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customXml/itemProps2.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5600" windowHeight="12080" activeTab="1"/>
  </bookViews>
  <sheets>
    <sheet name="总分表" sheetId="4" r:id="rId1"/>
    <sheet name="计分表" sheetId="3" r:id="rId2"/>
    <sheet name="德育素质" sheetId="2" r:id="rId3"/>
    <sheet name="智育素质" sheetId="5" r:id="rId4"/>
    <sheet name="体育素质" sheetId="7" r:id="rId5"/>
    <sheet name="美育素质" sheetId="8" r:id="rId6"/>
    <sheet name="劳育素质" sheetId="10" r:id="rId7"/>
    <sheet name="创新与实践素质" sheetId="9" r:id="rId8"/>
  </sheets>
  <definedNames>
    <definedName name="_xlnm._FilterDatabase" localSheetId="1" hidden="1">计分表!$A$3:$AF$192</definedName>
    <definedName name="_xlnm._FilterDatabase" localSheetId="2" hidden="1">德育素质!$A$1:$I$361</definedName>
    <definedName name="_xlnm._FilterDatabase" localSheetId="4" hidden="1">体育素质!$A$1:$L$1163</definedName>
    <definedName name="_xlnm._FilterDatabase" localSheetId="5" hidden="1">美育素质!$A$1:$L$59</definedName>
    <definedName name="_xlnm._FilterDatabase" localSheetId="6" hidden="1">劳育素质!$A$1:$K$336</definedName>
    <definedName name="_xlnm._FilterDatabase" localSheetId="7" hidden="1">创新与实践素质!$A$1:$L$415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<sst xmlns="http://schemas.openxmlformats.org/spreadsheetml/2006/main" count="12542" uniqueCount="482">
  <si>
    <t>班级</t>
  </si>
  <si>
    <t>学号</t>
  </si>
  <si>
    <t>姓名</t>
  </si>
  <si>
    <t>总分</t>
  </si>
  <si>
    <t>综合测评分排名</t>
  </si>
  <si>
    <t>平均学分绩点排名</t>
  </si>
  <si>
    <t>2023软件工程01</t>
  </si>
  <si>
    <t>202005030319</t>
  </si>
  <si>
    <t>2023软件工程05</t>
  </si>
  <si>
    <t>202005030726</t>
  </si>
  <si>
    <t>2023软件工程06</t>
  </si>
  <si>
    <t>202103150907</t>
  </si>
  <si>
    <t>2023软件工程03</t>
  </si>
  <si>
    <t>202200300319</t>
  </si>
  <si>
    <t>2023软件工程02</t>
  </si>
  <si>
    <t>202200330309</t>
  </si>
  <si>
    <t>202203150715</t>
  </si>
  <si>
    <t>202203150911</t>
  </si>
  <si>
    <t>202203151202</t>
  </si>
  <si>
    <t>202205120126</t>
  </si>
  <si>
    <t>302023033089</t>
  </si>
  <si>
    <t>2023软件工程04</t>
  </si>
  <si>
    <t>302023103013</t>
  </si>
  <si>
    <t>302023315001</t>
  </si>
  <si>
    <t>302023315005</t>
  </si>
  <si>
    <t>302023315012</t>
  </si>
  <si>
    <t>302023315013</t>
  </si>
  <si>
    <t>302023315014</t>
  </si>
  <si>
    <t>302023315015</t>
  </si>
  <si>
    <t>302023315018</t>
  </si>
  <si>
    <t>302023315019</t>
  </si>
  <si>
    <t>302023315023</t>
  </si>
  <si>
    <t>302023315026</t>
  </si>
  <si>
    <t>302023315029</t>
  </si>
  <si>
    <t>302023315032</t>
  </si>
  <si>
    <t>302023315034</t>
  </si>
  <si>
    <t>302023315037</t>
  </si>
  <si>
    <t>302023315041</t>
  </si>
  <si>
    <t>302023315042</t>
  </si>
  <si>
    <t>302023315046</t>
  </si>
  <si>
    <t>302023315048</t>
  </si>
  <si>
    <t>302023315052</t>
  </si>
  <si>
    <t>302023315053</t>
  </si>
  <si>
    <t>302023315055</t>
  </si>
  <si>
    <t>302023315058</t>
  </si>
  <si>
    <t>302023315059</t>
  </si>
  <si>
    <t>302023315066</t>
  </si>
  <si>
    <t>302023315067</t>
  </si>
  <si>
    <t>302023315068</t>
  </si>
  <si>
    <t>302023315069</t>
  </si>
  <si>
    <t>302023315072</t>
  </si>
  <si>
    <t>302023315073</t>
  </si>
  <si>
    <t>302023315080</t>
  </si>
  <si>
    <t>302023315083</t>
  </si>
  <si>
    <t>302023315085</t>
  </si>
  <si>
    <t>302023315086</t>
  </si>
  <si>
    <t>302023315087</t>
  </si>
  <si>
    <t>302023315088</t>
  </si>
  <si>
    <t>302023315090</t>
  </si>
  <si>
    <t>302023315091</t>
  </si>
  <si>
    <t>302023315092</t>
  </si>
  <si>
    <t>302023315093</t>
  </si>
  <si>
    <t>302023315096</t>
  </si>
  <si>
    <t>302023315100</t>
  </si>
  <si>
    <t>302023315101</t>
  </si>
  <si>
    <t>302023315103</t>
  </si>
  <si>
    <t>302023315105</t>
  </si>
  <si>
    <t>302023315106</t>
  </si>
  <si>
    <t>302023315107</t>
  </si>
  <si>
    <t>302023315110</t>
  </si>
  <si>
    <t>302023315111</t>
  </si>
  <si>
    <t>302023315114</t>
  </si>
  <si>
    <t>302023315116</t>
  </si>
  <si>
    <t>302023315117</t>
  </si>
  <si>
    <t>302023315118</t>
  </si>
  <si>
    <t>302023315120</t>
  </si>
  <si>
    <t>302023315121</t>
  </si>
  <si>
    <t>302023315122</t>
  </si>
  <si>
    <t>302023315123</t>
  </si>
  <si>
    <t>302023315124</t>
  </si>
  <si>
    <t>302023315125</t>
  </si>
  <si>
    <t>302023315131</t>
  </si>
  <si>
    <t>302023315132</t>
  </si>
  <si>
    <t>302023315134</t>
  </si>
  <si>
    <t>302023315135</t>
  </si>
  <si>
    <t>302023315137</t>
  </si>
  <si>
    <t>302023315139</t>
  </si>
  <si>
    <t>302023315142</t>
  </si>
  <si>
    <t>302023315148</t>
  </si>
  <si>
    <t>302023315149</t>
  </si>
  <si>
    <t>302023315150</t>
  </si>
  <si>
    <t>302023315156</t>
  </si>
  <si>
    <t>302023315157</t>
  </si>
  <si>
    <t>302023315160</t>
  </si>
  <si>
    <t>302023315161</t>
  </si>
  <si>
    <t>302023315163</t>
  </si>
  <si>
    <t>302023315164</t>
  </si>
  <si>
    <t>302023315165</t>
  </si>
  <si>
    <t>302023315166</t>
  </si>
  <si>
    <t>302023315169</t>
  </si>
  <si>
    <t>302023315172</t>
  </si>
  <si>
    <t>302023315173</t>
  </si>
  <si>
    <t>302023315175</t>
  </si>
  <si>
    <t>302023315176</t>
  </si>
  <si>
    <t>302023315177</t>
  </si>
  <si>
    <t>302023315181</t>
  </si>
  <si>
    <t>302023315185</t>
  </si>
  <si>
    <t>302023315188</t>
  </si>
  <si>
    <t>302023315190</t>
  </si>
  <si>
    <t>302023315192</t>
  </si>
  <si>
    <t>302023315195</t>
  </si>
  <si>
    <t>302023315202</t>
  </si>
  <si>
    <t>302023315203</t>
  </si>
  <si>
    <t>302023315204</t>
  </si>
  <si>
    <t>302023315205</t>
  </si>
  <si>
    <t>302023315210</t>
  </si>
  <si>
    <t>302023315213</t>
  </si>
  <si>
    <t>302023315216</t>
  </si>
  <si>
    <t>302023315225</t>
  </si>
  <si>
    <t>302023315228</t>
  </si>
  <si>
    <t>302023315234</t>
  </si>
  <si>
    <t>302023315243</t>
  </si>
  <si>
    <t>302023315251</t>
  </si>
  <si>
    <t>302023315255</t>
  </si>
  <si>
    <t>302023315256</t>
  </si>
  <si>
    <t>302023315259</t>
  </si>
  <si>
    <t>302023315261</t>
  </si>
  <si>
    <t>302023315262</t>
  </si>
  <si>
    <t>302023315268</t>
  </si>
  <si>
    <t>302023315271</t>
  </si>
  <si>
    <t>302023315272</t>
  </si>
  <si>
    <t>302023315273</t>
  </si>
  <si>
    <t>302023315274</t>
  </si>
  <si>
    <t>302023315275</t>
  </si>
  <si>
    <t>302023315280</t>
  </si>
  <si>
    <t>302023315286</t>
  </si>
  <si>
    <t>302023315288</t>
  </si>
  <si>
    <t>302023315290</t>
  </si>
  <si>
    <t>302023315291</t>
  </si>
  <si>
    <t>302023315292</t>
  </si>
  <si>
    <t>302023315296</t>
  </si>
  <si>
    <t>302023315300</t>
  </si>
  <si>
    <t>302023315305</t>
  </si>
  <si>
    <t>302023315310</t>
  </si>
  <si>
    <t>302023315312</t>
  </si>
  <si>
    <t>302023315313</t>
  </si>
  <si>
    <t>302023315314</t>
  </si>
  <si>
    <t>302023315315</t>
  </si>
  <si>
    <t>302023315317</t>
  </si>
  <si>
    <t>302023315321</t>
  </si>
  <si>
    <t>302023315322</t>
  </si>
  <si>
    <t>302023315323</t>
  </si>
  <si>
    <t>302023315324</t>
  </si>
  <si>
    <t>302023315325</t>
  </si>
  <si>
    <t>302023315328</t>
  </si>
  <si>
    <t>302023315329</t>
  </si>
  <si>
    <t>302023315333</t>
  </si>
  <si>
    <t>302023315335</t>
  </si>
  <si>
    <t>302023315336</t>
  </si>
  <si>
    <t>302023315337</t>
  </si>
  <si>
    <t>302023315339</t>
  </si>
  <si>
    <t>302023315340</t>
  </si>
  <si>
    <t>302023315342</t>
  </si>
  <si>
    <t>302023315349</t>
  </si>
  <si>
    <t>302023315351</t>
  </si>
  <si>
    <t>302023315355</t>
  </si>
  <si>
    <t>302023315357</t>
  </si>
  <si>
    <t>302023315358</t>
  </si>
  <si>
    <t>302023315364</t>
  </si>
  <si>
    <t>302023315367</t>
  </si>
  <si>
    <t>302023315368</t>
  </si>
  <si>
    <t>302023315369</t>
  </si>
  <si>
    <t>302023315371</t>
  </si>
  <si>
    <t>302023315372</t>
  </si>
  <si>
    <t>302023315374</t>
  </si>
  <si>
    <t>302023315375</t>
  </si>
  <si>
    <t>302023315377</t>
  </si>
  <si>
    <t>302023315379</t>
  </si>
  <si>
    <t>302023315384</t>
  </si>
  <si>
    <t>302023315385</t>
  </si>
  <si>
    <t>302023315387</t>
  </si>
  <si>
    <t>302023315390</t>
  </si>
  <si>
    <t>302023315392</t>
  </si>
  <si>
    <t>302023315395</t>
  </si>
  <si>
    <t>302023315399</t>
  </si>
  <si>
    <t>302023315400</t>
  </si>
  <si>
    <t>302023316071</t>
  </si>
  <si>
    <t>302023503372</t>
  </si>
  <si>
    <t>302023508097</t>
  </si>
  <si>
    <t>302023513121</t>
  </si>
  <si>
    <t>302023514176</t>
  </si>
  <si>
    <t>302023549074</t>
  </si>
  <si>
    <t>302023549075</t>
  </si>
  <si>
    <t>302023549128</t>
  </si>
  <si>
    <t>302023572012</t>
  </si>
  <si>
    <t>302023572032</t>
  </si>
  <si>
    <t>302023572064</t>
  </si>
  <si>
    <t>302023572065</t>
  </si>
  <si>
    <t>302023572097</t>
  </si>
  <si>
    <t>302023572145</t>
  </si>
  <si>
    <t>302023660011</t>
  </si>
  <si>
    <t>德育素质分（10%）</t>
  </si>
  <si>
    <t>智育素质分(60%)</t>
  </si>
  <si>
    <t>体育素质（8%）</t>
  </si>
  <si>
    <t>美育素质（5%)</t>
  </si>
  <si>
    <t>劳育素质（5%）</t>
  </si>
  <si>
    <t>创新与实践素质（12%）</t>
  </si>
  <si>
    <t>综合测评总得分</t>
  </si>
  <si>
    <t>基本评定分项目
（满分：6分）</t>
  </si>
  <si>
    <t>记实加减分（满分：4分）</t>
  </si>
  <si>
    <t>德育素质总得分</t>
  </si>
  <si>
    <t>体育课程成绩
（满分：5分）</t>
  </si>
  <si>
    <t>课外体育活动成绩
（满分：3分）</t>
  </si>
  <si>
    <t>体育素质总得分</t>
  </si>
  <si>
    <t>文化艺术实践成绩
（满分：0.5分）</t>
  </si>
  <si>
    <t>校内外文化艺术活动</t>
  </si>
  <si>
    <t>美育素质总得分</t>
  </si>
  <si>
    <t>日常劳动</t>
  </si>
  <si>
    <t>志愿服务
（满分：4分）</t>
  </si>
  <si>
    <t>实习实训</t>
  </si>
  <si>
    <t>劳育素质总得分</t>
  </si>
  <si>
    <t>创新创业素质</t>
  </si>
  <si>
    <t>水平考试</t>
  </si>
  <si>
    <t>社会实践</t>
  </si>
  <si>
    <t>社会工作能力
（工作表现）</t>
  </si>
  <si>
    <t>创新与实践素质总得分</t>
  </si>
  <si>
    <t>集体评定等级分
（满分：2分）</t>
  </si>
  <si>
    <t>社会责任记实分
（满分：2分）</t>
  </si>
  <si>
    <t>违纪违规扣分</t>
  </si>
  <si>
    <t>荣誉称号加分</t>
  </si>
  <si>
    <t>校内外体育竞赛得分</t>
  </si>
  <si>
    <t>早锻炼总分</t>
  </si>
  <si>
    <t>校园跑总分</t>
  </si>
  <si>
    <t>AB类总分</t>
  </si>
  <si>
    <t>C类</t>
  </si>
  <si>
    <t>得分</t>
  </si>
  <si>
    <t>类别</t>
  </si>
  <si>
    <t>加减分条目</t>
  </si>
  <si>
    <t>等级</t>
  </si>
  <si>
    <t>学期</t>
  </si>
  <si>
    <t>分数</t>
  </si>
  <si>
    <t>旷课2学时</t>
  </si>
  <si>
    <t>基本评定分</t>
  </si>
  <si>
    <t>A</t>
  </si>
  <si>
    <t>B</t>
  </si>
  <si>
    <t>集体评定等级分</t>
  </si>
  <si>
    <t>优秀社管分会</t>
  </si>
  <si>
    <t>负责人</t>
  </si>
  <si>
    <t>社会责任记实分</t>
  </si>
  <si>
    <t>在浙江省青少年高校科学营活动浙江工业大学分营计算机学院智能小车实践活动中突出贡献工作人员通报表扬</t>
  </si>
  <si>
    <t>院级</t>
  </si>
  <si>
    <t>参与2024年度“计忆骄傲”表彰颁奖盛典筹备工作通报表扬</t>
  </si>
  <si>
    <t>2024级本科生助理班主任通报表扬</t>
  </si>
  <si>
    <t>2024/2025学年第一学期“芯火计划”尚学团成员通报表扬</t>
  </si>
  <si>
    <t>校2025年度“三位一体”综合评价招生志愿者通报表扬</t>
  </si>
  <si>
    <t>A类学生社团上学期团内通报表扬</t>
  </si>
  <si>
    <t>校级</t>
  </si>
  <si>
    <t>青年团校结业优秀</t>
  </si>
  <si>
    <t>优秀团员</t>
  </si>
  <si>
    <t>2024/2025学年第一学期分党校优秀学员</t>
  </si>
  <si>
    <t>校级优秀学生</t>
  </si>
  <si>
    <t>班级考评等级</t>
  </si>
  <si>
    <t>上学期</t>
  </si>
  <si>
    <t>下学期</t>
  </si>
  <si>
    <t>记忆同行学生个人表彰</t>
  </si>
  <si>
    <t>浙江省2025年度热血之星</t>
  </si>
  <si>
    <t>省级</t>
  </si>
  <si>
    <t>旷课4学时</t>
  </si>
  <si>
    <t>旷课6学时</t>
  </si>
  <si>
    <t>“燃动校园，健康蜕变”减肥挑战赛全勤人员通报表扬</t>
  </si>
  <si>
    <t>师生节计算机学院巡游方阵人员通报表扬</t>
  </si>
  <si>
    <t>芯火计划线上授课通报表扬</t>
  </si>
  <si>
    <t>优秀学生干部</t>
  </si>
  <si>
    <t>院级优秀团干</t>
  </si>
  <si>
    <t>优秀青马分校</t>
  </si>
  <si>
    <t>星级志愿者</t>
  </si>
  <si>
    <t>2024/2025学年第二学期“芯火计划”尚学团成员通报表扬</t>
  </si>
  <si>
    <t>A类学生社团下学期团内通报表扬</t>
  </si>
  <si>
    <t>2024浙江工业大学首届师生节开幕式及“凛跑和山”微型马拉松通报表扬</t>
  </si>
  <si>
    <t>2024师生节媒体宣传工作组通报表扬</t>
  </si>
  <si>
    <t>浙江工业大学第三十五届运动会开幕式表演通报表扬</t>
  </si>
  <si>
    <t>303023315123</t>
  </si>
  <si>
    <t>校级示范团支部</t>
  </si>
  <si>
    <t>同学</t>
  </si>
  <si>
    <t>团支部书记</t>
  </si>
  <si>
    <t>团支部委员</t>
  </si>
  <si>
    <t>团支部副书记</t>
  </si>
  <si>
    <t>2024浙江工业大学首届师生节暨“秋季风”露天师生文艺晚会通报表扬</t>
  </si>
  <si>
    <t>“健体标兵”荣誉称号</t>
  </si>
  <si>
    <t>2024级本科生助理班主任</t>
  </si>
  <si>
    <t>党委学生工作部（学生处）指导社团学生骨干</t>
  </si>
  <si>
    <t>旷课8学时</t>
  </si>
  <si>
    <t>平均学分绩点</t>
  </si>
  <si>
    <t>奖次</t>
  </si>
  <si>
    <t>顺位</t>
  </si>
  <si>
    <t>团体比例系数</t>
  </si>
  <si>
    <t>校内外体育竞赛</t>
  </si>
  <si>
    <t>篮球大院赛</t>
  </si>
  <si>
    <t>市/校级</t>
  </si>
  <si>
    <t>第六名</t>
  </si>
  <si>
    <t>队员</t>
  </si>
  <si>
    <t>排球大院赛</t>
  </si>
  <si>
    <t>第三十五届运动会男子4*400m</t>
  </si>
  <si>
    <t>第五名</t>
  </si>
  <si>
    <t>浙江工业大学第三届“驭能杯”太极柔力球大赛女子单打</t>
  </si>
  <si>
    <t>第八名</t>
  </si>
  <si>
    <t>杭州市第三届智力运动会国际象棋大学生组团体</t>
  </si>
  <si>
    <t>第三名</t>
  </si>
  <si>
    <t>体育课程成绩</t>
  </si>
  <si>
    <t>体育成绩</t>
  </si>
  <si>
    <t>校内外体育活动</t>
  </si>
  <si>
    <t>早锻炼</t>
  </si>
  <si>
    <t>校园跑</t>
  </si>
  <si>
    <t>202203150511</t>
  </si>
  <si>
    <t>全垒打大赛垒球组团体</t>
  </si>
  <si>
    <t>第一名</t>
  </si>
  <si>
    <t>全垒打大赛垒球组个人</t>
  </si>
  <si>
    <t>板球趣味赛</t>
  </si>
  <si>
    <t>第二名</t>
  </si>
  <si>
    <t>第三十五届运动会男子三级跳远</t>
  </si>
  <si>
    <t>羽毛球大院赛团体第三名</t>
  </si>
  <si>
    <t>校运会定向比赛短距离男子组</t>
  </si>
  <si>
    <t>浙江工业大学第三届“驭能杯”太极柔力球大赛女子双打</t>
  </si>
  <si>
    <t>第四名</t>
  </si>
  <si>
    <t>第三十五届运动会50蛙泳</t>
  </si>
  <si>
    <t>第三十五届运动会8*50m自由泳接力</t>
  </si>
  <si>
    <t>浙江工业大学弈林杯国际象棋</t>
  </si>
  <si>
    <t>杭州市第三届智力运动会国际象棋大学生男子组</t>
  </si>
  <si>
    <t>第三十五届运动会女子跳远</t>
  </si>
  <si>
    <t>第三十五届运动会女子跳高</t>
  </si>
  <si>
    <t>第七名</t>
  </si>
  <si>
    <t>第三十五届运动会身体素质-仰卧起坐</t>
  </si>
  <si>
    <t>五四薪火，逐光定向</t>
  </si>
  <si>
    <t>浙工大第一届“星球杯”剑道大赛</t>
  </si>
  <si>
    <t>五子棋大院赛团体第八名</t>
  </si>
  <si>
    <t>篮球赛</t>
  </si>
  <si>
    <t>足球大院赛</t>
  </si>
  <si>
    <t>第三十五届运动会身体素质-引体向上</t>
  </si>
  <si>
    <t>校内外文化艺术竞赛</t>
  </si>
  <si>
    <t>最美笔记</t>
  </si>
  <si>
    <t>三等奖</t>
  </si>
  <si>
    <t>院知行杯</t>
  </si>
  <si>
    <t>分党校培训班主题讨论作品</t>
  </si>
  <si>
    <t>二等奖</t>
  </si>
  <si>
    <t>队长</t>
  </si>
  <si>
    <t>“赓续红色血脉，谱写奋进华章--庆祝新中国成立75周年”主题征文比赛</t>
  </si>
  <si>
    <t>浙江工业大学第一届“畅言杯”校园提案大赛</t>
  </si>
  <si>
    <t>一等奖</t>
  </si>
  <si>
    <t>简历模拟大赛</t>
  </si>
  <si>
    <t>文化艺术实践</t>
  </si>
  <si>
    <t>艺术导论通识课</t>
  </si>
  <si>
    <t>浙江省大学生艺术节</t>
  </si>
  <si>
    <t>浙江工业大学第一届模拟政协提案大赛</t>
  </si>
  <si>
    <t>寝室达人秀</t>
  </si>
  <si>
    <t>302023660061</t>
  </si>
  <si>
    <t>十佳歌手</t>
  </si>
  <si>
    <t>艺术修养通识课</t>
  </si>
  <si>
    <t>浙江工业大学2025年大学生艺术节</t>
  </si>
  <si>
    <t>雏鹰杯演讲比赛</t>
  </si>
  <si>
    <t>劳动日常考核基础分</t>
  </si>
  <si>
    <t>志愿服务</t>
  </si>
  <si>
    <t>A类+B类</t>
  </si>
  <si>
    <t>献血400cc</t>
  </si>
  <si>
    <t>2023软件开发02</t>
  </si>
  <si>
    <t>活动与卫生加减分</t>
  </si>
  <si>
    <t>寝室风采大赛</t>
  </si>
  <si>
    <t>2023软件开发03</t>
  </si>
  <si>
    <t>全国普通话大赛志愿者</t>
  </si>
  <si>
    <t>2023软件开发04</t>
  </si>
  <si>
    <t>第三十四届办公室技能大赛</t>
  </si>
  <si>
    <t>第四十二届专业学术竞赛</t>
  </si>
  <si>
    <t>第三十三届办公室技能大赛</t>
  </si>
  <si>
    <t>第四十一届专业学术竞赛</t>
  </si>
  <si>
    <t>浙江工业大学程序设计迎新赛</t>
  </si>
  <si>
    <t>浙江工业大学第二十二届大学生程序设计竞赛</t>
  </si>
  <si>
    <t>普通话水平测试</t>
  </si>
  <si>
    <t>二级乙等</t>
  </si>
  <si>
    <t>全国大学生数学竞赛</t>
  </si>
  <si>
    <t>第十六届蓝桥杯全国软件和信息技术专业人才大赛浙江赛区C/C++程序设计大学B组。</t>
  </si>
  <si>
    <t>2025 年 “中国高校计算机大赛- 团体程序设计天梯赛”（个人）</t>
  </si>
  <si>
    <t>国家级</t>
  </si>
  <si>
    <t>百度之星程序设计大赛</t>
  </si>
  <si>
    <t>银奖</t>
  </si>
  <si>
    <t>论文一作</t>
  </si>
  <si>
    <t>第十五届全国大学生电子商务“创新、创意及创业”挑战赛</t>
  </si>
  <si>
    <t>第二</t>
  </si>
  <si>
    <t>浙江工业大学大学生数学建模竞赛</t>
  </si>
  <si>
    <t>浙江省大学生电子商务竞赛</t>
  </si>
  <si>
    <t>CET-6</t>
  </si>
  <si>
    <t>第十六届中国大学生服务外包创新创业大赛全国赛</t>
  </si>
  <si>
    <t>第三</t>
  </si>
  <si>
    <t>2024中国机器人大赛暨Robocup机器人世界杯中国赛</t>
  </si>
  <si>
    <t>浙江省大学生服务外包创新应用大赛</t>
  </si>
  <si>
    <t>专利获得受理并公开进入实审阶段（溯源方法）</t>
  </si>
  <si>
    <t>专利获得受理并公开进入实审阶段（诊断方法）</t>
  </si>
  <si>
    <t>二级甲等</t>
  </si>
  <si>
    <t>运河杯校级立项</t>
  </si>
  <si>
    <t>第十六届中国大学生服务外包创新创业大赛东部区域赛</t>
  </si>
  <si>
    <t>第一</t>
  </si>
  <si>
    <t>2024“和利时杯”第十一届浙江省大学生服务外包创新应用大赛浙江工业大学校赛三等奖</t>
  </si>
  <si>
    <t>2025年第十五届亚太地区大学生数学建模竞赛（中文赛项）本科组</t>
  </si>
  <si>
    <t>社会工作能力（工作表现）</t>
  </si>
  <si>
    <t>西2层长</t>
  </si>
  <si>
    <t>办公室主要负责人</t>
  </si>
  <si>
    <t>体育部次要负责人</t>
  </si>
  <si>
    <t>学科部次要负责人</t>
  </si>
  <si>
    <t>组织部次要负责人</t>
  </si>
  <si>
    <t>科创中心次要负责人</t>
  </si>
  <si>
    <t>社团管理中心次要负责人</t>
  </si>
  <si>
    <r>
      <rPr>
        <sz val="11"/>
        <color rgb="FF000000"/>
        <rFont val="宋体"/>
        <charset val="134"/>
      </rPr>
      <t>A</t>
    </r>
  </si>
  <si>
    <t>班长</t>
  </si>
  <si>
    <t>原学习委员</t>
  </si>
  <si>
    <t>原宣调委员</t>
  </si>
  <si>
    <t>原心理委员</t>
  </si>
  <si>
    <t>团支书</t>
  </si>
  <si>
    <t>学习委员</t>
  </si>
  <si>
    <t>实践委员</t>
  </si>
  <si>
    <t>心理委员</t>
  </si>
  <si>
    <t>党员之家实践部次要负责人</t>
  </si>
  <si>
    <t>宣传部次要负责人</t>
  </si>
  <si>
    <t>D</t>
  </si>
  <si>
    <t>校A类社团屏峰管委会部门主要负责人</t>
  </si>
  <si>
    <t>校A类社团红十字会部门主要负责人</t>
  </si>
  <si>
    <t>CCF-C论文一作</t>
  </si>
  <si>
    <t>全国大学生信息安全竞赛（创新实践能力赛）</t>
  </si>
  <si>
    <t>美国大学生数学建模竞赛</t>
  </si>
  <si>
    <t>H奖</t>
  </si>
  <si>
    <t>第五</t>
  </si>
  <si>
    <t>全国大学生英语竞赛</t>
  </si>
  <si>
    <t>2024浙江工业大学英语读写大赛</t>
  </si>
  <si>
    <t>F奖</t>
  </si>
  <si>
    <t>CET-4</t>
  </si>
  <si>
    <t>全国计算机三级证书网络技术</t>
  </si>
  <si>
    <t>合格</t>
  </si>
  <si>
    <t>第三十六届浙江工业大学“运河杯”大学生课外学术科技作品竞赛</t>
  </si>
  <si>
    <t>浙江省高等数学竞赛</t>
  </si>
  <si>
    <t>国家计算机等级考试三级网络技术合格</t>
  </si>
  <si>
    <t>浙江省大学生电子商务竞赛浙江工业大学选拔赛</t>
  </si>
  <si>
    <t>印象工大设计部工作人员</t>
  </si>
  <si>
    <t>第十七届“运河杯”浙江工业大学大学生创业大赛暨中国国际大学生创新大赛（2025）选拔赛</t>
  </si>
  <si>
    <t>浙江工业大学第一届专业行业探索大赛</t>
  </si>
  <si>
    <t>浙江省大学生物理创新（理论）竞赛</t>
  </si>
  <si>
    <t>2024年首届“创翼启航”校园微创业大赛</t>
  </si>
  <si>
    <t>文娱部次要负责人</t>
  </si>
  <si>
    <t>青年马克思主义者学校次要负责人</t>
  </si>
  <si>
    <t>原文体委员</t>
  </si>
  <si>
    <t>党员之家培训部次要负责人</t>
  </si>
  <si>
    <t>党员之家宣传部干事</t>
  </si>
  <si>
    <t>定向社团副社长</t>
  </si>
  <si>
    <t>年级团总支副书记</t>
  </si>
  <si>
    <t>蓝桥杯省赛</t>
  </si>
  <si>
    <t>浙江工业大学第十三届大学生节能减排社会实践与科技竞赛</t>
  </si>
  <si>
    <t>铜奖</t>
  </si>
  <si>
    <t>专利获得受理并公开进入实审阶段</t>
  </si>
  <si>
    <t>第十九届“挑战杯”全国大学生课外学术科技作品竞赛“人工智能+”应用赛</t>
  </si>
  <si>
    <t>金奖</t>
  </si>
  <si>
    <t>2024中国机器人大赛暨RoboCup机器人世界杯中国赛</t>
  </si>
  <si>
    <t>软著</t>
  </si>
  <si>
    <t>第十六届蓝桥杯全国软件和信息技术专业人才大赛浙江赛区C/C++程序设计大学A组</t>
  </si>
  <si>
    <t>360°新媒体工作室视创部负责人</t>
  </si>
  <si>
    <r>
      <rPr>
        <sz val="11"/>
        <color rgb="FF000000"/>
        <rFont val="宋体"/>
        <charset val="134"/>
      </rPr>
      <t>B</t>
    </r>
  </si>
  <si>
    <t>组织部主要负责人</t>
  </si>
  <si>
    <t>勤工助学与学风引导中心次要负责人</t>
  </si>
  <si>
    <t>“运河杯”浙江工业大学大学生创业大赛</t>
  </si>
  <si>
    <t>浙江省第二十二届大学生程序设计竞赛</t>
  </si>
  <si>
    <t>中级计算机软件考试</t>
  </si>
  <si>
    <t>中国国际大学生创新大赛</t>
  </si>
  <si>
    <t>中国国际大学生创新大赛（2025）校赛一等奖</t>
  </si>
  <si>
    <t>三创校赛</t>
  </si>
  <si>
    <t>全媒体中心工作人员</t>
  </si>
  <si>
    <t>学生创新创业中心工作人员</t>
  </si>
  <si>
    <t>星星索舞蹈队次要负责人</t>
  </si>
  <si>
    <t>星星索大学生艺术团舞蹈队员</t>
  </si>
  <si>
    <t>年级团总支书记</t>
  </si>
  <si>
    <t>青年志愿者协会次要负责人</t>
  </si>
  <si>
    <t>原生活委员</t>
  </si>
  <si>
    <t>党员之家宣传部次要负责人</t>
  </si>
  <si>
    <t>雅思6.5</t>
  </si>
  <si>
    <t>“挑战杯”揭榜挂帅专项赛</t>
  </si>
  <si>
    <t>浙江工业大学“挑战杯”</t>
  </si>
  <si>
    <t>软件著作</t>
  </si>
  <si>
    <t>运河杯院级立项</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</si>
</sst>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Red]\(0.00\)"/>
  </numFmts>
  <fonts count="30">
    <font>
      <sz val="11"/>
      <color theme="1"/>
      <name val="宋体"/>
      <charset val="134"/>
      <scheme val="minor"/>
    </font>
    <font>
      <sz val="11"/>
      <name val="宋体"/>
      <charset val="134"/>
      <scheme val="minor"/>
    </font>
    <font>
      <sz val="11"/>
      <name val="宋体"/>
      <charset val="134"/>
    </font>
    <font>
      <sz val="11"/>
      <color rgb="FFFF0000"/>
      <name val="宋体"/>
      <charset val="134"/>
      <scheme val="minor"/>
    </font>
    <font>
      <sz val="11"/>
      <color theme="1"/>
      <name val="宋体"/>
      <charset val="134"/>
    </font>
    <font>
      <sz val="11"/>
      <name val="宋体"/>
      <charset val="134"/>
    </font>
    <font>
      <b/>
      <sz val="11"/>
      <color theme="1"/>
      <name val="宋体"/>
      <charset val="134"/>
    </font>
    <font>
      <b/>
      <sz val="1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Arial"/>
      <charset val="134"/>
    </font>
    <font>
      <sz val="12"/>
      <name val="宋体"/>
      <charset val="134"/>
    </font>
    <font>
      <sz val="11"/>
      <color rgb="FF000000"/>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3">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3" borderId="5"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6" applyNumberFormat="0" applyFill="0" applyAlignment="0" applyProtection="0">
      <alignment vertical="center"/>
    </xf>
    <xf numFmtId="0" fontId="14" fillId="0" borderId="6" applyNumberFormat="0" applyFill="0" applyAlignment="0" applyProtection="0">
      <alignment vertical="center"/>
    </xf>
    <xf numFmtId="0" fontId="15" fillId="0" borderId="7" applyNumberFormat="0" applyFill="0" applyAlignment="0" applyProtection="0">
      <alignment vertical="center"/>
    </xf>
    <xf numFmtId="0" fontId="15" fillId="0" borderId="0" applyNumberFormat="0" applyFill="0" applyBorder="0" applyAlignment="0" applyProtection="0">
      <alignment vertical="center"/>
    </xf>
    <xf numFmtId="0" fontId="16" fillId="4" borderId="8" applyNumberFormat="0" applyAlignment="0" applyProtection="0">
      <alignment vertical="center"/>
    </xf>
    <xf numFmtId="0" fontId="17" fillId="5" borderId="9" applyNumberFormat="0" applyAlignment="0" applyProtection="0">
      <alignment vertical="center"/>
    </xf>
    <xf numFmtId="0" fontId="18" fillId="5" borderId="8" applyNumberFormat="0" applyAlignment="0" applyProtection="0">
      <alignment vertical="center"/>
    </xf>
    <xf numFmtId="0" fontId="19" fillId="6" borderId="10" applyNumberFormat="0" applyAlignment="0" applyProtection="0">
      <alignment vertical="center"/>
    </xf>
    <xf numFmtId="0" fontId="20" fillId="0" borderId="11" applyNumberFormat="0" applyFill="0" applyAlignment="0" applyProtection="0">
      <alignment vertical="center"/>
    </xf>
    <xf numFmtId="0" fontId="21" fillId="0" borderId="12" applyNumberFormat="0" applyFill="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6" fillId="11" borderId="0" applyNumberFormat="0" applyBorder="0" applyAlignment="0" applyProtection="0">
      <alignment vertical="center"/>
    </xf>
    <xf numFmtId="0" fontId="26" fillId="12" borderId="0" applyNumberFormat="0" applyBorder="0" applyAlignment="0" applyProtection="0">
      <alignment vertical="center"/>
    </xf>
    <xf numFmtId="0" fontId="25" fillId="13" borderId="0" applyNumberFormat="0" applyBorder="0" applyAlignment="0" applyProtection="0">
      <alignment vertical="center"/>
    </xf>
    <xf numFmtId="0" fontId="25" fillId="14" borderId="0" applyNumberFormat="0" applyBorder="0" applyAlignment="0" applyProtection="0">
      <alignment vertical="center"/>
    </xf>
    <xf numFmtId="0" fontId="26" fillId="15" borderId="0" applyNumberFormat="0" applyBorder="0" applyAlignment="0" applyProtection="0">
      <alignment vertical="center"/>
    </xf>
    <xf numFmtId="0" fontId="26" fillId="16" borderId="0" applyNumberFormat="0" applyBorder="0" applyAlignment="0" applyProtection="0">
      <alignment vertical="center"/>
    </xf>
    <xf numFmtId="0" fontId="25" fillId="17" borderId="0" applyNumberFormat="0" applyBorder="0" applyAlignment="0" applyProtection="0">
      <alignment vertical="center"/>
    </xf>
    <xf numFmtId="0" fontId="25" fillId="18" borderId="0" applyNumberFormat="0" applyBorder="0" applyAlignment="0" applyProtection="0">
      <alignment vertical="center"/>
    </xf>
    <xf numFmtId="0" fontId="26" fillId="19" borderId="0" applyNumberFormat="0" applyBorder="0" applyAlignment="0" applyProtection="0">
      <alignment vertical="center"/>
    </xf>
    <xf numFmtId="0" fontId="26" fillId="20" borderId="0" applyNumberFormat="0" applyBorder="0" applyAlignment="0" applyProtection="0">
      <alignment vertical="center"/>
    </xf>
    <xf numFmtId="0" fontId="25" fillId="21" borderId="0" applyNumberFormat="0" applyBorder="0" applyAlignment="0" applyProtection="0">
      <alignment vertical="center"/>
    </xf>
    <xf numFmtId="0" fontId="25" fillId="22" borderId="0" applyNumberFormat="0" applyBorder="0" applyAlignment="0" applyProtection="0">
      <alignment vertical="center"/>
    </xf>
    <xf numFmtId="0" fontId="26" fillId="23" borderId="0" applyNumberFormat="0" applyBorder="0" applyAlignment="0" applyProtection="0">
      <alignment vertical="center"/>
    </xf>
    <xf numFmtId="0" fontId="26" fillId="24" borderId="0" applyNumberFormat="0" applyBorder="0" applyAlignment="0" applyProtection="0">
      <alignment vertical="center"/>
    </xf>
    <xf numFmtId="0" fontId="25" fillId="25" borderId="0" applyNumberFormat="0" applyBorder="0" applyAlignment="0" applyProtection="0">
      <alignment vertical="center"/>
    </xf>
    <xf numFmtId="0" fontId="25" fillId="26" borderId="0" applyNumberFormat="0" applyBorder="0" applyAlignment="0" applyProtection="0">
      <alignment vertical="center"/>
    </xf>
    <xf numFmtId="0" fontId="26" fillId="27" borderId="0" applyNumberFormat="0" applyBorder="0" applyAlignment="0" applyProtection="0">
      <alignment vertical="center"/>
    </xf>
    <xf numFmtId="0" fontId="26" fillId="28" borderId="0" applyNumberFormat="0" applyBorder="0" applyAlignment="0" applyProtection="0">
      <alignment vertical="center"/>
    </xf>
    <xf numFmtId="0" fontId="25" fillId="29" borderId="0" applyNumberFormat="0" applyBorder="0" applyAlignment="0" applyProtection="0">
      <alignment vertical="center"/>
    </xf>
    <xf numFmtId="0" fontId="25" fillId="30" borderId="0" applyNumberFormat="0" applyBorder="0" applyAlignment="0" applyProtection="0">
      <alignment vertical="center"/>
    </xf>
    <xf numFmtId="0" fontId="26" fillId="31" borderId="0" applyNumberFormat="0" applyBorder="0" applyAlignment="0" applyProtection="0">
      <alignment vertical="center"/>
    </xf>
    <xf numFmtId="0" fontId="26" fillId="32" borderId="0" applyNumberFormat="0" applyBorder="0" applyAlignment="0" applyProtection="0">
      <alignment vertical="center"/>
    </xf>
    <xf numFmtId="0" fontId="25" fillId="33" borderId="0" applyNumberFormat="0" applyBorder="0" applyAlignment="0" applyProtection="0">
      <alignment vertical="center"/>
    </xf>
    <xf numFmtId="0" fontId="27" fillId="0" borderId="0"/>
    <xf numFmtId="0" fontId="28" fillId="0" borderId="0">
      <alignment vertical="center"/>
    </xf>
    <xf numFmtId="0" fontId="28" fillId="0" borderId="0"/>
    <xf numFmtId="0" fontId="28" fillId="0" borderId="0"/>
  </cellStyleXfs>
  <cellXfs count="57">
    <xf numFmtId="0" fontId="0" fillId="0" borderId="0" xfId="0">
      <alignment vertical="center"/>
    </xf>
    <xf numFmtId="0" fontId="0" fillId="0" borderId="1" xfId="0" applyBorder="1" applyAlignment="1">
      <alignment horizontal="center" vertical="center"/>
    </xf>
    <xf numFmtId="0" fontId="1" fillId="0" borderId="0" xfId="0" applyFont="1">
      <alignment vertical="center"/>
    </xf>
    <xf numFmtId="0" fontId="0" fillId="0" borderId="0" xfId="0" applyAlignment="1">
      <alignment horizontal="center" vertical="center"/>
    </xf>
    <xf numFmtId="49" fontId="0" fillId="0" borderId="0" xfId="0" applyNumberFormat="1" applyAlignment="1">
      <alignment horizontal="center" vertical="center"/>
    </xf>
    <xf numFmtId="0" fontId="0" fillId="0" borderId="0" xfId="0" applyAlignment="1">
      <alignment horizontal="center" vertical="center" wrapText="1"/>
    </xf>
    <xf numFmtId="176" fontId="0" fillId="0" borderId="0" xfId="0" applyNumberFormat="1" applyAlignment="1">
      <alignment horizontal="center" vertical="center"/>
    </xf>
    <xf numFmtId="49" fontId="0" fillId="0" borderId="1" xfId="0" applyNumberFormat="1" applyBorder="1" applyAlignment="1">
      <alignment horizontal="center" vertical="center"/>
    </xf>
    <xf numFmtId="0" fontId="0" fillId="0" borderId="1" xfId="0" applyBorder="1" applyAlignment="1">
      <alignment horizontal="center" vertical="center" wrapText="1"/>
    </xf>
    <xf numFmtId="176" fontId="0" fillId="0" borderId="1" xfId="0" applyNumberFormat="1" applyBorder="1" applyAlignment="1">
      <alignment horizontal="center" vertical="center"/>
    </xf>
    <xf numFmtId="0" fontId="0" fillId="2" borderId="1" xfId="0" applyFill="1" applyBorder="1" applyAlignment="1">
      <alignment horizontal="center" vertical="center" wrapText="1"/>
    </xf>
    <xf numFmtId="0" fontId="0" fillId="0" borderId="2" xfId="0" applyBorder="1" applyAlignment="1">
      <alignment horizontal="center" vertical="center"/>
    </xf>
    <xf numFmtId="0" fontId="2" fillId="0" borderId="1" xfId="0" applyFont="1" applyBorder="1" applyAlignment="1">
      <alignment horizontal="center" vertical="center"/>
    </xf>
    <xf numFmtId="49" fontId="2" fillId="0" borderId="1" xfId="0" applyNumberFormat="1" applyFont="1" applyBorder="1" applyAlignment="1">
      <alignment horizontal="center" vertical="center"/>
    </xf>
    <xf numFmtId="176" fontId="2" fillId="0" borderId="1" xfId="0" applyNumberFormat="1" applyFont="1" applyBorder="1" applyAlignment="1">
      <alignment horizontal="center" vertical="center"/>
    </xf>
    <xf numFmtId="0" fontId="0" fillId="0" borderId="1" xfId="0" applyBorder="1" applyAlignment="1">
      <alignment horizontal="center"/>
    </xf>
    <xf numFmtId="176" fontId="0" fillId="0" borderId="1" xfId="0" applyNumberFormat="1" applyBorder="1" applyAlignment="1">
      <alignment horizontal="center"/>
    </xf>
    <xf numFmtId="0" fontId="3" fillId="0" borderId="0" xfId="0" applyFont="1">
      <alignment vertical="center"/>
    </xf>
    <xf numFmtId="49" fontId="0" fillId="0" borderId="0" xfId="0" applyNumberFormat="1">
      <alignment vertical="center"/>
    </xf>
    <xf numFmtId="0" fontId="0" fillId="0" borderId="0" xfId="0" applyAlignment="1">
      <alignment vertical="center" wrapText="1"/>
    </xf>
    <xf numFmtId="176" fontId="0" fillId="0" borderId="0" xfId="0" applyNumberFormat="1">
      <alignment vertical="center"/>
    </xf>
    <xf numFmtId="0" fontId="2" fillId="0" borderId="1" xfId="0" applyFont="1" applyBorder="1" applyAlignment="1">
      <alignment horizontal="center" vertical="center" wrapText="1"/>
    </xf>
    <xf numFmtId="0" fontId="3" fillId="0" borderId="0" xfId="0" applyFont="1" applyAlignment="1">
      <alignment horizontal="left" vertical="center"/>
    </xf>
    <xf numFmtId="0" fontId="1" fillId="0" borderId="0" xfId="0" applyFont="1" applyAlignment="1">
      <alignment horizontal="left" vertical="center"/>
    </xf>
    <xf numFmtId="176" fontId="4" fillId="0" borderId="0" xfId="0" applyNumberFormat="1" applyFont="1" applyAlignment="1">
      <alignment horizontal="center" vertical="center"/>
    </xf>
    <xf numFmtId="176" fontId="4" fillId="0" borderId="1" xfId="0" applyNumberFormat="1" applyFont="1" applyBorder="1" applyAlignment="1">
      <alignment horizontal="center" vertical="center"/>
    </xf>
    <xf numFmtId="49" fontId="5" fillId="0" borderId="1" xfId="0" applyNumberFormat="1" applyFont="1" applyBorder="1" applyAlignment="1">
      <alignment horizontal="center" vertical="center"/>
    </xf>
    <xf numFmtId="0" fontId="0" fillId="0" borderId="0" xfId="0" applyAlignment="1">
      <alignment horizontal="left" vertical="center"/>
    </xf>
    <xf numFmtId="49" fontId="4" fillId="0" borderId="0" xfId="0" applyNumberFormat="1" applyFont="1" applyAlignment="1">
      <alignment horizontal="center" vertical="center" wrapText="1"/>
    </xf>
    <xf numFmtId="0" fontId="4" fillId="0" borderId="0" xfId="0" applyFont="1" applyAlignment="1">
      <alignment horizontal="center" vertical="center"/>
    </xf>
    <xf numFmtId="49" fontId="4" fillId="0" borderId="0" xfId="0" applyNumberFormat="1" applyFont="1" applyAlignment="1">
      <alignment horizontal="center" vertical="center"/>
    </xf>
    <xf numFmtId="177" fontId="4" fillId="0" borderId="0" xfId="0" applyNumberFormat="1" applyFont="1" applyAlignment="1">
      <alignment horizontal="center" vertical="center"/>
    </xf>
    <xf numFmtId="0" fontId="4" fillId="0" borderId="1" xfId="0" applyFont="1" applyBorder="1" applyAlignment="1">
      <alignment horizontal="center" vertical="center"/>
    </xf>
    <xf numFmtId="49" fontId="4"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177" fontId="6" fillId="0" borderId="1" xfId="0" applyNumberFormat="1" applyFont="1" applyBorder="1" applyAlignment="1">
      <alignment horizontal="center" vertical="center" wrapText="1"/>
    </xf>
    <xf numFmtId="177" fontId="4" fillId="0" borderId="1" xfId="0" applyNumberFormat="1" applyFont="1" applyBorder="1" applyAlignment="1">
      <alignment horizontal="center" vertical="center" wrapText="1"/>
    </xf>
    <xf numFmtId="177" fontId="2" fillId="0" borderId="1" xfId="51" applyNumberFormat="1" applyFont="1" applyBorder="1" applyAlignment="1">
      <alignment horizontal="center" vertical="center" wrapText="1"/>
    </xf>
    <xf numFmtId="177" fontId="2" fillId="0" borderId="3" xfId="0" applyNumberFormat="1" applyFont="1" applyBorder="1" applyAlignment="1">
      <alignment horizontal="center" vertical="center" wrapText="1"/>
    </xf>
    <xf numFmtId="177" fontId="2" fillId="0" borderId="1" xfId="0" applyNumberFormat="1" applyFont="1" applyBorder="1" applyAlignment="1">
      <alignment horizontal="center" vertical="center" wrapText="1"/>
    </xf>
    <xf numFmtId="176" fontId="4" fillId="0" borderId="1" xfId="0" applyNumberFormat="1" applyFont="1" applyBorder="1" applyAlignment="1">
      <alignment horizontal="center" vertical="center" wrapText="1"/>
    </xf>
    <xf numFmtId="177" fontId="4" fillId="0" borderId="1" xfId="0" applyNumberFormat="1" applyFont="1" applyBorder="1" applyAlignment="1">
      <alignment horizontal="center" vertical="center"/>
    </xf>
    <xf numFmtId="0" fontId="6" fillId="0" borderId="1" xfId="0" applyFont="1" applyBorder="1" applyAlignment="1">
      <alignment horizontal="center" vertical="center" wrapText="1"/>
    </xf>
    <xf numFmtId="0" fontId="2" fillId="0" borderId="1" xfId="51" applyFont="1" applyBorder="1" applyAlignment="1">
      <alignment horizontal="center" vertical="center" wrapText="1"/>
    </xf>
    <xf numFmtId="0" fontId="7" fillId="0" borderId="1" xfId="0" applyFont="1" applyBorder="1" applyAlignment="1">
      <alignment horizontal="center" vertical="center" wrapText="1"/>
    </xf>
    <xf numFmtId="176" fontId="6" fillId="0" borderId="1" xfId="0" applyNumberFormat="1" applyFont="1" applyBorder="1" applyAlignment="1">
      <alignment horizontal="center" vertical="center" wrapText="1"/>
    </xf>
    <xf numFmtId="0" fontId="2" fillId="0" borderId="3" xfId="51" applyFont="1" applyBorder="1" applyAlignment="1">
      <alignment horizontal="center" vertical="center" wrapText="1"/>
    </xf>
    <xf numFmtId="0" fontId="4" fillId="0" borderId="3" xfId="0" applyFont="1" applyBorder="1" applyAlignment="1">
      <alignment horizontal="center" vertical="center" wrapText="1"/>
    </xf>
    <xf numFmtId="176" fontId="2" fillId="0" borderId="1" xfId="0" applyNumberFormat="1" applyFont="1" applyBorder="1" applyAlignment="1">
      <alignment horizontal="center" vertical="center" wrapText="1"/>
    </xf>
    <xf numFmtId="0" fontId="2" fillId="0" borderId="4" xfId="51" applyFont="1" applyBorder="1" applyAlignment="1">
      <alignment horizontal="center" vertical="center" wrapText="1"/>
    </xf>
    <xf numFmtId="0" fontId="4" fillId="0" borderId="4" xfId="0" applyFont="1" applyBorder="1" applyAlignment="1">
      <alignment horizontal="center" vertical="center" wrapText="1"/>
    </xf>
    <xf numFmtId="176" fontId="7" fillId="0" borderId="1" xfId="0" applyNumberFormat="1" applyFont="1" applyBorder="1" applyAlignment="1">
      <alignment horizontal="center" vertical="center" wrapText="1"/>
    </xf>
    <xf numFmtId="176" fontId="7" fillId="0" borderId="1" xfId="52" applyNumberFormat="1" applyFont="1" applyBorder="1" applyAlignment="1">
      <alignment horizontal="center" vertical="center" wrapText="1"/>
    </xf>
    <xf numFmtId="176" fontId="2" fillId="0" borderId="3" xfId="0" applyNumberFormat="1" applyFont="1" applyBorder="1" applyAlignment="1">
      <alignment horizontal="center" vertical="center" wrapText="1"/>
    </xf>
    <xf numFmtId="176" fontId="4" fillId="0" borderId="3" xfId="0" applyNumberFormat="1" applyFont="1" applyBorder="1" applyAlignment="1">
      <alignment horizontal="center" vertical="center" wrapText="1"/>
    </xf>
    <xf numFmtId="176" fontId="2" fillId="0" borderId="4" xfId="0" applyNumberFormat="1" applyFont="1" applyBorder="1" applyAlignment="1">
      <alignment horizontal="center" vertical="center" wrapText="1"/>
    </xf>
    <xf numFmtId="176" fontId="4" fillId="0" borderId="4" xfId="0" applyNumberFormat="1" applyFont="1" applyBorder="1" applyAlignment="1">
      <alignment horizontal="center" vertical="center" wrapText="1"/>
    </xf>
    <xf numFmtId="49" fontId="2" fillId="0" borderId="1" xfId="0" applyNumberFormat="1" applyFont="1" applyBorder="1" applyAlignment="1" quotePrefix="1">
      <alignment horizontal="center" vertical="center"/>
    </xf>
    <xf numFmtId="49" fontId="0" fillId="0" borderId="1" xfId="0" applyNumberFormat="1" applyBorder="1" applyAlignment="1" quotePrefix="1">
      <alignment horizontal="center" vertical="center"/>
    </xf>
  </cellXfs>
  <cellStyles count="53">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Normal" xfId="49"/>
    <cellStyle name="常规 2 3" xfId="50"/>
    <cellStyle name="常规_Sheet1" xfId="51"/>
    <cellStyle name="常规_计科1101" xf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customXml" Target="../customXml/item1.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tyles" Target="styles.xml"/><Relationship Id="rId12" Type="http://schemas.openxmlformats.org/officeDocument/2006/relationships/sharedStrings" Target="sharedStrings.xml"/><Relationship Id="rId11" Type="http://schemas.openxmlformats.org/officeDocument/2006/relationships/theme" Target="theme/theme1.xml"/><Relationship Id="rId10" Type="http://schemas.openxmlformats.org/officeDocument/2006/relationships/customXml" Target="../customXml/item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90"/>
  <sheetViews>
    <sheetView zoomScale="109" zoomScaleNormal="109" workbookViewId="0">
      <pane xSplit="2" ySplit="1" topLeftCell="C26" activePane="bottomRight" state="frozen"/>
      <selection/>
      <selection pane="topRight"/>
      <selection pane="bottomLeft"/>
      <selection pane="bottomRight" activeCell="F17" sqref="F17"/>
    </sheetView>
  </sheetViews>
  <sheetFormatPr defaultColWidth="9.2" defaultRowHeight="14" outlineLevelCol="5"/>
  <cols>
    <col min="1" max="1" width="15.0636363636364" style="3" customWidth="1"/>
    <col min="2" max="2" width="14.0636363636364" style="4" customWidth="1"/>
    <col min="3" max="3" width="4.92727272727273" style="3" customWidth="1"/>
    <col min="4" max="4" width="9.8" style="6" customWidth="1"/>
    <col min="5" max="5" width="17.6" style="3" customWidth="1"/>
    <col min="6" max="6" width="20" style="3" customWidth="1"/>
  </cols>
  <sheetData>
    <row r="1" spans="1:6">
      <c r="A1" s="12" t="s">
        <v>0</v>
      </c>
      <c r="B1" s="13" t="s">
        <v>1</v>
      </c>
      <c r="C1" s="12" t="s">
        <v>2</v>
      </c>
      <c r="D1" s="14" t="s">
        <v>3</v>
      </c>
      <c r="E1" s="12" t="s">
        <v>4</v>
      </c>
      <c r="F1" s="12" t="s">
        <v>5</v>
      </c>
    </row>
    <row r="2" spans="1:6">
      <c r="A2" s="12" t="s">
        <v>6</v>
      </c>
      <c r="B2" s="13" t="s">
        <v>7</v>
      </c>
      <c r="C2" s="12"/>
      <c r="D2" s="14">
        <f>VLOOKUP(B2,计分表!B:AF,31,0)</f>
        <v>59.1238</v>
      </c>
      <c r="E2" s="12">
        <f t="shared" ref="E2:E65" si="0">RANK(D2,$D$2:$D$190,0)</f>
        <v>131</v>
      </c>
      <c r="F2" s="1">
        <v>96</v>
      </c>
    </row>
    <row r="3" spans="1:6">
      <c r="A3" s="12" t="s">
        <v>8</v>
      </c>
      <c r="B3" s="13" t="s">
        <v>9</v>
      </c>
      <c r="C3" s="12"/>
      <c r="D3" s="14">
        <f>VLOOKUP(B3,计分表!B:AF,31,0)</f>
        <v>59.8496666666667</v>
      </c>
      <c r="E3" s="12">
        <f t="shared" si="0"/>
        <v>122</v>
      </c>
      <c r="F3" s="1">
        <v>139</v>
      </c>
    </row>
    <row r="4" spans="1:6">
      <c r="A4" s="12" t="s">
        <v>10</v>
      </c>
      <c r="B4" s="13" t="s">
        <v>11</v>
      </c>
      <c r="C4" s="12"/>
      <c r="D4" s="14">
        <f>VLOOKUP(B4,计分表!B:AF,31,0)</f>
        <v>44.3233333333333</v>
      </c>
      <c r="E4" s="12">
        <f t="shared" si="0"/>
        <v>186</v>
      </c>
      <c r="F4" s="1">
        <v>185</v>
      </c>
    </row>
    <row r="5" spans="1:6">
      <c r="A5" s="12" t="s">
        <v>12</v>
      </c>
      <c r="B5" s="13" t="s">
        <v>13</v>
      </c>
      <c r="C5" s="12"/>
      <c r="D5" s="14">
        <f>VLOOKUP(B5,计分表!B:AF,31,0)</f>
        <v>61.0345555555556</v>
      </c>
      <c r="E5" s="12">
        <f t="shared" si="0"/>
        <v>111</v>
      </c>
      <c r="F5" s="1">
        <v>84</v>
      </c>
    </row>
    <row r="6" spans="1:6">
      <c r="A6" s="12" t="s">
        <v>14</v>
      </c>
      <c r="B6" s="13" t="s">
        <v>15</v>
      </c>
      <c r="C6" s="12"/>
      <c r="D6" s="14">
        <f>VLOOKUP(B6,计分表!B:AF,31,0)</f>
        <v>56.8136666666667</v>
      </c>
      <c r="E6" s="12">
        <f t="shared" si="0"/>
        <v>147</v>
      </c>
      <c r="F6" s="1">
        <v>77</v>
      </c>
    </row>
    <row r="7" spans="1:6">
      <c r="A7" s="12" t="s">
        <v>8</v>
      </c>
      <c r="B7" s="13" t="s">
        <v>16</v>
      </c>
      <c r="C7" s="12"/>
      <c r="D7" s="14">
        <f>VLOOKUP(B7,计分表!B:AF,31,0)</f>
        <v>40.5273333333333</v>
      </c>
      <c r="E7" s="12">
        <f t="shared" si="0"/>
        <v>188</v>
      </c>
      <c r="F7" s="1">
        <v>188</v>
      </c>
    </row>
    <row r="8" spans="1:6">
      <c r="A8" s="12" t="s">
        <v>6</v>
      </c>
      <c r="B8" s="13" t="s">
        <v>17</v>
      </c>
      <c r="C8" s="12"/>
      <c r="D8" s="14">
        <f>VLOOKUP(B8,计分表!B:AF,31,0)</f>
        <v>46.0387222222222</v>
      </c>
      <c r="E8" s="12">
        <f t="shared" si="0"/>
        <v>183</v>
      </c>
      <c r="F8" s="1">
        <v>175</v>
      </c>
    </row>
    <row r="9" spans="1:6">
      <c r="A9" s="12" t="s">
        <v>12</v>
      </c>
      <c r="B9" s="13" t="s">
        <v>18</v>
      </c>
      <c r="C9" s="12"/>
      <c r="D9" s="14">
        <f>VLOOKUP(B9,计分表!B:AF,31,0)</f>
        <v>37.7624666666667</v>
      </c>
      <c r="E9" s="12">
        <f t="shared" si="0"/>
        <v>189</v>
      </c>
      <c r="F9" s="1">
        <v>189</v>
      </c>
    </row>
    <row r="10" spans="1:6">
      <c r="A10" s="12" t="s">
        <v>12</v>
      </c>
      <c r="B10" s="13" t="s">
        <v>19</v>
      </c>
      <c r="C10" s="12"/>
      <c r="D10" s="14">
        <f>VLOOKUP(B10,计分表!B:AF,31,0)</f>
        <v>63.1126888888889</v>
      </c>
      <c r="E10" s="12">
        <f t="shared" si="0"/>
        <v>90</v>
      </c>
      <c r="F10" s="1">
        <v>114</v>
      </c>
    </row>
    <row r="11" spans="1:6">
      <c r="A11" s="12" t="s">
        <v>8</v>
      </c>
      <c r="B11" s="13" t="s">
        <v>20</v>
      </c>
      <c r="C11" s="12"/>
      <c r="D11" s="14">
        <f>VLOOKUP(B11,计分表!B:AF,31,0)</f>
        <v>66.356</v>
      </c>
      <c r="E11" s="12">
        <f t="shared" si="0"/>
        <v>61</v>
      </c>
      <c r="F11" s="1">
        <v>41</v>
      </c>
    </row>
    <row r="12" spans="1:6">
      <c r="A12" s="12" t="s">
        <v>21</v>
      </c>
      <c r="B12" s="13" t="s">
        <v>22</v>
      </c>
      <c r="C12" s="12"/>
      <c r="D12" s="14">
        <f>VLOOKUP(B12,计分表!B:AF,31,0)</f>
        <v>69.9386666666667</v>
      </c>
      <c r="E12" s="12">
        <f t="shared" si="0"/>
        <v>33</v>
      </c>
      <c r="F12" s="1">
        <v>17</v>
      </c>
    </row>
    <row r="13" spans="1:6">
      <c r="A13" s="12" t="s">
        <v>21</v>
      </c>
      <c r="B13" s="13" t="s">
        <v>23</v>
      </c>
      <c r="C13" s="12"/>
      <c r="D13" s="14">
        <f>VLOOKUP(B13,计分表!B:AF,31,0)</f>
        <v>57.6899583333333</v>
      </c>
      <c r="E13" s="12">
        <f t="shared" si="0"/>
        <v>140</v>
      </c>
      <c r="F13" s="1">
        <v>151</v>
      </c>
    </row>
    <row r="14" spans="1:6">
      <c r="A14" s="12" t="s">
        <v>10</v>
      </c>
      <c r="B14" s="13" t="s">
        <v>24</v>
      </c>
      <c r="C14" s="12"/>
      <c r="D14" s="14">
        <f>VLOOKUP(B14,计分表!B:AF,31,0)</f>
        <v>59.7914583333333</v>
      </c>
      <c r="E14" s="12">
        <f t="shared" si="0"/>
        <v>124</v>
      </c>
      <c r="F14" s="1">
        <v>115</v>
      </c>
    </row>
    <row r="15" spans="1:6">
      <c r="A15" s="12" t="s">
        <v>6</v>
      </c>
      <c r="B15" s="13" t="s">
        <v>25</v>
      </c>
      <c r="C15" s="12"/>
      <c r="D15" s="14">
        <f>VLOOKUP(B15,计分表!B:AF,31,0)</f>
        <v>60.6975555555556</v>
      </c>
      <c r="E15" s="12">
        <f t="shared" si="0"/>
        <v>115</v>
      </c>
      <c r="F15" s="1">
        <v>88</v>
      </c>
    </row>
    <row r="16" spans="1:6">
      <c r="A16" s="12" t="s">
        <v>21</v>
      </c>
      <c r="B16" s="13" t="s">
        <v>26</v>
      </c>
      <c r="C16" s="12"/>
      <c r="D16" s="14">
        <f>VLOOKUP(B16,计分表!B:AF,31,0)</f>
        <v>81.43645</v>
      </c>
      <c r="E16" s="12">
        <f t="shared" si="0"/>
        <v>8</v>
      </c>
      <c r="F16" s="1">
        <v>32</v>
      </c>
    </row>
    <row r="17" spans="1:6">
      <c r="A17" s="12" t="s">
        <v>12</v>
      </c>
      <c r="B17" s="26" t="s">
        <v>27</v>
      </c>
      <c r="C17" s="12"/>
      <c r="D17" s="14">
        <f>VLOOKUP(B17,计分表!B:AF,31,0)</f>
        <v>86.4994</v>
      </c>
      <c r="E17" s="12">
        <f t="shared" si="0"/>
        <v>1</v>
      </c>
      <c r="F17" s="1">
        <v>1</v>
      </c>
    </row>
    <row r="18" spans="1:6">
      <c r="A18" s="12" t="s">
        <v>8</v>
      </c>
      <c r="B18" s="13" t="s">
        <v>28</v>
      </c>
      <c r="C18" s="12"/>
      <c r="D18" s="14">
        <f>VLOOKUP(B18,计分表!B:AF,31,0)</f>
        <v>73.4795555555556</v>
      </c>
      <c r="E18" s="12">
        <f t="shared" si="0"/>
        <v>20</v>
      </c>
      <c r="F18" s="1">
        <v>12</v>
      </c>
    </row>
    <row r="19" spans="1:6">
      <c r="A19" s="12" t="s">
        <v>8</v>
      </c>
      <c r="B19" s="13" t="s">
        <v>29</v>
      </c>
      <c r="C19" s="12"/>
      <c r="D19" s="14">
        <f>VLOOKUP(B19,计分表!B:AF,31,0)</f>
        <v>60.6698333333333</v>
      </c>
      <c r="E19" s="12">
        <f t="shared" si="0"/>
        <v>116</v>
      </c>
      <c r="F19" s="1">
        <v>90</v>
      </c>
    </row>
    <row r="20" spans="1:6">
      <c r="A20" s="12" t="s">
        <v>10</v>
      </c>
      <c r="B20" s="13" t="s">
        <v>30</v>
      </c>
      <c r="C20" s="12"/>
      <c r="D20" s="14">
        <f>VLOOKUP(B20,计分表!B:AF,31,0)</f>
        <v>66.648875</v>
      </c>
      <c r="E20" s="12">
        <f t="shared" si="0"/>
        <v>59</v>
      </c>
      <c r="F20" s="1">
        <v>65</v>
      </c>
    </row>
    <row r="21" spans="1:6">
      <c r="A21" s="12" t="s">
        <v>12</v>
      </c>
      <c r="B21" s="13" t="s">
        <v>31</v>
      </c>
      <c r="C21" s="12"/>
      <c r="D21" s="14">
        <f>VLOOKUP(B21,计分表!B:AF,31,0)</f>
        <v>80.6921666666667</v>
      </c>
      <c r="E21" s="12">
        <f t="shared" si="0"/>
        <v>10</v>
      </c>
      <c r="F21" s="1">
        <v>7</v>
      </c>
    </row>
    <row r="22" spans="1:6">
      <c r="A22" s="12" t="s">
        <v>21</v>
      </c>
      <c r="B22" s="13" t="s">
        <v>32</v>
      </c>
      <c r="C22" s="12"/>
      <c r="D22" s="14">
        <f>VLOOKUP(B22,计分表!B:AF,31,0)</f>
        <v>82.5601333333333</v>
      </c>
      <c r="E22" s="12">
        <f t="shared" si="0"/>
        <v>6</v>
      </c>
      <c r="F22" s="1">
        <v>14</v>
      </c>
    </row>
    <row r="23" spans="1:6">
      <c r="A23" s="12" t="s">
        <v>10</v>
      </c>
      <c r="B23" s="13" t="s">
        <v>33</v>
      </c>
      <c r="C23" s="12"/>
      <c r="D23" s="14">
        <f>VLOOKUP(B23,计分表!B:AF,31,0)</f>
        <v>64.7294722222222</v>
      </c>
      <c r="E23" s="12">
        <f t="shared" si="0"/>
        <v>74</v>
      </c>
      <c r="F23" s="1">
        <v>81</v>
      </c>
    </row>
    <row r="24" spans="1:6">
      <c r="A24" s="12" t="s">
        <v>14</v>
      </c>
      <c r="B24" s="13" t="s">
        <v>34</v>
      </c>
      <c r="C24" s="12"/>
      <c r="D24" s="14">
        <f>VLOOKUP(B24,计分表!B:AF,31,0)</f>
        <v>62.8136</v>
      </c>
      <c r="E24" s="12">
        <f t="shared" si="0"/>
        <v>93</v>
      </c>
      <c r="F24" s="1">
        <v>112</v>
      </c>
    </row>
    <row r="25" spans="1:6">
      <c r="A25" s="12" t="s">
        <v>14</v>
      </c>
      <c r="B25" s="13" t="s">
        <v>35</v>
      </c>
      <c r="C25" s="12"/>
      <c r="D25" s="14">
        <f>VLOOKUP(B25,计分表!B:AF,31,0)</f>
        <v>64.7311111111111</v>
      </c>
      <c r="E25" s="12">
        <f t="shared" si="0"/>
        <v>73</v>
      </c>
      <c r="F25" s="1">
        <v>99</v>
      </c>
    </row>
    <row r="26" spans="1:6">
      <c r="A26" s="12" t="s">
        <v>8</v>
      </c>
      <c r="B26" s="13" t="s">
        <v>36</v>
      </c>
      <c r="C26" s="12"/>
      <c r="D26" s="14">
        <f>VLOOKUP(B26,计分表!B:AF,31,0)</f>
        <v>67.7345555555556</v>
      </c>
      <c r="E26" s="12">
        <f t="shared" si="0"/>
        <v>50</v>
      </c>
      <c r="F26" s="1">
        <v>92</v>
      </c>
    </row>
    <row r="27" spans="1:6">
      <c r="A27" s="12" t="s">
        <v>8</v>
      </c>
      <c r="B27" s="13" t="s">
        <v>37</v>
      </c>
      <c r="C27" s="12"/>
      <c r="D27" s="14">
        <f>VLOOKUP(B27,计分表!B:AF,31,0)</f>
        <v>71.2072666666667</v>
      </c>
      <c r="E27" s="12">
        <f t="shared" si="0"/>
        <v>26</v>
      </c>
      <c r="F27" s="1">
        <v>44</v>
      </c>
    </row>
    <row r="28" spans="1:6">
      <c r="A28" s="12" t="s">
        <v>10</v>
      </c>
      <c r="B28" s="13" t="s">
        <v>38</v>
      </c>
      <c r="C28" s="12"/>
      <c r="D28" s="14">
        <f>VLOOKUP(B28,计分表!B:AF,31,0)</f>
        <v>60.1059333333333</v>
      </c>
      <c r="E28" s="12">
        <f t="shared" si="0"/>
        <v>119</v>
      </c>
      <c r="F28" s="1">
        <v>108</v>
      </c>
    </row>
    <row r="29" spans="1:6">
      <c r="A29" s="12" t="s">
        <v>10</v>
      </c>
      <c r="B29" s="13" t="s">
        <v>39</v>
      </c>
      <c r="C29" s="12"/>
      <c r="D29" s="14">
        <f>VLOOKUP(B29,计分表!B:AF,31,0)</f>
        <v>57.2771111111111</v>
      </c>
      <c r="E29" s="12">
        <f t="shared" si="0"/>
        <v>144</v>
      </c>
      <c r="F29" s="1">
        <v>155</v>
      </c>
    </row>
    <row r="30" spans="1:6">
      <c r="A30" s="12" t="s">
        <v>10</v>
      </c>
      <c r="B30" s="13" t="s">
        <v>40</v>
      </c>
      <c r="C30" s="12"/>
      <c r="D30" s="14">
        <f>VLOOKUP(B30,计分表!B:AF,31,0)</f>
        <v>41.5922666666667</v>
      </c>
      <c r="E30" s="12">
        <f t="shared" si="0"/>
        <v>187</v>
      </c>
      <c r="F30" s="1">
        <v>187</v>
      </c>
    </row>
    <row r="31" spans="1:6">
      <c r="A31" s="12" t="s">
        <v>21</v>
      </c>
      <c r="B31" s="13" t="s">
        <v>41</v>
      </c>
      <c r="C31" s="12"/>
      <c r="D31" s="14">
        <f>VLOOKUP(B31,计分表!B:AF,31,0)</f>
        <v>59.7511916666667</v>
      </c>
      <c r="E31" s="12">
        <f t="shared" si="0"/>
        <v>125</v>
      </c>
      <c r="F31" s="1">
        <v>137</v>
      </c>
    </row>
    <row r="32" spans="1:6">
      <c r="A32" s="12" t="s">
        <v>12</v>
      </c>
      <c r="B32" s="13" t="s">
        <v>42</v>
      </c>
      <c r="C32" s="12"/>
      <c r="D32" s="14">
        <f>VLOOKUP(B32,计分表!B:AF,31,0)</f>
        <v>56.7519583333333</v>
      </c>
      <c r="E32" s="12">
        <f t="shared" si="0"/>
        <v>149</v>
      </c>
      <c r="F32" s="1">
        <v>157</v>
      </c>
    </row>
    <row r="33" spans="1:6">
      <c r="A33" s="12" t="s">
        <v>8</v>
      </c>
      <c r="B33" s="13" t="s">
        <v>43</v>
      </c>
      <c r="C33" s="12"/>
      <c r="D33" s="14">
        <f>VLOOKUP(B33,计分表!B:AF,31,0)</f>
        <v>62.3025416666667</v>
      </c>
      <c r="E33" s="12">
        <f t="shared" si="0"/>
        <v>98</v>
      </c>
      <c r="F33" s="1">
        <v>123</v>
      </c>
    </row>
    <row r="34" spans="1:6">
      <c r="A34" s="12" t="s">
        <v>14</v>
      </c>
      <c r="B34" s="13" t="s">
        <v>44</v>
      </c>
      <c r="C34" s="12"/>
      <c r="D34" s="14">
        <f>VLOOKUP(B34,计分表!B:AF,31,0)</f>
        <v>64.2274166666667</v>
      </c>
      <c r="E34" s="12">
        <f t="shared" si="0"/>
        <v>78</v>
      </c>
      <c r="F34" s="1">
        <v>48</v>
      </c>
    </row>
    <row r="35" spans="1:6">
      <c r="A35" s="12" t="s">
        <v>6</v>
      </c>
      <c r="B35" s="13" t="s">
        <v>45</v>
      </c>
      <c r="C35" s="12"/>
      <c r="D35" s="14">
        <f>VLOOKUP(B35,计分表!B:AF,31,0)</f>
        <v>66.4511111111111</v>
      </c>
      <c r="E35" s="12">
        <f t="shared" si="0"/>
        <v>60</v>
      </c>
      <c r="F35" s="1">
        <v>45</v>
      </c>
    </row>
    <row r="36" spans="1:6">
      <c r="A36" s="12" t="s">
        <v>14</v>
      </c>
      <c r="B36" s="13" t="s">
        <v>46</v>
      </c>
      <c r="C36" s="12"/>
      <c r="D36" s="14">
        <f>VLOOKUP(B36,计分表!B:AF,31,0)</f>
        <v>54.2016666666667</v>
      </c>
      <c r="E36" s="12">
        <f t="shared" si="0"/>
        <v>173</v>
      </c>
      <c r="F36" s="1">
        <v>167</v>
      </c>
    </row>
    <row r="37" spans="1:6">
      <c r="A37" s="12" t="s">
        <v>10</v>
      </c>
      <c r="B37" s="13" t="s">
        <v>47</v>
      </c>
      <c r="C37" s="12"/>
      <c r="D37" s="14">
        <f>VLOOKUP(B37,计分表!B:AF,31,0)</f>
        <v>54.727</v>
      </c>
      <c r="E37" s="12">
        <f t="shared" si="0"/>
        <v>170</v>
      </c>
      <c r="F37" s="1">
        <v>169</v>
      </c>
    </row>
    <row r="38" spans="1:6">
      <c r="A38" s="12" t="s">
        <v>8</v>
      </c>
      <c r="B38" s="13" t="s">
        <v>48</v>
      </c>
      <c r="C38" s="12"/>
      <c r="D38" s="14">
        <f>VLOOKUP(B38,计分表!B:AF,31,0)</f>
        <v>72.12985</v>
      </c>
      <c r="E38" s="12">
        <f t="shared" si="0"/>
        <v>24</v>
      </c>
      <c r="F38" s="1">
        <v>23</v>
      </c>
    </row>
    <row r="39" spans="1:6">
      <c r="A39" s="12" t="s">
        <v>8</v>
      </c>
      <c r="B39" s="13" t="s">
        <v>49</v>
      </c>
      <c r="C39" s="12"/>
      <c r="D39" s="14">
        <f>VLOOKUP(B39,计分表!B:AF,31,0)</f>
        <v>61.381</v>
      </c>
      <c r="E39" s="12">
        <f t="shared" si="0"/>
        <v>107</v>
      </c>
      <c r="F39" s="1">
        <v>127</v>
      </c>
    </row>
    <row r="40" spans="1:6">
      <c r="A40" s="12" t="s">
        <v>10</v>
      </c>
      <c r="B40" s="13" t="s">
        <v>50</v>
      </c>
      <c r="C40" s="12"/>
      <c r="D40" s="14">
        <f>VLOOKUP(B40,计分表!B:AF,31,0)</f>
        <v>66.2476666666667</v>
      </c>
      <c r="E40" s="12">
        <f t="shared" si="0"/>
        <v>65</v>
      </c>
      <c r="F40" s="1">
        <v>36</v>
      </c>
    </row>
    <row r="41" spans="1:6">
      <c r="A41" s="12" t="s">
        <v>10</v>
      </c>
      <c r="B41" s="13" t="s">
        <v>51</v>
      </c>
      <c r="C41" s="12"/>
      <c r="D41" s="14">
        <f>VLOOKUP(B41,计分表!B:AF,31,0)</f>
        <v>64.2626666666667</v>
      </c>
      <c r="E41" s="12">
        <f t="shared" si="0"/>
        <v>76</v>
      </c>
      <c r="F41" s="1">
        <v>64</v>
      </c>
    </row>
    <row r="42" spans="1:6">
      <c r="A42" s="12" t="s">
        <v>6</v>
      </c>
      <c r="B42" s="13" t="s">
        <v>52</v>
      </c>
      <c r="C42" s="12"/>
      <c r="D42" s="14">
        <f>VLOOKUP(B42,计分表!B:AF,31,0)</f>
        <v>67.3125</v>
      </c>
      <c r="E42" s="12">
        <f t="shared" si="0"/>
        <v>53</v>
      </c>
      <c r="F42" s="1">
        <v>22</v>
      </c>
    </row>
    <row r="43" spans="1:6">
      <c r="A43" s="12" t="s">
        <v>10</v>
      </c>
      <c r="B43" s="13" t="s">
        <v>53</v>
      </c>
      <c r="C43" s="12"/>
      <c r="D43" s="14">
        <f>VLOOKUP(B43,计分表!B:AF,31,0)</f>
        <v>55.574125</v>
      </c>
      <c r="E43" s="12">
        <f t="shared" si="0"/>
        <v>165</v>
      </c>
      <c r="F43" s="1">
        <v>166</v>
      </c>
    </row>
    <row r="44" spans="1:6">
      <c r="A44" s="12" t="s">
        <v>8</v>
      </c>
      <c r="B44" s="13" t="s">
        <v>54</v>
      </c>
      <c r="C44" s="12"/>
      <c r="D44" s="14">
        <f>VLOOKUP(B44,计分表!B:AF,31,0)</f>
        <v>76.9526666666667</v>
      </c>
      <c r="E44" s="12">
        <f t="shared" si="0"/>
        <v>14</v>
      </c>
      <c r="F44" s="1">
        <v>19</v>
      </c>
    </row>
    <row r="45" spans="1:6">
      <c r="A45" s="12" t="s">
        <v>6</v>
      </c>
      <c r="B45" s="13" t="s">
        <v>55</v>
      </c>
      <c r="C45" s="12"/>
      <c r="D45" s="14">
        <f>VLOOKUP(B45,计分表!B:AF,31,0)</f>
        <v>57.7606527777778</v>
      </c>
      <c r="E45" s="12">
        <f t="shared" si="0"/>
        <v>139</v>
      </c>
      <c r="F45" s="1">
        <v>127</v>
      </c>
    </row>
    <row r="46" spans="1:6">
      <c r="A46" s="12" t="s">
        <v>10</v>
      </c>
      <c r="B46" s="13" t="s">
        <v>56</v>
      </c>
      <c r="C46" s="12"/>
      <c r="D46" s="14">
        <f>VLOOKUP(B46,计分表!B:AF,31,0)</f>
        <v>57.2857333333333</v>
      </c>
      <c r="E46" s="12">
        <f t="shared" si="0"/>
        <v>143</v>
      </c>
      <c r="F46" s="1">
        <v>129</v>
      </c>
    </row>
    <row r="47" spans="1:6">
      <c r="A47" s="12" t="s">
        <v>14</v>
      </c>
      <c r="B47" s="13" t="s">
        <v>57</v>
      </c>
      <c r="C47" s="12"/>
      <c r="D47" s="14">
        <f>VLOOKUP(B47,计分表!B:AF,31,0)</f>
        <v>63.4065833333333</v>
      </c>
      <c r="E47" s="12">
        <f t="shared" si="0"/>
        <v>88</v>
      </c>
      <c r="F47" s="1">
        <v>49</v>
      </c>
    </row>
    <row r="48" spans="1:6">
      <c r="A48" s="12" t="s">
        <v>10</v>
      </c>
      <c r="B48" s="13" t="s">
        <v>58</v>
      </c>
      <c r="C48" s="12"/>
      <c r="D48" s="14">
        <f>VLOOKUP(B48,计分表!B:AF,31,0)</f>
        <v>64.2253333333333</v>
      </c>
      <c r="E48" s="12">
        <f t="shared" si="0"/>
        <v>79</v>
      </c>
      <c r="F48" s="1">
        <v>24</v>
      </c>
    </row>
    <row r="49" spans="1:6">
      <c r="A49" s="12" t="s">
        <v>10</v>
      </c>
      <c r="B49" s="13" t="s">
        <v>59</v>
      </c>
      <c r="C49" s="12"/>
      <c r="D49" s="14">
        <f>VLOOKUP(B49,计分表!B:AF,31,0)</f>
        <v>61.5130416666667</v>
      </c>
      <c r="E49" s="12">
        <f t="shared" si="0"/>
        <v>104</v>
      </c>
      <c r="F49" s="1">
        <v>152</v>
      </c>
    </row>
    <row r="50" spans="1:6">
      <c r="A50" s="12" t="s">
        <v>6</v>
      </c>
      <c r="B50" s="13" t="s">
        <v>60</v>
      </c>
      <c r="C50" s="12"/>
      <c r="D50" s="14">
        <f>VLOOKUP(B50,计分表!B:AF,31,0)</f>
        <v>66.123</v>
      </c>
      <c r="E50" s="12">
        <f t="shared" si="0"/>
        <v>66</v>
      </c>
      <c r="F50" s="1">
        <v>33</v>
      </c>
    </row>
    <row r="51" spans="1:6">
      <c r="A51" s="12" t="s">
        <v>14</v>
      </c>
      <c r="B51" s="13" t="s">
        <v>61</v>
      </c>
      <c r="C51" s="12"/>
      <c r="D51" s="14">
        <f>VLOOKUP(B51,计分表!B:AF,31,0)</f>
        <v>60.757</v>
      </c>
      <c r="E51" s="12">
        <f t="shared" si="0"/>
        <v>114</v>
      </c>
      <c r="F51" s="1">
        <v>68</v>
      </c>
    </row>
    <row r="52" spans="1:6">
      <c r="A52" s="12" t="s">
        <v>14</v>
      </c>
      <c r="B52" s="13" t="s">
        <v>62</v>
      </c>
      <c r="C52" s="12"/>
      <c r="D52" s="14">
        <f>VLOOKUP(B52,计分表!B:AF,31,0)</f>
        <v>65.3363333333333</v>
      </c>
      <c r="E52" s="12">
        <f t="shared" si="0"/>
        <v>70</v>
      </c>
      <c r="F52" s="1">
        <v>59</v>
      </c>
    </row>
    <row r="53" spans="1:6">
      <c r="A53" s="12" t="s">
        <v>12</v>
      </c>
      <c r="B53" s="13" t="s">
        <v>63</v>
      </c>
      <c r="C53" s="12"/>
      <c r="D53" s="14">
        <f>VLOOKUP(B53,计分表!B:AF,31,0)</f>
        <v>54.3016</v>
      </c>
      <c r="E53" s="12">
        <f t="shared" si="0"/>
        <v>172</v>
      </c>
      <c r="F53" s="1">
        <v>163</v>
      </c>
    </row>
    <row r="54" spans="1:6">
      <c r="A54" s="12" t="s">
        <v>12</v>
      </c>
      <c r="B54" s="13" t="s">
        <v>64</v>
      </c>
      <c r="C54" s="12"/>
      <c r="D54" s="14">
        <f>VLOOKUP(B54,计分表!B:AF,31,0)</f>
        <v>59.8142083333333</v>
      </c>
      <c r="E54" s="12">
        <f t="shared" si="0"/>
        <v>123</v>
      </c>
      <c r="F54" s="1">
        <v>133</v>
      </c>
    </row>
    <row r="55" spans="1:6">
      <c r="A55" s="12" t="s">
        <v>10</v>
      </c>
      <c r="B55" s="13" t="s">
        <v>65</v>
      </c>
      <c r="C55" s="12"/>
      <c r="D55" s="14">
        <f>VLOOKUP(B55,计分表!B:AF,31,0)</f>
        <v>61.4673333333333</v>
      </c>
      <c r="E55" s="12">
        <f t="shared" si="0"/>
        <v>105</v>
      </c>
      <c r="F55" s="1">
        <v>104</v>
      </c>
    </row>
    <row r="56" spans="1:6">
      <c r="A56" s="12" t="s">
        <v>21</v>
      </c>
      <c r="B56" s="13" t="s">
        <v>66</v>
      </c>
      <c r="C56" s="12"/>
      <c r="D56" s="14">
        <f>VLOOKUP(B56,计分表!B:AF,31,0)</f>
        <v>61.298</v>
      </c>
      <c r="E56" s="12">
        <f t="shared" si="0"/>
        <v>109</v>
      </c>
      <c r="F56" s="1">
        <v>100</v>
      </c>
    </row>
    <row r="57" spans="1:6">
      <c r="A57" s="12" t="s">
        <v>8</v>
      </c>
      <c r="B57" s="13" t="s">
        <v>67</v>
      </c>
      <c r="C57" s="12"/>
      <c r="D57" s="14">
        <f>VLOOKUP(B57,计分表!B:AF,31,0)</f>
        <v>63.763</v>
      </c>
      <c r="E57" s="12">
        <f t="shared" si="0"/>
        <v>86</v>
      </c>
      <c r="F57" s="1">
        <v>83</v>
      </c>
    </row>
    <row r="58" spans="1:6">
      <c r="A58" s="12" t="s">
        <v>14</v>
      </c>
      <c r="B58" s="13" t="s">
        <v>68</v>
      </c>
      <c r="C58" s="12"/>
      <c r="D58" s="14">
        <f>VLOOKUP(B58,计分表!B:AF,31,0)</f>
        <v>62.2148333333333</v>
      </c>
      <c r="E58" s="12">
        <f t="shared" si="0"/>
        <v>99</v>
      </c>
      <c r="F58" s="1">
        <v>106</v>
      </c>
    </row>
    <row r="59" spans="1:6">
      <c r="A59" s="12" t="s">
        <v>8</v>
      </c>
      <c r="B59" s="13" t="s">
        <v>69</v>
      </c>
      <c r="C59" s="12"/>
      <c r="D59" s="14">
        <f>VLOOKUP(B59,计分表!B:AF,31,0)</f>
        <v>64.0330416666667</v>
      </c>
      <c r="E59" s="12">
        <f t="shared" si="0"/>
        <v>82</v>
      </c>
      <c r="F59" s="1">
        <v>72</v>
      </c>
    </row>
    <row r="60" spans="1:6">
      <c r="A60" s="12" t="s">
        <v>12</v>
      </c>
      <c r="B60" s="13" t="s">
        <v>70</v>
      </c>
      <c r="C60" s="12"/>
      <c r="D60" s="14">
        <f>VLOOKUP(B60,计分表!B:AF,31,0)</f>
        <v>56.4016666666667</v>
      </c>
      <c r="E60" s="12">
        <f t="shared" si="0"/>
        <v>154</v>
      </c>
      <c r="F60" s="1">
        <v>143</v>
      </c>
    </row>
    <row r="61" spans="1:6">
      <c r="A61" s="12" t="s">
        <v>10</v>
      </c>
      <c r="B61" s="13" t="s">
        <v>71</v>
      </c>
      <c r="C61" s="12"/>
      <c r="D61" s="14">
        <f>VLOOKUP(B61,计分表!B:AF,31,0)</f>
        <v>57.6796</v>
      </c>
      <c r="E61" s="12">
        <f t="shared" si="0"/>
        <v>141</v>
      </c>
      <c r="F61" s="1">
        <v>119</v>
      </c>
    </row>
    <row r="62" spans="1:6">
      <c r="A62" s="12" t="s">
        <v>8</v>
      </c>
      <c r="B62" s="13" t="s">
        <v>72</v>
      </c>
      <c r="C62" s="12"/>
      <c r="D62" s="14">
        <f>VLOOKUP(B62,计分表!B:AF,31,0)</f>
        <v>67.8703333333333</v>
      </c>
      <c r="E62" s="12">
        <f t="shared" si="0"/>
        <v>49</v>
      </c>
      <c r="F62" s="1">
        <v>63</v>
      </c>
    </row>
    <row r="63" spans="1:6">
      <c r="A63" s="12" t="s">
        <v>12</v>
      </c>
      <c r="B63" s="13" t="s">
        <v>73</v>
      </c>
      <c r="C63" s="12"/>
      <c r="D63" s="14">
        <f>VLOOKUP(B63,计分表!B:AF,31,0)</f>
        <v>45.408</v>
      </c>
      <c r="E63" s="12">
        <f t="shared" si="0"/>
        <v>184</v>
      </c>
      <c r="F63" s="1">
        <v>182</v>
      </c>
    </row>
    <row r="64" spans="1:6">
      <c r="A64" s="12" t="s">
        <v>14</v>
      </c>
      <c r="B64" s="13" t="s">
        <v>74</v>
      </c>
      <c r="C64" s="12"/>
      <c r="D64" s="14">
        <f>VLOOKUP(B64,计分表!B:AF,31,0)</f>
        <v>55.987</v>
      </c>
      <c r="E64" s="12">
        <f t="shared" si="0"/>
        <v>159</v>
      </c>
      <c r="F64" s="1">
        <v>142</v>
      </c>
    </row>
    <row r="65" spans="1:6">
      <c r="A65" s="12" t="s">
        <v>12</v>
      </c>
      <c r="B65" s="13" t="s">
        <v>75</v>
      </c>
      <c r="C65" s="12"/>
      <c r="D65" s="14">
        <f>VLOOKUP(B65,计分表!B:AF,31,0)</f>
        <v>57.8633333333333</v>
      </c>
      <c r="E65" s="12">
        <f t="shared" si="0"/>
        <v>138</v>
      </c>
      <c r="F65" s="1">
        <v>126</v>
      </c>
    </row>
    <row r="66" spans="1:6">
      <c r="A66" s="12" t="s">
        <v>10</v>
      </c>
      <c r="B66" s="13" t="s">
        <v>76</v>
      </c>
      <c r="C66" s="12"/>
      <c r="D66" s="14">
        <f>VLOOKUP(B66,计分表!B:AF,31,0)</f>
        <v>81.4432857142857</v>
      </c>
      <c r="E66" s="12">
        <f t="shared" ref="E66:E129" si="1">RANK(D66,$D$2:$D$190,0)</f>
        <v>7</v>
      </c>
      <c r="F66" s="1">
        <v>4</v>
      </c>
    </row>
    <row r="67" spans="1:6">
      <c r="A67" s="12" t="s">
        <v>6</v>
      </c>
      <c r="B67" s="13" t="s">
        <v>77</v>
      </c>
      <c r="C67" s="12"/>
      <c r="D67" s="14">
        <f>VLOOKUP(B67,计分表!B:AF,31,0)</f>
        <v>74.2918</v>
      </c>
      <c r="E67" s="12">
        <f t="shared" si="1"/>
        <v>17</v>
      </c>
      <c r="F67" s="1">
        <v>27</v>
      </c>
    </row>
    <row r="68" spans="1:6">
      <c r="A68" s="12" t="s">
        <v>21</v>
      </c>
      <c r="B68" s="13" t="s">
        <v>78</v>
      </c>
      <c r="C68" s="12"/>
      <c r="D68" s="14">
        <f>VLOOKUP(B68,计分表!B:AF,31,0)</f>
        <v>61.8932916666667</v>
      </c>
      <c r="E68" s="12">
        <f t="shared" si="1"/>
        <v>100</v>
      </c>
      <c r="F68" s="1">
        <v>15</v>
      </c>
    </row>
    <row r="69" spans="1:6">
      <c r="A69" s="12" t="s">
        <v>6</v>
      </c>
      <c r="B69" s="13" t="s">
        <v>79</v>
      </c>
      <c r="C69" s="12"/>
      <c r="D69" s="14">
        <f>VLOOKUP(B69,计分表!B:AF,31,0)</f>
        <v>58.0416666666667</v>
      </c>
      <c r="E69" s="12">
        <f t="shared" si="1"/>
        <v>136</v>
      </c>
      <c r="F69" s="1">
        <v>121</v>
      </c>
    </row>
    <row r="70" spans="1:6">
      <c r="A70" s="12" t="s">
        <v>21</v>
      </c>
      <c r="B70" s="13" t="s">
        <v>80</v>
      </c>
      <c r="C70" s="12"/>
      <c r="D70" s="14">
        <f>VLOOKUP(B70,计分表!B:AF,31,0)</f>
        <v>56.3876</v>
      </c>
      <c r="E70" s="12">
        <f t="shared" si="1"/>
        <v>155</v>
      </c>
      <c r="F70" s="1">
        <v>145</v>
      </c>
    </row>
    <row r="71" spans="1:6">
      <c r="A71" s="12" t="s">
        <v>8</v>
      </c>
      <c r="B71" s="13" t="s">
        <v>81</v>
      </c>
      <c r="C71" s="12"/>
      <c r="D71" s="14">
        <f>VLOOKUP(B71,计分表!B:AF,31,0)</f>
        <v>55.993</v>
      </c>
      <c r="E71" s="12">
        <f t="shared" si="1"/>
        <v>158</v>
      </c>
      <c r="F71" s="1">
        <v>159</v>
      </c>
    </row>
    <row r="72" spans="1:6">
      <c r="A72" s="12" t="s">
        <v>21</v>
      </c>
      <c r="B72" s="13" t="s">
        <v>82</v>
      </c>
      <c r="C72" s="12"/>
      <c r="D72" s="14">
        <f>VLOOKUP(B72,计分表!B:AF,31,0)</f>
        <v>69.6386666666667</v>
      </c>
      <c r="E72" s="12">
        <f t="shared" si="1"/>
        <v>36</v>
      </c>
      <c r="F72" s="1">
        <v>26</v>
      </c>
    </row>
    <row r="73" spans="1:6">
      <c r="A73" s="12" t="s">
        <v>21</v>
      </c>
      <c r="B73" s="13" t="s">
        <v>83</v>
      </c>
      <c r="C73" s="12"/>
      <c r="D73" s="14">
        <f>VLOOKUP(B73,计分表!B:AF,31,0)</f>
        <v>68.3765333333333</v>
      </c>
      <c r="E73" s="12">
        <f t="shared" si="1"/>
        <v>46</v>
      </c>
      <c r="F73" s="1">
        <v>58</v>
      </c>
    </row>
    <row r="74" spans="1:6">
      <c r="A74" s="12" t="s">
        <v>6</v>
      </c>
      <c r="B74" s="13" t="s">
        <v>84</v>
      </c>
      <c r="C74" s="12"/>
      <c r="D74" s="14">
        <f>VLOOKUP(B74,计分表!B:AF,31,0)</f>
        <v>67.0146666666667</v>
      </c>
      <c r="E74" s="12">
        <f t="shared" si="1"/>
        <v>56</v>
      </c>
      <c r="F74" s="1">
        <v>91</v>
      </c>
    </row>
    <row r="75" spans="1:6">
      <c r="A75" s="12" t="s">
        <v>14</v>
      </c>
      <c r="B75" s="13" t="s">
        <v>85</v>
      </c>
      <c r="C75" s="12"/>
      <c r="D75" s="14">
        <f>VLOOKUP(B75,计分表!B:AF,31,0)</f>
        <v>69.07245</v>
      </c>
      <c r="E75" s="12">
        <f t="shared" si="1"/>
        <v>41</v>
      </c>
      <c r="F75" s="1">
        <v>34</v>
      </c>
    </row>
    <row r="76" spans="1:6">
      <c r="A76" s="12" t="s">
        <v>8</v>
      </c>
      <c r="B76" s="13" t="s">
        <v>86</v>
      </c>
      <c r="C76" s="12"/>
      <c r="D76" s="14">
        <f>VLOOKUP(B76,计分表!B:AF,31,0)</f>
        <v>73.884</v>
      </c>
      <c r="E76" s="12">
        <f t="shared" si="1"/>
        <v>19</v>
      </c>
      <c r="F76" s="1">
        <v>38</v>
      </c>
    </row>
    <row r="77" spans="1:6">
      <c r="A77" s="12" t="s">
        <v>14</v>
      </c>
      <c r="B77" s="13" t="s">
        <v>87</v>
      </c>
      <c r="C77" s="12"/>
      <c r="D77" s="14">
        <f>VLOOKUP(B77,计分表!B:AF,31,0)</f>
        <v>59.4996666666667</v>
      </c>
      <c r="E77" s="12">
        <f t="shared" si="1"/>
        <v>127</v>
      </c>
      <c r="F77" s="1">
        <v>138</v>
      </c>
    </row>
    <row r="78" spans="1:6">
      <c r="A78" s="12" t="s">
        <v>6</v>
      </c>
      <c r="B78" s="13" t="s">
        <v>88</v>
      </c>
      <c r="C78" s="12"/>
      <c r="D78" s="14">
        <f>VLOOKUP(B78,计分表!B:AF,31,0)</f>
        <v>67.0138</v>
      </c>
      <c r="E78" s="12">
        <f t="shared" si="1"/>
        <v>57</v>
      </c>
      <c r="F78" s="1">
        <v>74</v>
      </c>
    </row>
    <row r="79" spans="1:6">
      <c r="A79" s="12" t="s">
        <v>12</v>
      </c>
      <c r="B79" s="13" t="s">
        <v>89</v>
      </c>
      <c r="C79" s="12"/>
      <c r="D79" s="14">
        <f>VLOOKUP(B79,计分表!B:AF,31,0)</f>
        <v>67.3614583333333</v>
      </c>
      <c r="E79" s="12">
        <f t="shared" si="1"/>
        <v>52</v>
      </c>
      <c r="F79" s="1">
        <v>11</v>
      </c>
    </row>
    <row r="80" spans="1:6">
      <c r="A80" s="12" t="s">
        <v>21</v>
      </c>
      <c r="B80" s="13" t="s">
        <v>90</v>
      </c>
      <c r="C80" s="12"/>
      <c r="D80" s="14">
        <f>VLOOKUP(B80,计分表!B:AF,31,0)</f>
        <v>61.0266666666667</v>
      </c>
      <c r="E80" s="12">
        <f t="shared" si="1"/>
        <v>112</v>
      </c>
      <c r="F80" s="1">
        <v>117</v>
      </c>
    </row>
    <row r="81" spans="1:6">
      <c r="A81" s="12" t="s">
        <v>8</v>
      </c>
      <c r="B81" s="13" t="s">
        <v>91</v>
      </c>
      <c r="C81" s="12"/>
      <c r="D81" s="14">
        <f>VLOOKUP(B81,计分表!B:AF,31,0)</f>
        <v>61.5893055555556</v>
      </c>
      <c r="E81" s="12">
        <f t="shared" si="1"/>
        <v>102</v>
      </c>
      <c r="F81" s="1">
        <v>93</v>
      </c>
    </row>
    <row r="82" spans="1:6">
      <c r="A82" s="12" t="s">
        <v>12</v>
      </c>
      <c r="B82" s="13" t="s">
        <v>92</v>
      </c>
      <c r="C82" s="12"/>
      <c r="D82" s="14">
        <f>VLOOKUP(B82,计分表!B:AF,31,0)</f>
        <v>64.0533333333333</v>
      </c>
      <c r="E82" s="12">
        <f t="shared" si="1"/>
        <v>81</v>
      </c>
      <c r="F82" s="1">
        <v>56</v>
      </c>
    </row>
    <row r="83" spans="1:6">
      <c r="A83" s="12" t="s">
        <v>12</v>
      </c>
      <c r="B83" s="13" t="s">
        <v>93</v>
      </c>
      <c r="C83" s="12"/>
      <c r="D83" s="14">
        <f>VLOOKUP(B83,计分表!B:AF,31,0)</f>
        <v>58.1636666666667</v>
      </c>
      <c r="E83" s="12">
        <f t="shared" si="1"/>
        <v>135</v>
      </c>
      <c r="F83" s="1">
        <v>124</v>
      </c>
    </row>
    <row r="84" spans="1:6">
      <c r="A84" s="12" t="s">
        <v>21</v>
      </c>
      <c r="B84" s="13" t="s">
        <v>94</v>
      </c>
      <c r="C84" s="12"/>
      <c r="D84" s="14">
        <f>VLOOKUP(B84,计分表!B:AF,31,0)</f>
        <v>64.9808</v>
      </c>
      <c r="E84" s="12">
        <f t="shared" si="1"/>
        <v>72</v>
      </c>
      <c r="F84" s="1">
        <v>109</v>
      </c>
    </row>
    <row r="85" spans="1:6">
      <c r="A85" s="12" t="s">
        <v>21</v>
      </c>
      <c r="B85" s="13" t="s">
        <v>95</v>
      </c>
      <c r="C85" s="12"/>
      <c r="D85" s="14">
        <f>VLOOKUP(B85,计分表!B:AF,31,0)</f>
        <v>63.6063055555556</v>
      </c>
      <c r="E85" s="12">
        <f t="shared" si="1"/>
        <v>87</v>
      </c>
      <c r="F85" s="1">
        <v>67</v>
      </c>
    </row>
    <row r="86" spans="1:6">
      <c r="A86" s="12" t="s">
        <v>12</v>
      </c>
      <c r="B86" s="13" t="s">
        <v>96</v>
      </c>
      <c r="C86" s="12"/>
      <c r="D86" s="14">
        <f>VLOOKUP(B86,计分表!B:AF,31,0)</f>
        <v>50.4713333333333</v>
      </c>
      <c r="E86" s="12">
        <f t="shared" si="1"/>
        <v>180</v>
      </c>
      <c r="F86" s="1">
        <v>180</v>
      </c>
    </row>
    <row r="87" spans="1:6">
      <c r="A87" s="12" t="s">
        <v>14</v>
      </c>
      <c r="B87" s="13" t="s">
        <v>97</v>
      </c>
      <c r="C87" s="12"/>
      <c r="D87" s="14">
        <f>VLOOKUP(B87,计分表!B:AF,31,0)</f>
        <v>59.3314166666667</v>
      </c>
      <c r="E87" s="12">
        <f t="shared" si="1"/>
        <v>128</v>
      </c>
      <c r="F87" s="1">
        <v>101</v>
      </c>
    </row>
    <row r="88" spans="1:6">
      <c r="A88" s="12" t="s">
        <v>8</v>
      </c>
      <c r="B88" s="13" t="s">
        <v>98</v>
      </c>
      <c r="C88" s="12"/>
      <c r="D88" s="14">
        <f>VLOOKUP(B88,计分表!B:AF,31,0)</f>
        <v>68.9135555555555</v>
      </c>
      <c r="E88" s="12">
        <f t="shared" si="1"/>
        <v>42</v>
      </c>
      <c r="F88" s="1">
        <v>107</v>
      </c>
    </row>
    <row r="89" spans="1:6">
      <c r="A89" s="12" t="s">
        <v>8</v>
      </c>
      <c r="B89" s="13" t="s">
        <v>99</v>
      </c>
      <c r="C89" s="12"/>
      <c r="D89" s="14">
        <f>VLOOKUP(B89,计分表!B:AF,31,0)</f>
        <v>64.1668333333333</v>
      </c>
      <c r="E89" s="12">
        <f t="shared" si="1"/>
        <v>80</v>
      </c>
      <c r="F89" s="1">
        <v>79</v>
      </c>
    </row>
    <row r="90" spans="1:6">
      <c r="A90" s="12" t="s">
        <v>10</v>
      </c>
      <c r="B90" s="13" t="s">
        <v>100</v>
      </c>
      <c r="C90" s="12"/>
      <c r="D90" s="14">
        <f>VLOOKUP(B90,计分表!B:AF,31,0)</f>
        <v>59.87525</v>
      </c>
      <c r="E90" s="12">
        <f t="shared" si="1"/>
        <v>121</v>
      </c>
      <c r="F90" s="1">
        <v>147</v>
      </c>
    </row>
    <row r="91" spans="1:6">
      <c r="A91" s="12" t="s">
        <v>21</v>
      </c>
      <c r="B91" s="13" t="s">
        <v>101</v>
      </c>
      <c r="C91" s="12"/>
      <c r="D91" s="14">
        <f>VLOOKUP(B91,计分表!B:AF,31,0)</f>
        <v>85.2338</v>
      </c>
      <c r="E91" s="12">
        <f t="shared" si="1"/>
        <v>2</v>
      </c>
      <c r="F91" s="1">
        <v>2</v>
      </c>
    </row>
    <row r="92" spans="1:6">
      <c r="A92" s="12" t="s">
        <v>12</v>
      </c>
      <c r="B92" s="13" t="s">
        <v>102</v>
      </c>
      <c r="C92" s="12"/>
      <c r="D92" s="14">
        <f>VLOOKUP(B92,计分表!B:AF,31,0)</f>
        <v>68.3058555555556</v>
      </c>
      <c r="E92" s="12">
        <f t="shared" si="1"/>
        <v>48</v>
      </c>
      <c r="F92" s="1">
        <v>50</v>
      </c>
    </row>
    <row r="93" spans="1:6">
      <c r="A93" s="12" t="s">
        <v>6</v>
      </c>
      <c r="B93" s="13" t="s">
        <v>103</v>
      </c>
      <c r="C93" s="12"/>
      <c r="D93" s="14">
        <f>VLOOKUP(B93,计分表!B:AF,31,0)</f>
        <v>72.5632</v>
      </c>
      <c r="E93" s="12">
        <f t="shared" si="1"/>
        <v>22</v>
      </c>
      <c r="F93" s="1">
        <v>18</v>
      </c>
    </row>
    <row r="94" spans="1:6">
      <c r="A94" s="12" t="s">
        <v>6</v>
      </c>
      <c r="B94" s="13" t="s">
        <v>104</v>
      </c>
      <c r="C94" s="12"/>
      <c r="D94" s="14">
        <f>VLOOKUP(B94,计分表!B:AF,31,0)</f>
        <v>65.797</v>
      </c>
      <c r="E94" s="12">
        <f t="shared" si="1"/>
        <v>67</v>
      </c>
      <c r="F94" s="1">
        <v>39</v>
      </c>
    </row>
    <row r="95" spans="1:6">
      <c r="A95" s="12" t="s">
        <v>12</v>
      </c>
      <c r="B95" s="13" t="s">
        <v>105</v>
      </c>
      <c r="C95" s="12"/>
      <c r="D95" s="14">
        <f>VLOOKUP(B95,计分表!B:AF,31,0)</f>
        <v>80.4517083333333</v>
      </c>
      <c r="E95" s="12">
        <f t="shared" si="1"/>
        <v>11</v>
      </c>
      <c r="F95" s="1">
        <v>28</v>
      </c>
    </row>
    <row r="96" spans="1:6">
      <c r="A96" s="12" t="s">
        <v>14</v>
      </c>
      <c r="B96" s="13" t="s">
        <v>106</v>
      </c>
      <c r="C96" s="12"/>
      <c r="D96" s="14">
        <f>VLOOKUP(B96,计分表!B:AF,31,0)</f>
        <v>69.5526666666667</v>
      </c>
      <c r="E96" s="12">
        <f t="shared" si="1"/>
        <v>38</v>
      </c>
      <c r="F96" s="1">
        <v>21</v>
      </c>
    </row>
    <row r="97" spans="1:6">
      <c r="A97" s="12" t="s">
        <v>6</v>
      </c>
      <c r="B97" s="13" t="s">
        <v>107</v>
      </c>
      <c r="C97" s="12"/>
      <c r="D97" s="14">
        <f>VLOOKUP(B97,计分表!B:AF,31,0)</f>
        <v>64.0266666666667</v>
      </c>
      <c r="E97" s="12">
        <f t="shared" si="1"/>
        <v>83</v>
      </c>
      <c r="F97" s="1">
        <v>75</v>
      </c>
    </row>
    <row r="98" spans="1:6">
      <c r="A98" s="12" t="s">
        <v>12</v>
      </c>
      <c r="B98" s="13" t="s">
        <v>108</v>
      </c>
      <c r="C98" s="12"/>
      <c r="D98" s="14">
        <f>VLOOKUP(B98,计分表!B:AF,31,0)</f>
        <v>62.6903333333333</v>
      </c>
      <c r="E98" s="12">
        <f t="shared" si="1"/>
        <v>96</v>
      </c>
      <c r="F98" s="1">
        <v>70</v>
      </c>
    </row>
    <row r="99" spans="1:6">
      <c r="A99" s="12" t="s">
        <v>21</v>
      </c>
      <c r="B99" s="13" t="s">
        <v>109</v>
      </c>
      <c r="C99" s="12"/>
      <c r="D99" s="14">
        <f>VLOOKUP(B99,计分表!B:AF,31,0)</f>
        <v>64.2305333333333</v>
      </c>
      <c r="E99" s="12">
        <f t="shared" si="1"/>
        <v>77</v>
      </c>
      <c r="F99" s="1">
        <v>43</v>
      </c>
    </row>
    <row r="100" spans="1:6">
      <c r="A100" s="12" t="s">
        <v>21</v>
      </c>
      <c r="B100" s="13" t="s">
        <v>110</v>
      </c>
      <c r="C100" s="12"/>
      <c r="D100" s="14">
        <f>VLOOKUP(B100,计分表!B:AF,31,0)</f>
        <v>68.3205277777778</v>
      </c>
      <c r="E100" s="12">
        <f t="shared" si="1"/>
        <v>47</v>
      </c>
      <c r="F100" s="1">
        <v>136</v>
      </c>
    </row>
    <row r="101" spans="1:6">
      <c r="A101" s="12" t="s">
        <v>14</v>
      </c>
      <c r="B101" s="13" t="s">
        <v>111</v>
      </c>
      <c r="C101" s="12"/>
      <c r="D101" s="14">
        <f>VLOOKUP(B101,计分表!B:AF,31,0)</f>
        <v>69.3953333333333</v>
      </c>
      <c r="E101" s="12">
        <f t="shared" si="1"/>
        <v>40</v>
      </c>
      <c r="F101" s="1">
        <v>85</v>
      </c>
    </row>
    <row r="102" spans="1:6">
      <c r="A102" s="12" t="s">
        <v>8</v>
      </c>
      <c r="B102" s="13" t="s">
        <v>112</v>
      </c>
      <c r="C102" s="12"/>
      <c r="D102" s="14">
        <f>VLOOKUP(B102,计分表!B:AF,31,0)</f>
        <v>83.8996</v>
      </c>
      <c r="E102" s="12">
        <f t="shared" si="1"/>
        <v>3</v>
      </c>
      <c r="F102" s="1">
        <v>9</v>
      </c>
    </row>
    <row r="103" spans="1:6">
      <c r="A103" s="12" t="s">
        <v>6</v>
      </c>
      <c r="B103" s="13" t="s">
        <v>113</v>
      </c>
      <c r="C103" s="12"/>
      <c r="D103" s="14">
        <f>VLOOKUP(B103,计分表!B:AF,31,0)</f>
        <v>65.6195416666667</v>
      </c>
      <c r="E103" s="12">
        <f t="shared" si="1"/>
        <v>69</v>
      </c>
      <c r="F103" s="1">
        <v>60</v>
      </c>
    </row>
    <row r="104" spans="1:6">
      <c r="A104" s="12" t="s">
        <v>21</v>
      </c>
      <c r="B104" s="13" t="s">
        <v>114</v>
      </c>
      <c r="C104" s="12"/>
      <c r="D104" s="14">
        <f>VLOOKUP(B104,计分表!B:AF,31,0)</f>
        <v>63.9137333333333</v>
      </c>
      <c r="E104" s="12">
        <f t="shared" si="1"/>
        <v>85</v>
      </c>
      <c r="F104" s="1">
        <v>103</v>
      </c>
    </row>
    <row r="105" spans="1:6">
      <c r="A105" s="12" t="s">
        <v>6</v>
      </c>
      <c r="B105" s="13" t="s">
        <v>115</v>
      </c>
      <c r="C105" s="12"/>
      <c r="D105" s="14">
        <f>VLOOKUP(B105,计分表!B:AF,31,0)</f>
        <v>83.5231111111111</v>
      </c>
      <c r="E105" s="12">
        <f t="shared" si="1"/>
        <v>4</v>
      </c>
      <c r="F105" s="1">
        <v>6</v>
      </c>
    </row>
    <row r="106" spans="1:6">
      <c r="A106" s="12" t="s">
        <v>10</v>
      </c>
      <c r="B106" s="13" t="s">
        <v>116</v>
      </c>
      <c r="C106" s="12"/>
      <c r="D106" s="14">
        <f>VLOOKUP(B106,计分表!B:AF,31,0)</f>
        <v>70.6855555555556</v>
      </c>
      <c r="E106" s="12">
        <f t="shared" si="1"/>
        <v>31</v>
      </c>
      <c r="F106" s="1">
        <v>46</v>
      </c>
    </row>
    <row r="107" spans="1:6">
      <c r="A107" s="12" t="s">
        <v>12</v>
      </c>
      <c r="B107" s="13" t="s">
        <v>117</v>
      </c>
      <c r="C107" s="12"/>
      <c r="D107" s="14">
        <f>VLOOKUP(B107,计分表!B:AF,31,0)</f>
        <v>72.1763333333333</v>
      </c>
      <c r="E107" s="12">
        <f t="shared" si="1"/>
        <v>23</v>
      </c>
      <c r="F107" s="1">
        <v>30</v>
      </c>
    </row>
    <row r="108" spans="1:6">
      <c r="A108" s="12" t="s">
        <v>8</v>
      </c>
      <c r="B108" s="13" t="s">
        <v>118</v>
      </c>
      <c r="C108" s="12"/>
      <c r="D108" s="14">
        <f>VLOOKUP(B108,计分表!B:AF,31,0)</f>
        <v>66.7483333333333</v>
      </c>
      <c r="E108" s="12">
        <f t="shared" si="1"/>
        <v>58</v>
      </c>
      <c r="F108" s="1">
        <v>80</v>
      </c>
    </row>
    <row r="109" spans="1:6">
      <c r="A109" s="12" t="s">
        <v>6</v>
      </c>
      <c r="B109" s="13" t="s">
        <v>119</v>
      </c>
      <c r="C109" s="12"/>
      <c r="D109" s="14">
        <f>VLOOKUP(B109,计分表!B:AF,31,0)</f>
        <v>81.228725</v>
      </c>
      <c r="E109" s="12">
        <f t="shared" si="1"/>
        <v>9</v>
      </c>
      <c r="F109" s="1">
        <v>8</v>
      </c>
    </row>
    <row r="110" spans="1:6">
      <c r="A110" s="12" t="s">
        <v>14</v>
      </c>
      <c r="B110" s="13" t="s">
        <v>120</v>
      </c>
      <c r="C110" s="12"/>
      <c r="D110" s="14">
        <f>VLOOKUP(B110,计分表!B:AF,31,0)</f>
        <v>73.9579916666667</v>
      </c>
      <c r="E110" s="12">
        <f t="shared" si="1"/>
        <v>18</v>
      </c>
      <c r="F110" s="1">
        <v>10</v>
      </c>
    </row>
    <row r="111" spans="1:6">
      <c r="A111" s="12" t="s">
        <v>12</v>
      </c>
      <c r="B111" s="13" t="s">
        <v>121</v>
      </c>
      <c r="C111" s="12"/>
      <c r="D111" s="14">
        <f>VLOOKUP(B111,计分表!B:AF,31,0)</f>
        <v>58.97725</v>
      </c>
      <c r="E111" s="12">
        <f t="shared" si="1"/>
        <v>133</v>
      </c>
      <c r="F111" s="1">
        <v>146</v>
      </c>
    </row>
    <row r="112" spans="1:6">
      <c r="A112" s="12" t="s">
        <v>21</v>
      </c>
      <c r="B112" s="13" t="s">
        <v>122</v>
      </c>
      <c r="C112" s="12"/>
      <c r="D112" s="14">
        <f>VLOOKUP(B112,计分表!B:AF,31,0)</f>
        <v>68.3803333333333</v>
      </c>
      <c r="E112" s="12">
        <f t="shared" si="1"/>
        <v>45</v>
      </c>
      <c r="F112" s="1">
        <v>69</v>
      </c>
    </row>
    <row r="113" spans="1:6">
      <c r="A113" s="12" t="s">
        <v>8</v>
      </c>
      <c r="B113" s="13" t="s">
        <v>123</v>
      </c>
      <c r="C113" s="12"/>
      <c r="D113" s="14">
        <f>VLOOKUP(B113,计分表!B:AF,31,0)</f>
        <v>82.9250555555556</v>
      </c>
      <c r="E113" s="12">
        <f t="shared" si="1"/>
        <v>5</v>
      </c>
      <c r="F113" s="1">
        <v>42</v>
      </c>
    </row>
    <row r="114" spans="1:6">
      <c r="A114" s="12" t="s">
        <v>12</v>
      </c>
      <c r="B114" s="13" t="s">
        <v>124</v>
      </c>
      <c r="C114" s="12"/>
      <c r="D114" s="14">
        <f>VLOOKUP(B114,计分表!B:AF,31,0)</f>
        <v>56.9778666666667</v>
      </c>
      <c r="E114" s="12">
        <f t="shared" si="1"/>
        <v>146</v>
      </c>
      <c r="F114" s="1">
        <v>134</v>
      </c>
    </row>
    <row r="115" spans="1:6">
      <c r="A115" s="12" t="s">
        <v>12</v>
      </c>
      <c r="B115" s="13" t="s">
        <v>125</v>
      </c>
      <c r="C115" s="12"/>
      <c r="D115" s="14">
        <f>VLOOKUP(B115,计分表!B:AF,31,0)</f>
        <v>75.5886666666667</v>
      </c>
      <c r="E115" s="12">
        <f t="shared" si="1"/>
        <v>15</v>
      </c>
      <c r="F115" s="1">
        <v>31</v>
      </c>
    </row>
    <row r="116" spans="1:6">
      <c r="A116" s="12" t="s">
        <v>14</v>
      </c>
      <c r="B116" s="13" t="s">
        <v>126</v>
      </c>
      <c r="C116" s="12"/>
      <c r="D116" s="14">
        <f>VLOOKUP(B116,计分表!B:AF,31,0)</f>
        <v>55.634</v>
      </c>
      <c r="E116" s="12">
        <f t="shared" si="1"/>
        <v>163</v>
      </c>
      <c r="F116" s="1">
        <v>160</v>
      </c>
    </row>
    <row r="117" spans="1:6">
      <c r="A117" s="12" t="s">
        <v>6</v>
      </c>
      <c r="B117" s="13" t="s">
        <v>127</v>
      </c>
      <c r="C117" s="12"/>
      <c r="D117" s="14">
        <f>VLOOKUP(B117,计分表!B:AF,31,0)</f>
        <v>54.8506</v>
      </c>
      <c r="E117" s="12">
        <f t="shared" si="1"/>
        <v>169</v>
      </c>
      <c r="F117" s="1">
        <v>156</v>
      </c>
    </row>
    <row r="118" spans="1:6">
      <c r="A118" s="12" t="s">
        <v>6</v>
      </c>
      <c r="B118" s="13" t="s">
        <v>128</v>
      </c>
      <c r="C118" s="12"/>
      <c r="D118" s="14">
        <f>VLOOKUP(B118,计分表!B:AF,31,0)</f>
        <v>62.928</v>
      </c>
      <c r="E118" s="12">
        <f t="shared" si="1"/>
        <v>92</v>
      </c>
      <c r="F118" s="1">
        <v>87</v>
      </c>
    </row>
    <row r="119" spans="1:6">
      <c r="A119" s="12" t="s">
        <v>21</v>
      </c>
      <c r="B119" s="13" t="s">
        <v>129</v>
      </c>
      <c r="C119" s="12"/>
      <c r="D119" s="14">
        <f>VLOOKUP(B119,计分表!B:AF,31,0)</f>
        <v>55.6110333333333</v>
      </c>
      <c r="E119" s="12">
        <f t="shared" si="1"/>
        <v>164</v>
      </c>
      <c r="F119" s="1">
        <v>170</v>
      </c>
    </row>
    <row r="120" spans="1:6">
      <c r="A120" s="12" t="s">
        <v>21</v>
      </c>
      <c r="B120" s="13" t="s">
        <v>130</v>
      </c>
      <c r="C120" s="12"/>
      <c r="D120" s="14">
        <f>VLOOKUP(B120,计分表!B:AF,31,0)</f>
        <v>62.9472</v>
      </c>
      <c r="E120" s="12">
        <f t="shared" si="1"/>
        <v>91</v>
      </c>
      <c r="F120" s="1">
        <v>78</v>
      </c>
    </row>
    <row r="121" spans="1:6">
      <c r="A121" s="12" t="s">
        <v>8</v>
      </c>
      <c r="B121" s="13" t="s">
        <v>131</v>
      </c>
      <c r="C121" s="12"/>
      <c r="D121" s="14">
        <f>VLOOKUP(B121,计分表!B:AF,31,0)</f>
        <v>55.8198666666667</v>
      </c>
      <c r="E121" s="12">
        <f t="shared" si="1"/>
        <v>161</v>
      </c>
      <c r="F121" s="1">
        <v>161</v>
      </c>
    </row>
    <row r="122" spans="1:6">
      <c r="A122" s="12" t="s">
        <v>14</v>
      </c>
      <c r="B122" s="13" t="s">
        <v>132</v>
      </c>
      <c r="C122" s="12"/>
      <c r="D122" s="14">
        <f>VLOOKUP(B122,计分表!B:AF,31,0)</f>
        <v>66.3276</v>
      </c>
      <c r="E122" s="12">
        <f t="shared" si="1"/>
        <v>62</v>
      </c>
      <c r="F122" s="1">
        <v>71</v>
      </c>
    </row>
    <row r="123" spans="1:6">
      <c r="A123" s="12" t="s">
        <v>10</v>
      </c>
      <c r="B123" s="13" t="s">
        <v>133</v>
      </c>
      <c r="C123" s="12"/>
      <c r="D123" s="14">
        <f>VLOOKUP(B123,计分表!B:AF,31,0)</f>
        <v>56.5307916666667</v>
      </c>
      <c r="E123" s="12">
        <f t="shared" si="1"/>
        <v>152</v>
      </c>
      <c r="F123" s="1">
        <v>141</v>
      </c>
    </row>
    <row r="124" spans="1:6">
      <c r="A124" s="12" t="s">
        <v>8</v>
      </c>
      <c r="B124" s="13" t="s">
        <v>134</v>
      </c>
      <c r="C124" s="12"/>
      <c r="D124" s="14">
        <f>VLOOKUP(B124,计分表!B:AF,31,0)</f>
        <v>59.2953809523809</v>
      </c>
      <c r="E124" s="12">
        <f t="shared" si="1"/>
        <v>129</v>
      </c>
      <c r="F124" s="1">
        <v>120</v>
      </c>
    </row>
    <row r="125" spans="1:6">
      <c r="A125" s="12" t="s">
        <v>14</v>
      </c>
      <c r="B125" s="13" t="s">
        <v>135</v>
      </c>
      <c r="C125" s="12"/>
      <c r="D125" s="14">
        <f>VLOOKUP(B125,计分表!B:AF,31,0)</f>
        <v>55.825875</v>
      </c>
      <c r="E125" s="12">
        <f t="shared" si="1"/>
        <v>160</v>
      </c>
      <c r="F125" s="1">
        <v>176</v>
      </c>
    </row>
    <row r="126" spans="1:6">
      <c r="A126" s="12" t="s">
        <v>14</v>
      </c>
      <c r="B126" s="13" t="s">
        <v>136</v>
      </c>
      <c r="C126" s="12"/>
      <c r="D126" s="14">
        <f>VLOOKUP(B126,计分表!B:AF,31,0)</f>
        <v>66.2693333333333</v>
      </c>
      <c r="E126" s="12">
        <f t="shared" si="1"/>
        <v>64</v>
      </c>
      <c r="F126" s="1">
        <v>89</v>
      </c>
    </row>
    <row r="127" spans="1:6">
      <c r="A127" s="12" t="s">
        <v>8</v>
      </c>
      <c r="B127" s="13" t="s">
        <v>137</v>
      </c>
      <c r="C127" s="12"/>
      <c r="D127" s="14">
        <f>VLOOKUP(B127,计分表!B:AF,31,0)</f>
        <v>53.5616111111111</v>
      </c>
      <c r="E127" s="12">
        <f t="shared" si="1"/>
        <v>175</v>
      </c>
      <c r="F127" s="1">
        <v>174</v>
      </c>
    </row>
    <row r="128" spans="1:6">
      <c r="A128" s="12" t="s">
        <v>10</v>
      </c>
      <c r="B128" s="13" t="s">
        <v>138</v>
      </c>
      <c r="C128" s="12"/>
      <c r="D128" s="14">
        <f>VLOOKUP(B128,计分表!B:AF,31,0)</f>
        <v>61.4063333333333</v>
      </c>
      <c r="E128" s="12">
        <f t="shared" si="1"/>
        <v>106</v>
      </c>
      <c r="F128" s="1">
        <v>66</v>
      </c>
    </row>
    <row r="129" spans="1:6">
      <c r="A129" s="12" t="s">
        <v>14</v>
      </c>
      <c r="B129" s="13" t="s">
        <v>139</v>
      </c>
      <c r="C129" s="12"/>
      <c r="D129" s="14">
        <f>VLOOKUP(B129,计分表!B:AF,31,0)</f>
        <v>52.7888666666667</v>
      </c>
      <c r="E129" s="12">
        <f t="shared" si="1"/>
        <v>177</v>
      </c>
      <c r="F129" s="1">
        <v>177</v>
      </c>
    </row>
    <row r="130" spans="1:6">
      <c r="A130" s="12" t="s">
        <v>14</v>
      </c>
      <c r="B130" s="13" t="s">
        <v>140</v>
      </c>
      <c r="C130" s="12"/>
      <c r="D130" s="14">
        <f>VLOOKUP(B130,计分表!B:AF,31,0)</f>
        <v>61.364</v>
      </c>
      <c r="E130" s="12">
        <f t="shared" ref="E130:E190" si="2">RANK(D130,$D$2:$D$190,0)</f>
        <v>108</v>
      </c>
      <c r="F130" s="1">
        <v>105</v>
      </c>
    </row>
    <row r="131" spans="1:6">
      <c r="A131" s="12" t="s">
        <v>21</v>
      </c>
      <c r="B131" s="13" t="s">
        <v>141</v>
      </c>
      <c r="C131" s="12"/>
      <c r="D131" s="14">
        <f>VLOOKUP(B131,计分表!B:AF,31,0)</f>
        <v>58.9855</v>
      </c>
      <c r="E131" s="12">
        <f t="shared" si="2"/>
        <v>132</v>
      </c>
      <c r="F131" s="1">
        <v>132</v>
      </c>
    </row>
    <row r="132" spans="1:6">
      <c r="A132" s="12" t="s">
        <v>10</v>
      </c>
      <c r="B132" s="13" t="s">
        <v>142</v>
      </c>
      <c r="C132" s="12"/>
      <c r="D132" s="14">
        <f>VLOOKUP(B132,计分表!B:AF,31,0)</f>
        <v>56.783</v>
      </c>
      <c r="E132" s="12">
        <f t="shared" si="2"/>
        <v>148</v>
      </c>
      <c r="F132" s="1">
        <v>144</v>
      </c>
    </row>
    <row r="133" spans="1:6">
      <c r="A133" s="12" t="s">
        <v>12</v>
      </c>
      <c r="B133" s="13" t="s">
        <v>143</v>
      </c>
      <c r="C133" s="12"/>
      <c r="D133" s="14">
        <f>VLOOKUP(B133,计分表!B:AF,31,0)</f>
        <v>54.908</v>
      </c>
      <c r="E133" s="12">
        <f t="shared" si="2"/>
        <v>168</v>
      </c>
      <c r="F133" s="1">
        <v>173</v>
      </c>
    </row>
    <row r="134" spans="1:6">
      <c r="A134" s="12" t="s">
        <v>21</v>
      </c>
      <c r="B134" s="13" t="s">
        <v>144</v>
      </c>
      <c r="C134" s="12"/>
      <c r="D134" s="14">
        <f>VLOOKUP(B134,计分表!B:AF,31,0)</f>
        <v>56.5135</v>
      </c>
      <c r="E134" s="12">
        <f t="shared" si="2"/>
        <v>153</v>
      </c>
      <c r="F134" s="1">
        <v>172</v>
      </c>
    </row>
    <row r="135" spans="1:6">
      <c r="A135" s="12" t="s">
        <v>10</v>
      </c>
      <c r="B135" s="13" t="s">
        <v>145</v>
      </c>
      <c r="C135" s="12"/>
      <c r="D135" s="14">
        <f>VLOOKUP(B135,计分表!B:AF,31,0)</f>
        <v>56.283625</v>
      </c>
      <c r="E135" s="12">
        <f t="shared" si="2"/>
        <v>156</v>
      </c>
      <c r="F135" s="1">
        <v>154</v>
      </c>
    </row>
    <row r="136" spans="1:6">
      <c r="A136" s="12" t="s">
        <v>6</v>
      </c>
      <c r="B136" s="13" t="s">
        <v>146</v>
      </c>
      <c r="C136" s="12"/>
      <c r="D136" s="14">
        <f>VLOOKUP(B136,计分表!B:AF,31,0)</f>
        <v>58.0205555555556</v>
      </c>
      <c r="E136" s="12">
        <f t="shared" si="2"/>
        <v>137</v>
      </c>
      <c r="F136" s="1">
        <v>165</v>
      </c>
    </row>
    <row r="137" spans="1:6">
      <c r="A137" s="12" t="s">
        <v>10</v>
      </c>
      <c r="B137" s="13" t="s">
        <v>147</v>
      </c>
      <c r="C137" s="12"/>
      <c r="D137" s="14">
        <f>VLOOKUP(B137,计分表!B:AF,31,0)</f>
        <v>56.5311309523809</v>
      </c>
      <c r="E137" s="12">
        <f t="shared" si="2"/>
        <v>151</v>
      </c>
      <c r="F137" s="1">
        <v>162</v>
      </c>
    </row>
    <row r="138" spans="1:6">
      <c r="A138" s="12" t="s">
        <v>12</v>
      </c>
      <c r="B138" s="13" t="s">
        <v>148</v>
      </c>
      <c r="C138" s="12"/>
      <c r="D138" s="14">
        <f>VLOOKUP(B138,计分表!B:AF,31,0)</f>
        <v>56.059</v>
      </c>
      <c r="E138" s="12">
        <f t="shared" si="2"/>
        <v>157</v>
      </c>
      <c r="F138" s="1">
        <v>148</v>
      </c>
    </row>
    <row r="139" spans="1:6">
      <c r="A139" s="12" t="s">
        <v>12</v>
      </c>
      <c r="B139" s="13" t="s">
        <v>149</v>
      </c>
      <c r="C139" s="12"/>
      <c r="D139" s="14">
        <f>VLOOKUP(B139,计分表!B:AF,31,0)</f>
        <v>62.5552</v>
      </c>
      <c r="E139" s="12">
        <f t="shared" si="2"/>
        <v>97</v>
      </c>
      <c r="F139" s="1">
        <v>124</v>
      </c>
    </row>
    <row r="140" spans="1:6">
      <c r="A140" s="12" t="s">
        <v>10</v>
      </c>
      <c r="B140" s="13" t="s">
        <v>150</v>
      </c>
      <c r="C140" s="12"/>
      <c r="D140" s="14">
        <f>VLOOKUP(B140,计分表!B:AF,31,0)</f>
        <v>57.434</v>
      </c>
      <c r="E140" s="12">
        <f t="shared" si="2"/>
        <v>142</v>
      </c>
      <c r="F140" s="1">
        <v>130</v>
      </c>
    </row>
    <row r="141" spans="1:6">
      <c r="A141" s="12" t="s">
        <v>21</v>
      </c>
      <c r="B141" s="13" t="s">
        <v>151</v>
      </c>
      <c r="C141" s="12"/>
      <c r="D141" s="14">
        <f>VLOOKUP(B141,计分表!B:AF,31,0)</f>
        <v>62.7663333333333</v>
      </c>
      <c r="E141" s="12">
        <f t="shared" si="2"/>
        <v>95</v>
      </c>
      <c r="F141" s="1">
        <v>110</v>
      </c>
    </row>
    <row r="142" spans="1:6">
      <c r="A142" s="12" t="s">
        <v>21</v>
      </c>
      <c r="B142" s="13" t="s">
        <v>152</v>
      </c>
      <c r="C142" s="12"/>
      <c r="D142" s="14">
        <f>VLOOKUP(B142,计分表!B:AF,31,0)</f>
        <v>51.2896</v>
      </c>
      <c r="E142" s="12">
        <f t="shared" si="2"/>
        <v>178</v>
      </c>
      <c r="F142" s="1">
        <v>181</v>
      </c>
    </row>
    <row r="143" spans="1:6">
      <c r="A143" s="12" t="s">
        <v>8</v>
      </c>
      <c r="B143" s="13" t="s">
        <v>153</v>
      </c>
      <c r="C143" s="12"/>
      <c r="D143" s="14">
        <f>VLOOKUP(B143,计分表!B:AF,31,0)</f>
        <v>55.6384642857143</v>
      </c>
      <c r="E143" s="12">
        <f t="shared" si="2"/>
        <v>162</v>
      </c>
      <c r="F143" s="1">
        <v>164</v>
      </c>
    </row>
    <row r="144" spans="1:6">
      <c r="A144" s="12" t="s">
        <v>12</v>
      </c>
      <c r="B144" s="13" t="s">
        <v>154</v>
      </c>
      <c r="C144" s="12"/>
      <c r="D144" s="14">
        <f>VLOOKUP(B144,计分表!B:AF,31,0)</f>
        <v>65.2216666666667</v>
      </c>
      <c r="E144" s="12">
        <f t="shared" si="2"/>
        <v>71</v>
      </c>
      <c r="F144" s="1">
        <v>140</v>
      </c>
    </row>
    <row r="145" spans="1:6">
      <c r="A145" s="12" t="s">
        <v>6</v>
      </c>
      <c r="B145" s="13" t="s">
        <v>155</v>
      </c>
      <c r="C145" s="12"/>
      <c r="D145" s="14">
        <f>VLOOKUP(B145,计分表!B:AF,31,0)</f>
        <v>72.6411111111111</v>
      </c>
      <c r="E145" s="12">
        <f t="shared" si="2"/>
        <v>21</v>
      </c>
      <c r="F145" s="1">
        <v>16</v>
      </c>
    </row>
    <row r="146" spans="1:6">
      <c r="A146" s="12" t="s">
        <v>6</v>
      </c>
      <c r="B146" s="13" t="s">
        <v>156</v>
      </c>
      <c r="C146" s="12"/>
      <c r="D146" s="14">
        <f>VLOOKUP(B146,计分表!B:AF,31,0)</f>
        <v>60.3341666666667</v>
      </c>
      <c r="E146" s="12">
        <f t="shared" si="2"/>
        <v>117</v>
      </c>
      <c r="F146" s="1">
        <v>134</v>
      </c>
    </row>
    <row r="147" spans="1:6">
      <c r="A147" s="12" t="s">
        <v>10</v>
      </c>
      <c r="B147" s="13" t="s">
        <v>157</v>
      </c>
      <c r="C147" s="12"/>
      <c r="D147" s="14">
        <f>VLOOKUP(B147,计分表!B:AF,31,0)</f>
        <v>61.1638666666667</v>
      </c>
      <c r="E147" s="12">
        <f t="shared" si="2"/>
        <v>110</v>
      </c>
      <c r="F147" s="1">
        <v>153</v>
      </c>
    </row>
    <row r="148" spans="1:6">
      <c r="A148" s="12" t="s">
        <v>10</v>
      </c>
      <c r="B148" s="13" t="s">
        <v>158</v>
      </c>
      <c r="C148" s="12"/>
      <c r="D148" s="14">
        <f>VLOOKUP(B148,计分表!B:AF,31,0)</f>
        <v>45.248380952381</v>
      </c>
      <c r="E148" s="12">
        <f t="shared" si="2"/>
        <v>185</v>
      </c>
      <c r="F148" s="1">
        <v>186</v>
      </c>
    </row>
    <row r="149" spans="1:6">
      <c r="A149" s="12" t="s">
        <v>14</v>
      </c>
      <c r="B149" s="13" t="s">
        <v>159</v>
      </c>
      <c r="C149" s="12"/>
      <c r="D149" s="14">
        <f>VLOOKUP(B149,计分表!B:AF,31,0)</f>
        <v>51.0736</v>
      </c>
      <c r="E149" s="12">
        <f t="shared" si="2"/>
        <v>179</v>
      </c>
      <c r="F149" s="1">
        <v>179</v>
      </c>
    </row>
    <row r="150" spans="1:6">
      <c r="A150" s="12" t="s">
        <v>10</v>
      </c>
      <c r="B150" s="13" t="s">
        <v>160</v>
      </c>
      <c r="C150" s="12"/>
      <c r="D150" s="14">
        <f>VLOOKUP(B150,计分表!B:AF,31,0)</f>
        <v>68.6760857142857</v>
      </c>
      <c r="E150" s="12">
        <f t="shared" si="2"/>
        <v>43</v>
      </c>
      <c r="F150" s="1">
        <v>47</v>
      </c>
    </row>
    <row r="151" spans="1:6">
      <c r="A151" s="12" t="s">
        <v>10</v>
      </c>
      <c r="B151" s="13" t="s">
        <v>161</v>
      </c>
      <c r="C151" s="12"/>
      <c r="D151" s="14">
        <f>VLOOKUP(B151,计分表!B:AF,31,0)</f>
        <v>70.8975333333333</v>
      </c>
      <c r="E151" s="12">
        <f t="shared" si="2"/>
        <v>28</v>
      </c>
      <c r="F151" s="1">
        <v>25</v>
      </c>
    </row>
    <row r="152" spans="1:6">
      <c r="A152" s="12" t="s">
        <v>10</v>
      </c>
      <c r="B152" s="13" t="s">
        <v>162</v>
      </c>
      <c r="C152" s="12"/>
      <c r="D152" s="14">
        <f>VLOOKUP(B152,计分表!B:AF,31,0)</f>
        <v>53.603</v>
      </c>
      <c r="E152" s="12">
        <f t="shared" si="2"/>
        <v>174</v>
      </c>
      <c r="F152" s="1">
        <v>168</v>
      </c>
    </row>
    <row r="153" spans="1:6">
      <c r="A153" s="12" t="s">
        <v>12</v>
      </c>
      <c r="B153" s="13" t="s">
        <v>163</v>
      </c>
      <c r="C153" s="12"/>
      <c r="D153" s="14">
        <f>VLOOKUP(B153,计分表!B:AF,31,0)</f>
        <v>60.3113277777778</v>
      </c>
      <c r="E153" s="12">
        <f t="shared" si="2"/>
        <v>118</v>
      </c>
      <c r="F153" s="1">
        <v>86</v>
      </c>
    </row>
    <row r="154" spans="1:6">
      <c r="A154" s="12" t="s">
        <v>10</v>
      </c>
      <c r="B154" s="13" t="s">
        <v>164</v>
      </c>
      <c r="C154" s="12"/>
      <c r="D154" s="14">
        <f>VLOOKUP(B154,计分表!B:AF,31,0)</f>
        <v>69.7448</v>
      </c>
      <c r="E154" s="12">
        <f t="shared" si="2"/>
        <v>34</v>
      </c>
      <c r="F154" s="1">
        <v>81</v>
      </c>
    </row>
    <row r="155" spans="1:6">
      <c r="A155" s="12" t="s">
        <v>14</v>
      </c>
      <c r="B155" s="13" t="s">
        <v>165</v>
      </c>
      <c r="C155" s="12"/>
      <c r="D155" s="14">
        <f>VLOOKUP(B155,计分表!B:AF,31,0)</f>
        <v>53.2261333333333</v>
      </c>
      <c r="E155" s="12">
        <f t="shared" si="2"/>
        <v>176</v>
      </c>
      <c r="F155" s="1">
        <v>178</v>
      </c>
    </row>
    <row r="156" spans="1:6">
      <c r="A156" s="12" t="s">
        <v>6</v>
      </c>
      <c r="B156" s="13" t="s">
        <v>166</v>
      </c>
      <c r="C156" s="12"/>
      <c r="D156" s="14">
        <f>VLOOKUP(B156,计分表!B:AF,31,0)</f>
        <v>67.6568666666667</v>
      </c>
      <c r="E156" s="12">
        <f t="shared" si="2"/>
        <v>51</v>
      </c>
      <c r="F156" s="1">
        <v>51</v>
      </c>
    </row>
    <row r="157" spans="1:6">
      <c r="A157" s="12" t="s">
        <v>12</v>
      </c>
      <c r="B157" s="13" t="s">
        <v>167</v>
      </c>
      <c r="C157" s="12"/>
      <c r="D157" s="14">
        <f>VLOOKUP(B157,计分表!B:AF,31,0)</f>
        <v>71.9476</v>
      </c>
      <c r="E157" s="12">
        <f t="shared" si="2"/>
        <v>25</v>
      </c>
      <c r="F157" s="1">
        <v>57</v>
      </c>
    </row>
    <row r="158" spans="1:6">
      <c r="A158" s="12" t="s">
        <v>6</v>
      </c>
      <c r="B158" s="13" t="s">
        <v>168</v>
      </c>
      <c r="C158" s="12"/>
      <c r="D158" s="14">
        <f>VLOOKUP(B158,计分表!B:AF,31,0)</f>
        <v>69.5549</v>
      </c>
      <c r="E158" s="12">
        <f t="shared" si="2"/>
        <v>37</v>
      </c>
      <c r="F158" s="1">
        <v>54</v>
      </c>
    </row>
    <row r="159" spans="1:6">
      <c r="A159" s="12" t="s">
        <v>21</v>
      </c>
      <c r="B159" s="13" t="s">
        <v>169</v>
      </c>
      <c r="C159" s="12"/>
      <c r="D159" s="14">
        <f>VLOOKUP(B159,计分表!B:AF,31,0)</f>
        <v>66.3195555555556</v>
      </c>
      <c r="E159" s="12">
        <f t="shared" si="2"/>
        <v>63</v>
      </c>
      <c r="F159" s="1">
        <v>76</v>
      </c>
    </row>
    <row r="160" spans="1:6">
      <c r="A160" s="12" t="s">
        <v>10</v>
      </c>
      <c r="B160" s="13" t="s">
        <v>170</v>
      </c>
      <c r="C160" s="12"/>
      <c r="D160" s="14">
        <f>VLOOKUP(B160,计分表!B:AF,31,0)</f>
        <v>68.4190857142857</v>
      </c>
      <c r="E160" s="12">
        <f t="shared" si="2"/>
        <v>44</v>
      </c>
      <c r="F160" s="1">
        <v>52</v>
      </c>
    </row>
    <row r="161" spans="1:6">
      <c r="A161" s="12" t="s">
        <v>8</v>
      </c>
      <c r="B161" s="13" t="s">
        <v>171</v>
      </c>
      <c r="C161" s="12"/>
      <c r="D161" s="14">
        <f>VLOOKUP(B161,计分表!B:AF,31,0)</f>
        <v>70.9333333333333</v>
      </c>
      <c r="E161" s="12">
        <f t="shared" si="2"/>
        <v>27</v>
      </c>
      <c r="F161" s="1">
        <v>61</v>
      </c>
    </row>
    <row r="162" spans="1:6">
      <c r="A162" s="12" t="s">
        <v>14</v>
      </c>
      <c r="B162" s="13" t="s">
        <v>172</v>
      </c>
      <c r="C162" s="12"/>
      <c r="D162" s="14">
        <f>VLOOKUP(B162,计分表!B:AF,31,0)</f>
        <v>78.6317333333333</v>
      </c>
      <c r="E162" s="12">
        <f t="shared" si="2"/>
        <v>12</v>
      </c>
      <c r="F162" s="1">
        <v>3</v>
      </c>
    </row>
    <row r="163" spans="1:6">
      <c r="A163" s="12" t="s">
        <v>8</v>
      </c>
      <c r="B163" s="13" t="s">
        <v>173</v>
      </c>
      <c r="C163" s="12"/>
      <c r="D163" s="14">
        <f>VLOOKUP(B163,计分表!B:AF,31,0)</f>
        <v>57.1873333333333</v>
      </c>
      <c r="E163" s="12">
        <f t="shared" si="2"/>
        <v>145</v>
      </c>
      <c r="F163" s="1">
        <v>148</v>
      </c>
    </row>
    <row r="164" spans="1:6">
      <c r="A164" s="12" t="s">
        <v>12</v>
      </c>
      <c r="B164" s="13" t="s">
        <v>174</v>
      </c>
      <c r="C164" s="12"/>
      <c r="D164" s="14">
        <f>VLOOKUP(B164,计分表!B:AF,31,0)</f>
        <v>55.1985</v>
      </c>
      <c r="E164" s="12">
        <f t="shared" si="2"/>
        <v>167</v>
      </c>
      <c r="F164" s="1">
        <v>158</v>
      </c>
    </row>
    <row r="165" spans="1:6">
      <c r="A165" s="12" t="s">
        <v>6</v>
      </c>
      <c r="B165" s="13" t="s">
        <v>175</v>
      </c>
      <c r="C165" s="12"/>
      <c r="D165" s="14">
        <f>VLOOKUP(B165,计分表!B:AF,31,0)</f>
        <v>70.4579333333333</v>
      </c>
      <c r="E165" s="12">
        <f t="shared" si="2"/>
        <v>32</v>
      </c>
      <c r="F165" s="1">
        <v>96</v>
      </c>
    </row>
    <row r="166" spans="1:6">
      <c r="A166" s="12" t="s">
        <v>14</v>
      </c>
      <c r="B166" s="13" t="s">
        <v>176</v>
      </c>
      <c r="C166" s="12"/>
      <c r="D166" s="14">
        <f>VLOOKUP(B166,计分表!B:AF,31,0)</f>
        <v>67.1642</v>
      </c>
      <c r="E166" s="12">
        <f t="shared" si="2"/>
        <v>54</v>
      </c>
      <c r="F166" s="1">
        <v>37</v>
      </c>
    </row>
    <row r="167" spans="1:6">
      <c r="A167" s="12" t="s">
        <v>14</v>
      </c>
      <c r="B167" s="13" t="s">
        <v>177</v>
      </c>
      <c r="C167" s="12"/>
      <c r="D167" s="14">
        <f>VLOOKUP(B167,计分表!B:AF,31,0)</f>
        <v>70.8761333333333</v>
      </c>
      <c r="E167" s="12">
        <f t="shared" si="2"/>
        <v>29</v>
      </c>
      <c r="F167" s="1">
        <v>116</v>
      </c>
    </row>
    <row r="168" spans="1:6">
      <c r="A168" s="12" t="s">
        <v>10</v>
      </c>
      <c r="B168" s="13" t="s">
        <v>178</v>
      </c>
      <c r="C168" s="12"/>
      <c r="D168" s="14">
        <f>VLOOKUP(B168,计分表!B:AF,31,0)</f>
        <v>70.8646666666667</v>
      </c>
      <c r="E168" s="12">
        <f t="shared" si="2"/>
        <v>30</v>
      </c>
      <c r="F168" s="1">
        <v>28</v>
      </c>
    </row>
    <row r="169" spans="1:6">
      <c r="A169" s="12" t="s">
        <v>6</v>
      </c>
      <c r="B169" s="13" t="s">
        <v>179</v>
      </c>
      <c r="C169" s="12"/>
      <c r="D169" s="14">
        <f>VLOOKUP(B169,计分表!B:AF,31,0)</f>
        <v>63.3965654761905</v>
      </c>
      <c r="E169" s="12">
        <f t="shared" si="2"/>
        <v>89</v>
      </c>
      <c r="F169" s="1">
        <v>113</v>
      </c>
    </row>
    <row r="170" spans="1:6">
      <c r="A170" s="12" t="s">
        <v>21</v>
      </c>
      <c r="B170" s="13" t="s">
        <v>180</v>
      </c>
      <c r="C170" s="12"/>
      <c r="D170" s="14">
        <f>VLOOKUP(B170,计分表!B:AF,31,0)</f>
        <v>50.0675555555556</v>
      </c>
      <c r="E170" s="12">
        <f t="shared" si="2"/>
        <v>181</v>
      </c>
      <c r="F170" s="1">
        <v>183</v>
      </c>
    </row>
    <row r="171" spans="1:6">
      <c r="A171" s="12" t="s">
        <v>21</v>
      </c>
      <c r="B171" s="13" t="s">
        <v>181</v>
      </c>
      <c r="C171" s="12"/>
      <c r="D171" s="14">
        <f>VLOOKUP(B171,计分表!B:AF,31,0)</f>
        <v>69.7368</v>
      </c>
      <c r="E171" s="12">
        <f t="shared" si="2"/>
        <v>35</v>
      </c>
      <c r="F171" s="1">
        <v>53</v>
      </c>
    </row>
    <row r="172" spans="1:6">
      <c r="A172" s="12" t="s">
        <v>12</v>
      </c>
      <c r="B172" s="13" t="s">
        <v>182</v>
      </c>
      <c r="C172" s="12"/>
      <c r="D172" s="14">
        <f>VLOOKUP(B172,计分表!B:AF,31,0)</f>
        <v>58.7347083333333</v>
      </c>
      <c r="E172" s="12">
        <f t="shared" si="2"/>
        <v>134</v>
      </c>
      <c r="F172" s="1">
        <v>122</v>
      </c>
    </row>
    <row r="173" spans="1:6">
      <c r="A173" s="12" t="s">
        <v>14</v>
      </c>
      <c r="B173" s="13" t="s">
        <v>183</v>
      </c>
      <c r="C173" s="12"/>
      <c r="D173" s="14">
        <f>VLOOKUP(B173,计分表!B:AF,31,0)</f>
        <v>60.7722</v>
      </c>
      <c r="E173" s="12">
        <f t="shared" si="2"/>
        <v>113</v>
      </c>
      <c r="F173" s="1">
        <v>98</v>
      </c>
    </row>
    <row r="174" spans="1:6">
      <c r="A174" s="12" t="s">
        <v>10</v>
      </c>
      <c r="B174" s="13" t="s">
        <v>184</v>
      </c>
      <c r="C174" s="12"/>
      <c r="D174" s="14">
        <f>VLOOKUP(B174,计分表!B:AF,31,0)</f>
        <v>59.9526</v>
      </c>
      <c r="E174" s="12">
        <f t="shared" si="2"/>
        <v>120</v>
      </c>
      <c r="F174" s="1">
        <v>131</v>
      </c>
    </row>
    <row r="175" spans="1:6">
      <c r="A175" s="12" t="s">
        <v>21</v>
      </c>
      <c r="B175" s="13" t="s">
        <v>185</v>
      </c>
      <c r="C175" s="12"/>
      <c r="D175" s="14">
        <f>VLOOKUP(B175,计分表!B:AF,31,0)</f>
        <v>67.0230166666667</v>
      </c>
      <c r="E175" s="12">
        <f t="shared" si="2"/>
        <v>55</v>
      </c>
      <c r="F175" s="1">
        <v>95</v>
      </c>
    </row>
    <row r="176" spans="1:6">
      <c r="A176" s="12" t="s">
        <v>10</v>
      </c>
      <c r="B176" s="13" t="s">
        <v>186</v>
      </c>
      <c r="C176" s="12"/>
      <c r="D176" s="14">
        <f>VLOOKUP(B176,计分表!B:AF,31,0)</f>
        <v>55.5052</v>
      </c>
      <c r="E176" s="12">
        <f t="shared" si="2"/>
        <v>166</v>
      </c>
      <c r="F176" s="1">
        <v>150</v>
      </c>
    </row>
    <row r="177" spans="1:6">
      <c r="A177" s="12" t="s">
        <v>6</v>
      </c>
      <c r="B177" s="13" t="s">
        <v>187</v>
      </c>
      <c r="C177" s="12"/>
      <c r="D177" s="14">
        <f>VLOOKUP(B177,计分表!B:AF,31,0)</f>
        <v>56.6974444444444</v>
      </c>
      <c r="E177" s="12">
        <f t="shared" si="2"/>
        <v>150</v>
      </c>
      <c r="F177" s="1">
        <v>73</v>
      </c>
    </row>
    <row r="178" spans="1:6">
      <c r="A178" s="12" t="s">
        <v>12</v>
      </c>
      <c r="B178" s="13" t="s">
        <v>188</v>
      </c>
      <c r="C178" s="12"/>
      <c r="D178" s="14">
        <f>VLOOKUP(B178,计分表!B:AF,31,0)</f>
        <v>59.6214583333333</v>
      </c>
      <c r="E178" s="12">
        <f t="shared" si="2"/>
        <v>126</v>
      </c>
      <c r="F178" s="1">
        <v>55</v>
      </c>
    </row>
    <row r="179" spans="1:6">
      <c r="A179" s="12" t="s">
        <v>14</v>
      </c>
      <c r="B179" s="13" t="s">
        <v>189</v>
      </c>
      <c r="C179" s="12"/>
      <c r="D179" s="14">
        <f>VLOOKUP(B179,计分表!B:AF,31,0)</f>
        <v>61.585</v>
      </c>
      <c r="E179" s="12">
        <f t="shared" si="2"/>
        <v>103</v>
      </c>
      <c r="F179" s="1">
        <v>111</v>
      </c>
    </row>
    <row r="180" spans="1:6">
      <c r="A180" s="12" t="s">
        <v>14</v>
      </c>
      <c r="B180" s="13" t="s">
        <v>190</v>
      </c>
      <c r="C180" s="12"/>
      <c r="D180" s="14">
        <f>VLOOKUP(B180,计分表!B:AF,31,0)</f>
        <v>59.2696</v>
      </c>
      <c r="E180" s="12">
        <f t="shared" si="2"/>
        <v>130</v>
      </c>
      <c r="F180" s="1">
        <v>102</v>
      </c>
    </row>
    <row r="181" spans="1:6">
      <c r="A181" s="12" t="s">
        <v>21</v>
      </c>
      <c r="B181" s="13" t="s">
        <v>191</v>
      </c>
      <c r="C181" s="12"/>
      <c r="D181" s="14">
        <f>VLOOKUP(B181,计分表!B:AF,31,0)</f>
        <v>78.323</v>
      </c>
      <c r="E181" s="12">
        <f t="shared" si="2"/>
        <v>13</v>
      </c>
      <c r="F181" s="1">
        <v>5</v>
      </c>
    </row>
    <row r="182" spans="1:6">
      <c r="A182" s="12" t="s">
        <v>12</v>
      </c>
      <c r="B182" s="13" t="s">
        <v>192</v>
      </c>
      <c r="C182" s="12"/>
      <c r="D182" s="14">
        <f>VLOOKUP(B182,计分表!B:AF,31,0)</f>
        <v>75.0613333333333</v>
      </c>
      <c r="E182" s="12">
        <f t="shared" si="2"/>
        <v>16</v>
      </c>
      <c r="F182" s="1">
        <v>20</v>
      </c>
    </row>
    <row r="183" spans="1:6">
      <c r="A183" s="12" t="s">
        <v>8</v>
      </c>
      <c r="B183" s="13" t="s">
        <v>193</v>
      </c>
      <c r="C183" s="12"/>
      <c r="D183" s="14">
        <f>VLOOKUP(B183,计分表!B:AF,31,0)</f>
        <v>64.5426944444444</v>
      </c>
      <c r="E183" s="12">
        <f t="shared" si="2"/>
        <v>75</v>
      </c>
      <c r="F183" s="1">
        <v>40</v>
      </c>
    </row>
    <row r="184" spans="1:6">
      <c r="A184" s="12" t="s">
        <v>14</v>
      </c>
      <c r="B184" s="13" t="s">
        <v>194</v>
      </c>
      <c r="C184" s="12"/>
      <c r="D184" s="14">
        <f>VLOOKUP(B184,计分表!B:AF,31,0)</f>
        <v>63.9903611111111</v>
      </c>
      <c r="E184" s="12">
        <f t="shared" si="2"/>
        <v>84</v>
      </c>
      <c r="F184" s="1">
        <v>118</v>
      </c>
    </row>
    <row r="185" spans="1:6">
      <c r="A185" s="12" t="s">
        <v>21</v>
      </c>
      <c r="B185" s="13" t="s">
        <v>195</v>
      </c>
      <c r="C185" s="12"/>
      <c r="D185" s="14">
        <f>VLOOKUP(B185,计分表!B:AF,31,0)</f>
        <v>54.541</v>
      </c>
      <c r="E185" s="12">
        <f t="shared" si="2"/>
        <v>171</v>
      </c>
      <c r="F185" s="1">
        <v>171</v>
      </c>
    </row>
    <row r="186" spans="1:6">
      <c r="A186" s="12" t="s">
        <v>12</v>
      </c>
      <c r="B186" s="13" t="s">
        <v>196</v>
      </c>
      <c r="C186" s="12"/>
      <c r="D186" s="14">
        <f>VLOOKUP(B186,计分表!B:AF,31,0)</f>
        <v>48.2561111111111</v>
      </c>
      <c r="E186" s="12">
        <f t="shared" si="2"/>
        <v>182</v>
      </c>
      <c r="F186" s="1">
        <v>184</v>
      </c>
    </row>
    <row r="187" spans="1:6">
      <c r="A187" s="12" t="s">
        <v>8</v>
      </c>
      <c r="B187" s="13" t="s">
        <v>197</v>
      </c>
      <c r="C187" s="12"/>
      <c r="D187" s="14">
        <f>VLOOKUP(B187,计分表!B:AF,31,0)</f>
        <v>69.437</v>
      </c>
      <c r="E187" s="12">
        <f t="shared" si="2"/>
        <v>39</v>
      </c>
      <c r="F187" s="1">
        <v>35</v>
      </c>
    </row>
    <row r="188" spans="1:6">
      <c r="A188" s="12" t="s">
        <v>21</v>
      </c>
      <c r="B188" s="13" t="s">
        <v>198</v>
      </c>
      <c r="C188" s="12"/>
      <c r="D188" s="14">
        <f>VLOOKUP(B188,计分表!B:AF,31,0)</f>
        <v>65.7375476190476</v>
      </c>
      <c r="E188" s="12">
        <f t="shared" si="2"/>
        <v>68</v>
      </c>
      <c r="F188" s="1">
        <v>94</v>
      </c>
    </row>
    <row r="189" spans="1:6">
      <c r="A189" s="12" t="s">
        <v>8</v>
      </c>
      <c r="B189" s="13" t="s">
        <v>199</v>
      </c>
      <c r="C189" s="12"/>
      <c r="D189" s="14">
        <f>VLOOKUP(B189,计分表!B:AF,31,0)</f>
        <v>62.7752</v>
      </c>
      <c r="E189" s="12">
        <f t="shared" si="2"/>
        <v>94</v>
      </c>
      <c r="F189" s="1">
        <v>61</v>
      </c>
    </row>
    <row r="190" spans="1:6">
      <c r="A190" s="12" t="s">
        <v>21</v>
      </c>
      <c r="B190" s="13" t="s">
        <v>200</v>
      </c>
      <c r="C190" s="12"/>
      <c r="D190" s="14">
        <f>VLOOKUP(B190,计分表!B:AF,31,0)</f>
        <v>61.7946666666667</v>
      </c>
      <c r="E190" s="12">
        <f t="shared" si="2"/>
        <v>101</v>
      </c>
      <c r="F190" s="1">
        <v>13</v>
      </c>
    </row>
  </sheetData>
  <sortState ref="A2:F190">
    <sortCondition ref="B1:B190"/>
  </sortState>
  <pageMargins left="0.75" right="0.75" top="1" bottom="1" header="0.5" footer="0.5"/>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F192"/>
  <sheetViews>
    <sheetView tabSelected="1" workbookViewId="0">
      <pane xSplit="2" ySplit="3" topLeftCell="C7" activePane="bottomRight" state="frozen"/>
      <selection/>
      <selection pane="topRight"/>
      <selection pane="bottomLeft"/>
      <selection pane="bottomRight" activeCell="F21" sqref="F21"/>
    </sheetView>
  </sheetViews>
  <sheetFormatPr defaultColWidth="9.2" defaultRowHeight="14"/>
  <cols>
    <col min="1" max="1" width="16.9272727272727" style="29" customWidth="1"/>
    <col min="2" max="2" width="14.0636363636364" style="30" customWidth="1"/>
    <col min="3" max="3" width="4.92727272727273" style="29" customWidth="1"/>
    <col min="4" max="4" width="15.9272727272727" style="31" customWidth="1"/>
    <col min="5" max="5" width="17.0636363636364" style="31" customWidth="1"/>
    <col min="6" max="6" width="15.9272727272727" style="31" customWidth="1"/>
    <col min="7" max="8" width="13.8" style="24" customWidth="1"/>
    <col min="9" max="9" width="8.46363636363636" style="24" customWidth="1"/>
    <col min="10" max="10" width="15.9272727272727" style="31" customWidth="1"/>
    <col min="11" max="11" width="16.7272727272727" style="29" customWidth="1"/>
    <col min="12" max="12" width="14.8" style="29" customWidth="1"/>
    <col min="13" max="13" width="20.2" style="29" customWidth="1"/>
    <col min="14" max="14" width="11.7272727272727" style="29" customWidth="1"/>
    <col min="15" max="15" width="11.7272727272727" style="31" customWidth="1"/>
    <col min="16" max="16" width="7.26363636363636" style="29" customWidth="1"/>
    <col min="17" max="17" width="15.9272727272727" style="31" customWidth="1"/>
    <col min="18" max="18" width="18.0636363636364" style="29" customWidth="1"/>
    <col min="19" max="19" width="20.2" style="29" customWidth="1"/>
    <col min="20" max="20" width="15.9272727272727" style="29" customWidth="1"/>
    <col min="21" max="21" width="9.33636363636364" style="29" customWidth="1"/>
    <col min="22" max="25" width="10.0636363636364" style="24" customWidth="1"/>
    <col min="26" max="26" width="15.9272727272727" style="24" customWidth="1"/>
    <col min="27" max="27" width="13.8" style="24" customWidth="1"/>
    <col min="28" max="29" width="9.33636363636364" style="24" customWidth="1"/>
    <col min="30" max="30" width="7.33636363636364" style="24" customWidth="1"/>
    <col min="31" max="31" width="22.4636363636364" style="24" customWidth="1"/>
    <col min="32" max="32" width="15.9272727272727" style="24" customWidth="1"/>
    <col min="33" max="16384" width="9.2" style="29"/>
  </cols>
  <sheetData>
    <row r="1" s="28" customFormat="1" ht="40.05" customHeight="1" spans="1:32">
      <c r="A1" s="32" t="s">
        <v>0</v>
      </c>
      <c r="B1" s="33" t="s">
        <v>1</v>
      </c>
      <c r="C1" s="34" t="s">
        <v>2</v>
      </c>
      <c r="D1" s="35" t="s">
        <v>201</v>
      </c>
      <c r="E1" s="35"/>
      <c r="F1" s="35"/>
      <c r="G1" s="35"/>
      <c r="H1" s="35"/>
      <c r="I1" s="35"/>
      <c r="J1" s="35"/>
      <c r="K1" s="42" t="s">
        <v>202</v>
      </c>
      <c r="L1" s="42" t="s">
        <v>203</v>
      </c>
      <c r="M1" s="42"/>
      <c r="N1" s="42"/>
      <c r="O1" s="35"/>
      <c r="P1" s="42"/>
      <c r="Q1" s="35"/>
      <c r="R1" s="44" t="s">
        <v>204</v>
      </c>
      <c r="S1" s="44"/>
      <c r="T1" s="44"/>
      <c r="U1" s="42" t="s">
        <v>205</v>
      </c>
      <c r="V1" s="45"/>
      <c r="W1" s="45"/>
      <c r="X1" s="45"/>
      <c r="Y1" s="45"/>
      <c r="Z1" s="45"/>
      <c r="AA1" s="51" t="s">
        <v>206</v>
      </c>
      <c r="AB1" s="51"/>
      <c r="AC1" s="51"/>
      <c r="AD1" s="51"/>
      <c r="AE1" s="51"/>
      <c r="AF1" s="52" t="s">
        <v>207</v>
      </c>
    </row>
    <row r="2" s="28" customFormat="1" ht="40.05" customHeight="1" spans="1:32">
      <c r="A2" s="32"/>
      <c r="B2" s="33"/>
      <c r="C2" s="34"/>
      <c r="D2" s="36" t="s">
        <v>208</v>
      </c>
      <c r="E2" s="37" t="s">
        <v>209</v>
      </c>
      <c r="F2" s="37"/>
      <c r="G2" s="37"/>
      <c r="H2" s="37"/>
      <c r="I2" s="37"/>
      <c r="J2" s="36" t="s">
        <v>210</v>
      </c>
      <c r="K2" s="42"/>
      <c r="L2" s="43" t="s">
        <v>211</v>
      </c>
      <c r="M2" s="43" t="s">
        <v>212</v>
      </c>
      <c r="N2" s="43"/>
      <c r="O2" s="37"/>
      <c r="P2" s="43"/>
      <c r="Q2" s="37" t="s">
        <v>213</v>
      </c>
      <c r="R2" s="21" t="s">
        <v>214</v>
      </c>
      <c r="S2" s="46" t="s">
        <v>215</v>
      </c>
      <c r="T2" s="21" t="s">
        <v>216</v>
      </c>
      <c r="U2" s="47" t="s">
        <v>217</v>
      </c>
      <c r="V2" s="48" t="s">
        <v>218</v>
      </c>
      <c r="W2" s="48"/>
      <c r="X2" s="48"/>
      <c r="Y2" s="53" t="s">
        <v>219</v>
      </c>
      <c r="Z2" s="48" t="s">
        <v>220</v>
      </c>
      <c r="AA2" s="53" t="s">
        <v>221</v>
      </c>
      <c r="AB2" s="53" t="s">
        <v>222</v>
      </c>
      <c r="AC2" s="53" t="s">
        <v>223</v>
      </c>
      <c r="AD2" s="54" t="s">
        <v>224</v>
      </c>
      <c r="AE2" s="48" t="s">
        <v>225</v>
      </c>
      <c r="AF2" s="52"/>
    </row>
    <row r="3" s="28" customFormat="1" ht="40.05" customHeight="1" spans="1:32">
      <c r="A3" s="32"/>
      <c r="B3" s="33"/>
      <c r="C3" s="34"/>
      <c r="D3" s="36"/>
      <c r="E3" s="38" t="s">
        <v>226</v>
      </c>
      <c r="F3" s="39" t="s">
        <v>227</v>
      </c>
      <c r="G3" s="40" t="s">
        <v>228</v>
      </c>
      <c r="H3" s="40" t="s">
        <v>229</v>
      </c>
      <c r="I3" s="40" t="s">
        <v>3</v>
      </c>
      <c r="J3" s="36"/>
      <c r="K3" s="42"/>
      <c r="L3" s="43"/>
      <c r="M3" s="43" t="s">
        <v>230</v>
      </c>
      <c r="N3" s="43" t="s">
        <v>231</v>
      </c>
      <c r="O3" s="37" t="s">
        <v>232</v>
      </c>
      <c r="P3" s="43" t="s">
        <v>3</v>
      </c>
      <c r="Q3" s="37"/>
      <c r="R3" s="21"/>
      <c r="S3" s="49"/>
      <c r="T3" s="21"/>
      <c r="U3" s="50"/>
      <c r="V3" s="48" t="s">
        <v>233</v>
      </c>
      <c r="W3" s="48" t="s">
        <v>234</v>
      </c>
      <c r="X3" s="48" t="s">
        <v>235</v>
      </c>
      <c r="Y3" s="55"/>
      <c r="Z3" s="48"/>
      <c r="AA3" s="55"/>
      <c r="AB3" s="55"/>
      <c r="AC3" s="55"/>
      <c r="AD3" s="56"/>
      <c r="AE3" s="48"/>
      <c r="AF3" s="52"/>
    </row>
    <row r="4" spans="1:32">
      <c r="A4" s="12" t="s">
        <v>6</v>
      </c>
      <c r="B4" s="13" t="s">
        <v>103</v>
      </c>
      <c r="C4" s="12"/>
      <c r="D4" s="41">
        <f>SUMIFS(德育素质!H:H,德育素质!B:B,B4,德育素质!D:D,"=基本评定分")</f>
        <v>5.28</v>
      </c>
      <c r="E4" s="41">
        <f>MIN(2,SUMIFS(德育素质!H:H,德育素质!A:A,A4,德育素质!D:D,"=集体评定等级分",德育素质!E:E,"=班级考评等级")+SUMIFS(德育素质!H:H,德育素质!B:B,B4,德育素质!D:D,"=集体评定等级分"))</f>
        <v>1</v>
      </c>
      <c r="F4" s="41">
        <f>MIN(2,SUMIFS(德育素质!H:H,德育素质!B:B,B4,德育素质!D:D,"=社会责任记实分"))</f>
        <v>0</v>
      </c>
      <c r="G4" s="25">
        <f>SUMIFS(德育素质!H:H,德育素质!B:B,B4,德育素质!D:D,"=违纪违规扣分")</f>
        <v>0</v>
      </c>
      <c r="H4" s="25">
        <f>SUMIFS(德育素质!H:H,德育素质!B:B,B4,德育素质!D:D,"=荣誉称号加分")</f>
        <v>0</v>
      </c>
      <c r="I4" s="25">
        <f>MIN(4,E4+F4+G4+H4)</f>
        <v>1</v>
      </c>
      <c r="J4" s="41">
        <f>D4+I4</f>
        <v>6.28</v>
      </c>
      <c r="K4" s="41">
        <f>(VLOOKUP(B4,智育素质!B:D,3,0)*10+50)*0.6</f>
        <v>52.722</v>
      </c>
      <c r="L4" s="41">
        <f>SUMIFS(体育素质!J:J,体育素质!B:B,B4,体育素质!D:D,"=体育课程成绩",体育素质!E:E,"=体育成绩")/40</f>
        <v>4.25</v>
      </c>
      <c r="M4" s="41">
        <f>SUMIFS(体育素质!L:L,体育素质!B:B,B4,体育素质!D:D,"=校内外体育竞赛")</f>
        <v>0.25</v>
      </c>
      <c r="N4" s="41">
        <f>SUMIFS(体育素质!L:L,体育素质!B:B,B4,体育素质!D:D,"=校内外体育活动",体育素质!E:E,"=早锻炼")</f>
        <v>0.33</v>
      </c>
      <c r="O4" s="41">
        <f>SUMIFS(体育素质!L:L,体育素质!B:B,B4,体育素质!D:D,"=校内外体育活动",体育素质!E:E,"=校园跑")</f>
        <v>0.6</v>
      </c>
      <c r="P4" s="41">
        <f>MIN(3,M4+N4+O4)</f>
        <v>1.18</v>
      </c>
      <c r="Q4" s="41">
        <f>MIN(8,P4+L4)</f>
        <v>5.43</v>
      </c>
      <c r="R4" s="41">
        <f>MIN(0.5,SUMIFS(美育素质!L:L,美育素质!B:B,B4,美育素质!D:D,"=文化艺术实践"))</f>
        <v>0</v>
      </c>
      <c r="S4" s="41">
        <f>SUMIFS(美育素质!L:L,美育素质!B:B,B4,美育素质!D:D,"=校内外文化艺术竞赛")</f>
        <v>0</v>
      </c>
      <c r="T4" s="41">
        <f>MIN(5,S4+R4)</f>
        <v>0</v>
      </c>
      <c r="U4" s="41">
        <f>MAX(0,SUMIFS(劳育素质!K:K,劳育素质!B:B,B4,劳育素质!D:D,"=劳动日常考核基础分")+SUMIFS(劳育素质!K:K,劳育素质!B:B,B4,劳育素质!D:D,"=劳活动与卫生加减分"))</f>
        <v>1.4812</v>
      </c>
      <c r="V4" s="25">
        <f>SUMIFS(劳育素质!K:K,劳育素质!B:B,B4,劳育素质!D:D,"=志愿服务",劳育素质!F:F,"=A类+B类")</f>
        <v>1.2</v>
      </c>
      <c r="W4" s="25">
        <f>MIN(0.5,SUMIFS(劳育素质!K:K,劳育素质!B:B,B4,劳育素质!D:D,"=志愿服务",劳育素质!F:F,"=C类"))</f>
        <v>0</v>
      </c>
      <c r="X4" s="25">
        <f>MIN(4,V4+W4)</f>
        <v>1.2</v>
      </c>
      <c r="Y4" s="25">
        <f>SUMIFS(劳育素质!K:K,劳育素质!B:B,B4,劳育素质!D:D,"=实习实训")</f>
        <v>0</v>
      </c>
      <c r="Z4" s="25">
        <f>MIN(5,U4+X4+Y4)</f>
        <v>2.6812</v>
      </c>
      <c r="AA4" s="25">
        <f>SUMIFS(创新与实践素质!L:L,创新与实践素质!B:B,B4,创新与实践素质!D:D,"=创新创业素质")</f>
        <v>4.95</v>
      </c>
      <c r="AB4" s="25">
        <f>SUMIFS(创新与实践素质!L:L,创新与实践素质!B:B,B4,创新与实践素质!D:D,"=水平考试")</f>
        <v>0.5</v>
      </c>
      <c r="AC4" s="25">
        <f>SUMIFS(创新与实践素质!L:L,创新与实践素质!B:B,B4,创新与实践素质!D:D,"=社会实践")</f>
        <v>0</v>
      </c>
      <c r="AD4" s="25">
        <f>_xlfn.MAXIFS(创新与实践素质!L:L,创新与实践素质!B:B,B4,创新与实践素质!D:D,"=社会工作能力（工作表现）",创新与实践素质!G:G,"=上学期")+_xlfn.MAXIFS(创新与实践素质!L:L,创新与实践素质!B:B,B4,创新与实践素质!D:D,"=社会工作能力（工作表现）",创新与实践素质!G:G,"=下学期")</f>
        <v>0</v>
      </c>
      <c r="AE4" s="25">
        <f>MIN(12,AA4+AB4+AC4+AD4)</f>
        <v>5.45</v>
      </c>
      <c r="AF4" s="25">
        <f>AE4+Z4+T4+Q4+K4+J4</f>
        <v>72.5632</v>
      </c>
    </row>
    <row r="5" spans="1:32">
      <c r="A5" s="12" t="s">
        <v>6</v>
      </c>
      <c r="B5" s="13" t="s">
        <v>115</v>
      </c>
      <c r="C5" s="12"/>
      <c r="D5" s="41">
        <f>SUMIFS(德育素质!H:H,德育素质!B:B,B5,德育素质!D:D,"=基本评定分")</f>
        <v>6</v>
      </c>
      <c r="E5" s="41">
        <f>MIN(2,SUMIFS(德育素质!H:H,德育素质!A:A,A5,德育素质!D:D,"=集体评定等级分",德育素质!E:E,"=班级考评等级")+SUMIFS(德育素质!H:H,德育素质!B:B,B5,德育素质!D:D,"=集体评定等级分"))</f>
        <v>1</v>
      </c>
      <c r="F5" s="41">
        <f>MIN(2,SUMIFS(德育素质!H:H,德育素质!B:B,B5,德育素质!D:D,"=社会责任记实分"))</f>
        <v>0.4</v>
      </c>
      <c r="G5" s="25">
        <f>SUMIFS(德育素质!H:H,德育素质!B:B,B5,德育素质!D:D,"=违纪违规扣分")</f>
        <v>0</v>
      </c>
      <c r="H5" s="25">
        <f>SUMIFS(德育素质!H:H,德育素质!B:B,B5,德育素质!D:D,"=荣誉称号加分")</f>
        <v>0.875</v>
      </c>
      <c r="I5" s="25">
        <f>MIN(4,E5+F5+G5+H5)</f>
        <v>2.275</v>
      </c>
      <c r="J5" s="41">
        <f>D5+I5</f>
        <v>8.275</v>
      </c>
      <c r="K5" s="41">
        <f>(VLOOKUP(B5,智育素质!B:D,3,0)*10+50)*0.6</f>
        <v>53.892</v>
      </c>
      <c r="L5" s="41">
        <f>SUMIFS(体育素质!J:J,体育素质!B:B,B5,体育素质!D:D,"=体育课程成绩",体育素质!E:E,"=体育成绩")/40</f>
        <v>4.775</v>
      </c>
      <c r="M5" s="41">
        <f>SUMIFS(体育素质!L:L,体育素质!B:B,B5,体育素质!D:D,"=校内外体育竞赛")</f>
        <v>0</v>
      </c>
      <c r="N5" s="41">
        <f>SUMIFS(体育素质!L:L,体育素质!B:B,B5,体育素质!D:D,"=校内外体育活动",体育素质!E:E,"=早锻炼")</f>
        <v>0.4</v>
      </c>
      <c r="O5" s="41">
        <f>SUMIFS(体育素质!L:L,体育素质!B:B,B5,体育素质!D:D,"=校内外体育活动",体育素质!E:E,"=校园跑")</f>
        <v>0.6</v>
      </c>
      <c r="P5" s="41">
        <f>MIN(3,M5+N5+O5)</f>
        <v>1</v>
      </c>
      <c r="Q5" s="41">
        <f>MIN(8,P5+L5)</f>
        <v>5.775</v>
      </c>
      <c r="R5" s="41">
        <f>MIN(0.5,SUMIFS(美育素质!L:L,美育素质!B:B,B5,美育素质!D:D,"=文化艺术实践"))</f>
        <v>0.25</v>
      </c>
      <c r="S5" s="41">
        <f>SUMIFS(美育素质!L:L,美育素质!B:B,B5,美育素质!D:D,"=校内外文化艺术竞赛")</f>
        <v>2.25</v>
      </c>
      <c r="T5" s="41">
        <f>MIN(5,S5+R5)</f>
        <v>2.5</v>
      </c>
      <c r="U5" s="41">
        <f>MAX(0,SUMIFS(劳育素质!K:K,劳育素质!B:B,B5,劳育素质!D:D,"=劳动日常考核基础分")+SUMIFS(劳育素质!K:K,劳育素质!B:B,B5,劳育素质!D:D,"=劳活动与卫生加减分"))</f>
        <v>1.53111111111111</v>
      </c>
      <c r="V5" s="25">
        <f>SUMIFS(劳育素质!K:K,劳育素质!B:B,B5,劳育素质!D:D,"=志愿服务",劳育素质!F:F,"=A类+B类")</f>
        <v>3</v>
      </c>
      <c r="W5" s="25">
        <f>SUMIFS(劳育素质!K:K,劳育素质!B:B,B5,劳育素质!D:D,"=志愿服务",劳育素质!F:F,"=C类")</f>
        <v>0.25</v>
      </c>
      <c r="X5" s="25">
        <f>MIN(4,V5+W5)</f>
        <v>3.25</v>
      </c>
      <c r="Y5" s="25">
        <f>SUMIFS(劳育素质!K:K,劳育素质!B:B,B5,劳育素质!D:D,"=实习实训")</f>
        <v>0</v>
      </c>
      <c r="Z5" s="25">
        <f>MIN(5,U5+X5+Y5)</f>
        <v>4.78111111111111</v>
      </c>
      <c r="AA5" s="25">
        <f>SUMIFS(创新与实践素质!L:L,创新与实践素质!B:B,B5,创新与实践素质!D:D,"=创新创业素质")</f>
        <v>6.4</v>
      </c>
      <c r="AB5" s="25">
        <f>SUMIFS(创新与实践素质!L:L,创新与实践素质!B:B,B5,创新与实践素质!D:D,"=水平考试")</f>
        <v>0.5</v>
      </c>
      <c r="AC5" s="25">
        <f>SUMIFS(创新与实践素质!L:L,创新与实践素质!B:B,B5,创新与实践素质!D:D,"=社会实践")</f>
        <v>0</v>
      </c>
      <c r="AD5" s="25">
        <f>_xlfn.MAXIFS(创新与实践素质!L:L,创新与实践素质!B:B,B5,创新与实践素质!D:D,"=社会工作能力（工作表现）",创新与实践素质!G:G,"=上学期")+_xlfn.MAXIFS(创新与实践素质!L:L,创新与实践素质!B:B,B5,创新与实践素质!D:D,"=社会工作能力（工作表现）",创新与实践素质!G:G,"=下学期")</f>
        <v>1.4</v>
      </c>
      <c r="AE5" s="25">
        <f>MIN(12,AA5+AB5+AC5+AD5)</f>
        <v>8.3</v>
      </c>
      <c r="AF5" s="25">
        <f>AE5+Z5+T5+Q5+K5+J5</f>
        <v>83.5231111111111</v>
      </c>
    </row>
    <row r="6" spans="1:32">
      <c r="A6" s="12" t="s">
        <v>6</v>
      </c>
      <c r="B6" s="13" t="s">
        <v>155</v>
      </c>
      <c r="C6" s="12"/>
      <c r="D6" s="41">
        <f>SUMIFS(德育素质!H:H,德育素质!B:B,B6,德育素质!D:D,"=基本评定分")</f>
        <v>5.28</v>
      </c>
      <c r="E6" s="41">
        <f>MIN(2,SUMIFS(德育素质!H:H,德育素质!A:A,A6,德育素质!D:D,"=集体评定等级分",德育素质!E:E,"=班级考评等级")+SUMIFS(德育素质!H:H,德育素质!B:B,B6,德育素质!D:D,"=集体评定等级分"))</f>
        <v>1.5</v>
      </c>
      <c r="F6" s="41">
        <f>MIN(2,SUMIFS(德育素质!H:H,德育素质!B:B,B6,德育素质!D:D,"=社会责任记实分"))</f>
        <v>0.1</v>
      </c>
      <c r="G6" s="25">
        <f>SUMIFS(德育素质!H:H,德育素质!B:B,B6,德育素质!D:D,"=违纪违规扣分")</f>
        <v>0</v>
      </c>
      <c r="H6" s="25">
        <f>SUMIFS(德育素质!H:H,德育素质!B:B,B6,德育素质!D:D,"=荣誉称号加分")</f>
        <v>0</v>
      </c>
      <c r="I6" s="25">
        <f>MIN(4,E6+F6+G6+H6)</f>
        <v>1.6</v>
      </c>
      <c r="J6" s="41">
        <f>D6+I6</f>
        <v>6.88</v>
      </c>
      <c r="K6" s="41">
        <f>(VLOOKUP(B6,智育素质!B:D,3,0)*10+50)*0.6</f>
        <v>53.1</v>
      </c>
      <c r="L6" s="41">
        <f>SUMIFS(体育素质!J:J,体育素质!B:B,B6,体育素质!D:D,"=体育课程成绩",体育素质!E:E,"=体育成绩")/40</f>
        <v>3.4</v>
      </c>
      <c r="M6" s="41">
        <f>SUMIFS(体育素质!L:L,体育素质!B:B,B6,体育素质!D:D,"=校内外体育竞赛")</f>
        <v>0</v>
      </c>
      <c r="N6" s="41">
        <f>SUMIFS(体育素质!L:L,体育素质!B:B,B6,体育素质!D:D,"=校内外体育活动",体育素质!E:E,"=早锻炼")</f>
        <v>0.4</v>
      </c>
      <c r="O6" s="41">
        <f>SUMIFS(体育素质!L:L,体育素质!B:B,B6,体育素质!D:D,"=校内外体育活动",体育素质!E:E,"=校园跑")</f>
        <v>0.6</v>
      </c>
      <c r="P6" s="41">
        <f>MIN(3,M6+N6+O6)</f>
        <v>1</v>
      </c>
      <c r="Q6" s="41">
        <f>MIN(8,P6+L6)</f>
        <v>4.4</v>
      </c>
      <c r="R6" s="41">
        <f>MIN(0.5,SUMIFS(美育素质!L:L,美育素质!B:B,B6,美育素质!D:D,"=文化艺术实践"))</f>
        <v>0</v>
      </c>
      <c r="S6" s="41">
        <f>SUMIFS(美育素质!L:L,美育素质!B:B,B6,美育素质!D:D,"=校内外文化艺术竞赛")</f>
        <v>0</v>
      </c>
      <c r="T6" s="41">
        <f>MIN(5,S6+R6)</f>
        <v>0</v>
      </c>
      <c r="U6" s="41">
        <f>MAX(0,SUMIFS(劳育素质!K:K,劳育素质!B:B,B6,劳育素质!D:D,"=劳动日常考核基础分")+SUMIFS(劳育素质!K:K,劳育素质!B:B,B6,劳育素质!D:D,"=劳活动与卫生加减分"))</f>
        <v>1.51111111111111</v>
      </c>
      <c r="V6" s="25">
        <f>SUMIFS(劳育素质!K:K,劳育素质!B:B,B6,劳育素质!D:D,"=志愿服务",劳育素质!F:F,"=A类+B类")</f>
        <v>1.4</v>
      </c>
      <c r="W6" s="25">
        <f>SUMIFS(劳育素质!K:K,劳育素质!B:B,B6,劳育素质!D:D,"=志愿服务",劳育素质!F:F,"=C类")</f>
        <v>0</v>
      </c>
      <c r="X6" s="25">
        <f>MIN(4,V6+W6)</f>
        <v>1.4</v>
      </c>
      <c r="Y6" s="25">
        <f>SUMIFS(劳育素质!K:K,劳育素质!B:B,B6,劳育素质!D:D,"=实习实训")</f>
        <v>0</v>
      </c>
      <c r="Z6" s="25">
        <f>MIN(5,U6+X6+Y6)</f>
        <v>2.91111111111111</v>
      </c>
      <c r="AA6" s="25">
        <f>SUMIFS(创新与实践素质!L:L,创新与实践素质!B:B,B6,创新与实践素质!D:D,"=创新创业素质")</f>
        <v>4.75</v>
      </c>
      <c r="AB6" s="25">
        <f>SUMIFS(创新与实践素质!L:L,创新与实践素质!B:B,B6,创新与实践素质!D:D,"=水平考试")</f>
        <v>0</v>
      </c>
      <c r="AC6" s="25">
        <f>SUMIFS(创新与实践素质!L:L,创新与实践素质!B:B,B6,创新与实践素质!D:D,"=社会实践")</f>
        <v>0</v>
      </c>
      <c r="AD6" s="25">
        <f>_xlfn.MAXIFS(创新与实践素质!L:L,创新与实践素质!B:B,B6,创新与实践素质!D:D,"=社会工作能力（工作表现）",创新与实践素质!G:G,"=上学期")+_xlfn.MAXIFS(创新与实践素质!L:L,创新与实践素质!B:B,B6,创新与实践素质!D:D,"=社会工作能力（工作表现）",创新与实践素质!G:G,"=下学期")</f>
        <v>0.6</v>
      </c>
      <c r="AE6" s="25">
        <f>MIN(12,AA6+AB6+AC6+AD6)</f>
        <v>5.35</v>
      </c>
      <c r="AF6" s="25">
        <f>AE6+Z6+T6+Q6+K6+J6</f>
        <v>72.6411111111111</v>
      </c>
    </row>
    <row r="7" spans="1:32">
      <c r="A7" s="12" t="s">
        <v>6</v>
      </c>
      <c r="B7" s="13" t="s">
        <v>119</v>
      </c>
      <c r="C7" s="12"/>
      <c r="D7" s="41">
        <f>SUMIFS(德育素质!H:H,德育素质!B:B,B7,德育素质!D:D,"=基本评定分")</f>
        <v>6</v>
      </c>
      <c r="E7" s="41">
        <f>MIN(2,SUMIFS(德育素质!H:H,德育素质!A:A,A7,德育素质!D:D,"=集体评定等级分",德育素质!E:E,"=班级考评等级")+SUMIFS(德育素质!H:H,德育素质!B:B,B7,德育素质!D:D,"=集体评定等级分"))</f>
        <v>1</v>
      </c>
      <c r="F7" s="41">
        <f>MIN(2,SUMIFS(德育素质!H:H,德育素质!B:B,B7,德育素质!D:D,"=社会责任记实分"))</f>
        <v>0</v>
      </c>
      <c r="G7" s="25">
        <f>SUMIFS(德育素质!H:H,德育素质!B:B,B7,德育素质!D:D,"=违纪违规扣分")</f>
        <v>0</v>
      </c>
      <c r="H7" s="25">
        <f>SUMIFS(德育素质!H:H,德育素质!B:B,B7,德育素质!D:D,"=荣誉称号加分")</f>
        <v>0.25</v>
      </c>
      <c r="I7" s="25">
        <f>MIN(4,E7+F7+G7+H7)</f>
        <v>1.25</v>
      </c>
      <c r="J7" s="41">
        <f>D7+I7</f>
        <v>7.25</v>
      </c>
      <c r="K7" s="41">
        <f>(VLOOKUP(B7,智育素质!B:D,3,0)*10+50)*0.6</f>
        <v>53.622</v>
      </c>
      <c r="L7" s="41">
        <f>SUMIFS(体育素质!J:J,体育素质!B:B,B7,体育素质!D:D,"=体育课程成绩",体育素质!E:E,"=体育成绩")/40</f>
        <v>4.175</v>
      </c>
      <c r="M7" s="41">
        <f>SUMIFS(体育素质!L:L,体育素质!B:B,B7,体育素质!D:D,"=校内外体育竞赛")</f>
        <v>0</v>
      </c>
      <c r="N7" s="41">
        <f>SUMIFS(体育素质!L:L,体育素质!B:B,B7,体育素质!D:D,"=校内外体育活动",体育素质!E:E,"=早锻炼")</f>
        <v>0.2725</v>
      </c>
      <c r="O7" s="41">
        <f>SUMIFS(体育素质!L:L,体育素质!B:B,B7,体育素质!D:D,"=校内外体育活动",体育素质!E:E,"=校园跑")</f>
        <v>0.437625</v>
      </c>
      <c r="P7" s="41">
        <f>MIN(3,M7+N7+O7)</f>
        <v>0.710125</v>
      </c>
      <c r="Q7" s="41">
        <f>MIN(8,P7+L7)</f>
        <v>4.885125</v>
      </c>
      <c r="R7" s="41">
        <f>MIN(0.5,SUMIFS(美育素质!L:L,美育素质!B:B,B7,美育素质!D:D,"=文化艺术实践"))</f>
        <v>0</v>
      </c>
      <c r="S7" s="41">
        <f>SUMIFS(美育素质!L:L,美育素质!B:B,B7,美育素质!D:D,"=校内外文化艺术竞赛")</f>
        <v>0</v>
      </c>
      <c r="T7" s="41">
        <f>MIN(5,S7+R7)</f>
        <v>0</v>
      </c>
      <c r="U7" s="41">
        <f>MAX(0,SUMIFS(劳育素质!K:K,劳育素质!B:B,B7,劳育素质!D:D,"=劳动日常考核基础分")+SUMIFS(劳育素质!K:K,劳育素质!B:B,B7,劳育素质!D:D,"=劳活动与卫生加减分"))</f>
        <v>1.4966</v>
      </c>
      <c r="V7" s="25">
        <f>SUMIFS(劳育素质!K:K,劳育素质!B:B,B7,劳育素质!D:D,"=志愿服务",劳育素质!F:F,"=A类+B类")</f>
        <v>1.975</v>
      </c>
      <c r="W7" s="25">
        <f>SUMIFS(劳育素质!K:K,劳育素质!B:B,B7,劳育素质!D:D,"=志愿服务",劳育素质!F:F,"=C类")</f>
        <v>0</v>
      </c>
      <c r="X7" s="25">
        <f>MIN(4,V7+W7)</f>
        <v>1.975</v>
      </c>
      <c r="Y7" s="25">
        <f>SUMIFS(劳育素质!K:K,劳育素质!B:B,B7,劳育素质!D:D,"=实习实训")</f>
        <v>0</v>
      </c>
      <c r="Z7" s="25">
        <f>MIN(5,U7+X7+Y7)</f>
        <v>3.4716</v>
      </c>
      <c r="AA7" s="25">
        <f>SUMIFS(创新与实践素质!L:L,创新与实践素质!B:B,B7,创新与实践素质!D:D,"=创新创业素质")</f>
        <v>14.1</v>
      </c>
      <c r="AB7" s="25">
        <f>SUMIFS(创新与实践素质!L:L,创新与实践素质!B:B,B7,创新与实践素质!D:D,"=水平考试")</f>
        <v>0.5</v>
      </c>
      <c r="AC7" s="25">
        <f>SUMIFS(创新与实践素质!L:L,创新与实践素质!B:B,B7,创新与实践素质!D:D,"=社会实践")</f>
        <v>0</v>
      </c>
      <c r="AD7" s="25">
        <f>_xlfn.MAXIFS(创新与实践素质!L:L,创新与实践素质!B:B,B7,创新与实践素质!D:D,"=社会工作能力（工作表现）",创新与实践素质!G:G,"=上学期")+_xlfn.MAXIFS(创新与实践素质!L:L,创新与实践素质!B:B,B7,创新与实践素质!D:D,"=社会工作能力（工作表现）",创新与实践素质!G:G,"=下学期")</f>
        <v>0.75</v>
      </c>
      <c r="AE7" s="25">
        <f>MIN(12,AA7+AB7+AC7+AD7)</f>
        <v>12</v>
      </c>
      <c r="AF7" s="25">
        <f>AE7+Z7+T7+Q7+K7+J7</f>
        <v>81.228725</v>
      </c>
    </row>
    <row r="8" spans="1:32">
      <c r="A8" s="12" t="s">
        <v>6</v>
      </c>
      <c r="B8" s="13" t="s">
        <v>104</v>
      </c>
      <c r="C8" s="12"/>
      <c r="D8" s="41">
        <f>SUMIFS(德育素质!H:H,德育素质!B:B,B8,德育素质!D:D,"=基本评定分")</f>
        <v>5.28</v>
      </c>
      <c r="E8" s="41">
        <f>MIN(2,SUMIFS(德育素质!H:H,德育素质!A:A,A8,德育素质!D:D,"=集体评定等级分",德育素质!E:E,"=班级考评等级")+SUMIFS(德育素质!H:H,德育素质!B:B,B8,德育素质!D:D,"=集体评定等级分"))</f>
        <v>1</v>
      </c>
      <c r="F8" s="41">
        <f>MIN(2,SUMIFS(德育素质!H:H,德育素质!B:B,B8,德育素质!D:D,"=社会责任记实分"))</f>
        <v>0</v>
      </c>
      <c r="G8" s="25">
        <f>SUMIFS(德育素质!H:H,德育素质!B:B,B8,德育素质!D:D,"=违纪违规扣分")</f>
        <v>0</v>
      </c>
      <c r="H8" s="25">
        <f>SUMIFS(德育素质!H:H,德育素质!B:B,B8,德育素质!D:D,"=荣誉称号加分")</f>
        <v>0</v>
      </c>
      <c r="I8" s="25">
        <f t="shared" ref="I8:I39" si="0">MIN(4,E8+F8+G8+H8)</f>
        <v>1</v>
      </c>
      <c r="J8" s="41">
        <f t="shared" ref="J8:J39" si="1">D8+I8</f>
        <v>6.28</v>
      </c>
      <c r="K8" s="41">
        <f>(VLOOKUP(B8,智育素质!B:D,3,0)*10+50)*0.6</f>
        <v>51.372</v>
      </c>
      <c r="L8" s="41">
        <f>SUMIFS(体育素质!J:J,体育素质!B:B,B8,体育素质!D:D,"=体育课程成绩",体育素质!E:E,"=体育成绩")/40</f>
        <v>4.5</v>
      </c>
      <c r="M8" s="41">
        <f>SUMIFS(体育素质!L:L,体育素质!B:B,B8,体育素质!D:D,"=校内外体育竞赛")</f>
        <v>0</v>
      </c>
      <c r="N8" s="41">
        <f>SUMIFS(体育素质!L:L,体育素质!B:B,B8,体育素质!D:D,"=校内外体育活动",体育素质!E:E,"=早锻炼")</f>
        <v>0.4</v>
      </c>
      <c r="O8" s="41">
        <f>SUMIFS(体育素质!L:L,体育素质!B:B,B8,体育素质!D:D,"=校内外体育活动",体育素质!E:E,"=校园跑")</f>
        <v>0.6</v>
      </c>
      <c r="P8" s="41">
        <f t="shared" ref="P8:P39" si="2">MIN(3,M8+N8+O8)</f>
        <v>1</v>
      </c>
      <c r="Q8" s="41">
        <f t="shared" ref="Q8:Q39" si="3">MIN(8,P8+L8)</f>
        <v>5.5</v>
      </c>
      <c r="R8" s="41">
        <f>MIN(0.5,SUMIFS(美育素质!L:L,美育素质!B:B,B8,美育素质!D:D,"=文化艺术实践"))</f>
        <v>0</v>
      </c>
      <c r="S8" s="41">
        <f>SUMIFS(美育素质!L:L,美育素质!B:B,B8,美育素质!D:D,"=校内外文化艺术竞赛")</f>
        <v>0.5</v>
      </c>
      <c r="T8" s="41">
        <f t="shared" ref="T8:T39" si="4">MIN(5,S8+R8)</f>
        <v>0.5</v>
      </c>
      <c r="U8" s="41">
        <f>MAX(0,SUMIFS(劳育素质!K:K,劳育素质!B:B,B8,劳育素质!D:D,"=劳动日常考核基础分")+SUMIFS(劳育素质!K:K,劳育素质!B:B,B8,劳育素质!D:D,"=劳活动与卫生加减分"))</f>
        <v>1.545</v>
      </c>
      <c r="V8" s="25">
        <f>SUMIFS(劳育素质!K:K,劳育素质!B:B,B8,劳育素质!D:D,"=志愿服务",劳育素质!F:F,"=A类+B类")</f>
        <v>0.35</v>
      </c>
      <c r="W8" s="25">
        <f>SUMIFS(劳育素质!K:K,劳育素质!B:B,B8,劳育素质!D:D,"=志愿服务",劳育素质!F:F,"=C类")</f>
        <v>0</v>
      </c>
      <c r="X8" s="25">
        <f t="shared" ref="X8:X39" si="5">MIN(4,V8+W8)</f>
        <v>0.35</v>
      </c>
      <c r="Y8" s="25">
        <f>SUMIFS(劳育素质!K:K,劳育素质!B:B,B8,劳育素质!D:D,"=实习实训")</f>
        <v>0</v>
      </c>
      <c r="Z8" s="25">
        <f t="shared" ref="Z8:Z39" si="6">MIN(5,U8+X8+Y8)</f>
        <v>1.895</v>
      </c>
      <c r="AA8" s="25">
        <f>SUMIFS(创新与实践素质!L:L,创新与实践素质!B:B,B8,创新与实践素质!D:D,"=创新创业素质")</f>
        <v>0.25</v>
      </c>
      <c r="AB8" s="25">
        <f>SUMIFS(创新与实践素质!L:L,创新与实践素质!B:B,B8,创新与实践素质!D:D,"=水平考试")</f>
        <v>0</v>
      </c>
      <c r="AC8" s="25">
        <f>SUMIFS(创新与实践素质!L:L,创新与实践素质!B:B,B8,创新与实践素质!D:D,"=社会实践")</f>
        <v>0</v>
      </c>
      <c r="AD8" s="25">
        <f>_xlfn.MAXIFS(创新与实践素质!L:L,创新与实践素质!B:B,B8,创新与实践素质!D:D,"=社会工作能力（工作表现）",创新与实践素质!G:G,"=上学期")+_xlfn.MAXIFS(创新与实践素质!L:L,创新与实践素质!B:B,B8,创新与实践素质!D:D,"=社会工作能力（工作表现）",创新与实践素质!G:G,"=下学期")</f>
        <v>0</v>
      </c>
      <c r="AE8" s="25">
        <f t="shared" ref="AE8:AE39" si="7">MIN(12,AA8+AB8+AC8+AD8)</f>
        <v>0.25</v>
      </c>
      <c r="AF8" s="25">
        <f t="shared" ref="AF8:AF39" si="8">AE8+Z8+T8+Q8+K8+J8</f>
        <v>65.797</v>
      </c>
    </row>
    <row r="9" spans="1:32">
      <c r="A9" s="12" t="s">
        <v>6</v>
      </c>
      <c r="B9" s="13" t="s">
        <v>77</v>
      </c>
      <c r="C9" s="12"/>
      <c r="D9" s="41">
        <f>SUMIFS(德育素质!H:H,德育素质!B:B,B9,德育素质!D:D,"=基本评定分")</f>
        <v>5.28</v>
      </c>
      <c r="E9" s="41">
        <f>MIN(2,SUMIFS(德育素质!H:H,德育素质!A:A,A9,德育素质!D:D,"=集体评定等级分",德育素质!E:E,"=班级考评等级")+SUMIFS(德育素质!H:H,德育素质!B:B,B9,德育素质!D:D,"=集体评定等级分"))</f>
        <v>1</v>
      </c>
      <c r="F9" s="41">
        <f>MIN(2,SUMIFS(德育素质!H:H,德育素质!B:B,B9,德育素质!D:D,"=社会责任记实分"))</f>
        <v>0</v>
      </c>
      <c r="G9" s="25">
        <f>SUMIFS(德育素质!H:H,德育素质!B:B,B9,德育素质!D:D,"=违纪违规扣分")</f>
        <v>0</v>
      </c>
      <c r="H9" s="25">
        <f>SUMIFS(德育素质!H:H,德育素质!B:B,B9,德育素质!D:D,"=荣誉称号加分")</f>
        <v>0</v>
      </c>
      <c r="I9" s="25">
        <f t="shared" si="0"/>
        <v>1</v>
      </c>
      <c r="J9" s="41">
        <f t="shared" si="1"/>
        <v>6.28</v>
      </c>
      <c r="K9" s="41">
        <f>(VLOOKUP(B9,智育素质!B:D,3,0)*10+50)*0.6</f>
        <v>52.17</v>
      </c>
      <c r="L9" s="41">
        <f>SUMIFS(体育素质!J:J,体育素质!B:B,B9,体育素质!D:D,"=体育课程成绩",体育素质!E:E,"=体育成绩")/40</f>
        <v>4.475</v>
      </c>
      <c r="M9" s="41">
        <f>SUMIFS(体育素质!L:L,体育素质!B:B,B9,体育素质!D:D,"=校内外体育竞赛")</f>
        <v>0</v>
      </c>
      <c r="N9" s="41">
        <f>SUMIFS(体育素质!L:L,体育素质!B:B,B9,体育素质!D:D,"=校内外体育活动",体育素质!E:E,"=早锻炼")</f>
        <v>0.4</v>
      </c>
      <c r="O9" s="41">
        <f>SUMIFS(体育素质!L:L,体育素质!B:B,B9,体育素质!D:D,"=校内外体育活动",体育素质!E:E,"=校园跑")</f>
        <v>0.6</v>
      </c>
      <c r="P9" s="41">
        <f t="shared" si="2"/>
        <v>1</v>
      </c>
      <c r="Q9" s="41">
        <f t="shared" si="3"/>
        <v>5.475</v>
      </c>
      <c r="R9" s="41">
        <f>MIN(0.5,SUMIFS(美育素质!L:L,美育素质!B:B,B9,美育素质!D:D,"=文化艺术实践"))</f>
        <v>0</v>
      </c>
      <c r="S9" s="41">
        <f>SUMIFS(美育素质!L:L,美育素质!B:B,B9,美育素质!D:D,"=校内外文化艺术竞赛")</f>
        <v>0</v>
      </c>
      <c r="T9" s="41">
        <f t="shared" si="4"/>
        <v>0</v>
      </c>
      <c r="U9" s="41">
        <f>MAX(0,SUMIFS(劳育素质!K:K,劳育素质!B:B,B9,劳育素质!D:D,"=劳动日常考核基础分")+SUMIFS(劳育素质!K:K,劳育素质!B:B,B9,劳育素质!D:D,"=劳活动与卫生加减分"))</f>
        <v>1.5668</v>
      </c>
      <c r="V9" s="25">
        <f>SUMIFS(劳育素质!K:K,劳育素质!B:B,B9,劳育素质!D:D,"=志愿服务",劳育素质!F:F,"=A类+B类")</f>
        <v>2.5</v>
      </c>
      <c r="W9" s="25">
        <f>SUMIFS(劳育素质!K:K,劳育素质!B:B,B9,劳育素质!D:D,"=志愿服务",劳育素质!F:F,"=C类")</f>
        <v>0</v>
      </c>
      <c r="X9" s="25">
        <f t="shared" si="5"/>
        <v>2.5</v>
      </c>
      <c r="Y9" s="25">
        <f>SUMIFS(劳育素质!K:K,劳育素质!B:B,B9,劳育素质!D:D,"=实习实训")</f>
        <v>0</v>
      </c>
      <c r="Z9" s="25">
        <f t="shared" si="6"/>
        <v>4.0668</v>
      </c>
      <c r="AA9" s="25">
        <f>SUMIFS(创新与实践素质!L:L,创新与实践素质!B:B,B9,创新与实践素质!D:D,"=创新创业素质")</f>
        <v>5.05</v>
      </c>
      <c r="AB9" s="25">
        <f>SUMIFS(创新与实践素质!L:L,创新与实践素质!B:B,B9,创新与实践素质!D:D,"=水平考试")</f>
        <v>1.25</v>
      </c>
      <c r="AC9" s="25">
        <f>SUMIFS(创新与实践素质!L:L,创新与实践素质!B:B,B9,创新与实践素质!D:D,"=社会实践")</f>
        <v>0</v>
      </c>
      <c r="AD9" s="25">
        <f>_xlfn.MAXIFS(创新与实践素质!L:L,创新与实践素质!B:B,B9,创新与实践素质!D:D,"=社会工作能力（工作表现）",创新与实践素质!G:G,"=上学期")+_xlfn.MAXIFS(创新与实践素质!L:L,创新与实践素质!B:B,B9,创新与实践素质!D:D,"=社会工作能力（工作表现）",创新与实践素质!G:G,"=下学期")</f>
        <v>0</v>
      </c>
      <c r="AE9" s="25">
        <f t="shared" si="7"/>
        <v>6.3</v>
      </c>
      <c r="AF9" s="25">
        <f t="shared" si="8"/>
        <v>74.2918</v>
      </c>
    </row>
    <row r="10" spans="1:32">
      <c r="A10" s="12" t="s">
        <v>6</v>
      </c>
      <c r="B10" s="13" t="s">
        <v>52</v>
      </c>
      <c r="C10" s="12"/>
      <c r="D10" s="41">
        <f>SUMIFS(德育素质!H:H,德育素质!B:B,B10,德育素质!D:D,"=基本评定分")</f>
        <v>5.28</v>
      </c>
      <c r="E10" s="41">
        <f>MIN(2,SUMIFS(德育素质!H:H,德育素质!A:A,A10,德育素质!D:D,"=集体评定等级分",德育素质!E:E,"=班级考评等级")+SUMIFS(德育素质!H:H,德育素质!B:B,B10,德育素质!D:D,"=集体评定等级分"))</f>
        <v>1</v>
      </c>
      <c r="F10" s="41">
        <f>MIN(2,SUMIFS(德育素质!H:H,德育素质!B:B,B10,德育素质!D:D,"=社会责任记实分"))</f>
        <v>0</v>
      </c>
      <c r="G10" s="25">
        <f>SUMIFS(德育素质!H:H,德育素质!B:B,B10,德育素质!D:D,"=违纪违规扣分")</f>
        <v>0</v>
      </c>
      <c r="H10" s="25">
        <f>SUMIFS(德育素质!H:H,德育素质!B:B,B10,德育素质!D:D,"=荣誉称号加分")</f>
        <v>0</v>
      </c>
      <c r="I10" s="25">
        <f t="shared" si="0"/>
        <v>1</v>
      </c>
      <c r="J10" s="41">
        <f t="shared" si="1"/>
        <v>6.28</v>
      </c>
      <c r="K10" s="41">
        <f>(VLOOKUP(B10,智育素质!B:D,3,0)*10+50)*0.6</f>
        <v>52.41</v>
      </c>
      <c r="L10" s="41">
        <f>SUMIFS(体育素质!J:J,体育素质!B:B,B10,体育素质!D:D,"=体育课程成绩",体育素质!E:E,"=体育成绩")/40</f>
        <v>4.225</v>
      </c>
      <c r="M10" s="41">
        <f>SUMIFS(体育素质!L:L,体育素质!B:B,B10,体育素质!D:D,"=校内外体育竞赛")</f>
        <v>0</v>
      </c>
      <c r="N10" s="41">
        <f>SUMIFS(体育素质!L:L,体育素质!B:B,B10,体育素质!D:D,"=校内外体育活动",体育素质!E:E,"=早锻炼")</f>
        <v>0.37</v>
      </c>
      <c r="O10" s="41">
        <f>SUMIFS(体育素质!L:L,体育素质!B:B,B10,体育素质!D:D,"=校内外体育活动",体育素质!E:E,"=校园跑")</f>
        <v>0.3825</v>
      </c>
      <c r="P10" s="41">
        <f t="shared" si="2"/>
        <v>0.7525</v>
      </c>
      <c r="Q10" s="41">
        <f t="shared" si="3"/>
        <v>4.9775</v>
      </c>
      <c r="R10" s="41">
        <f>MIN(0.5,SUMIFS(美育素质!L:L,美育素质!B:B,B10,美育素质!D:D,"=文化艺术实践"))</f>
        <v>0</v>
      </c>
      <c r="S10" s="41">
        <f>SUMIFS(美育素质!L:L,美育素质!B:B,B10,美育素质!D:D,"=校内外文化艺术竞赛")</f>
        <v>0</v>
      </c>
      <c r="T10" s="41">
        <f t="shared" si="4"/>
        <v>0</v>
      </c>
      <c r="U10" s="41">
        <f>MAX(0,SUMIFS(劳育素质!K:K,劳育素质!B:B,B10,劳育素质!D:D,"=劳动日常考核基础分")+SUMIFS(劳育素质!K:K,劳育素质!B:B,B10,劳育素质!D:D,"=劳活动与卫生加减分"))</f>
        <v>1.545</v>
      </c>
      <c r="V10" s="25">
        <f>SUMIFS(劳育素质!K:K,劳育素质!B:B,B10,劳育素质!D:D,"=志愿服务",劳育素质!F:F,"=A类+B类")</f>
        <v>1</v>
      </c>
      <c r="W10" s="25">
        <f>SUMIFS(劳育素质!K:K,劳育素质!B:B,B10,劳育素质!D:D,"=志愿服务",劳育素质!F:F,"=C类")</f>
        <v>0</v>
      </c>
      <c r="X10" s="25">
        <f t="shared" si="5"/>
        <v>1</v>
      </c>
      <c r="Y10" s="25">
        <f>SUMIFS(劳育素质!K:K,劳育素质!B:B,B10,劳育素质!D:D,"=实习实训")</f>
        <v>0</v>
      </c>
      <c r="Z10" s="25">
        <f t="shared" si="6"/>
        <v>2.545</v>
      </c>
      <c r="AA10" s="25">
        <f>SUMIFS(创新与实践素质!L:L,创新与实践素质!B:B,B10,创新与实践素质!D:D,"=创新创业素质")</f>
        <v>0.5</v>
      </c>
      <c r="AB10" s="25">
        <f>SUMIFS(创新与实践素质!L:L,创新与实践素质!B:B,B10,创新与实践素质!D:D,"=水平考试")</f>
        <v>0</v>
      </c>
      <c r="AC10" s="25">
        <f>SUMIFS(创新与实践素质!L:L,创新与实践素质!B:B,B10,创新与实践素质!D:D,"=社会实践")</f>
        <v>0</v>
      </c>
      <c r="AD10" s="25">
        <f>_xlfn.MAXIFS(创新与实践素质!L:L,创新与实践素质!B:B,B10,创新与实践素质!D:D,"=社会工作能力（工作表现）",创新与实践素质!G:G,"=上学期")+_xlfn.MAXIFS(创新与实践素质!L:L,创新与实践素质!B:B,B10,创新与实践素质!D:D,"=社会工作能力（工作表现）",创新与实践素质!G:G,"=下学期")</f>
        <v>0.6</v>
      </c>
      <c r="AE10" s="25">
        <f t="shared" si="7"/>
        <v>1.1</v>
      </c>
      <c r="AF10" s="25">
        <f t="shared" si="8"/>
        <v>67.3125</v>
      </c>
    </row>
    <row r="11" spans="1:32">
      <c r="A11" s="12" t="s">
        <v>6</v>
      </c>
      <c r="B11" s="13" t="s">
        <v>60</v>
      </c>
      <c r="C11" s="12"/>
      <c r="D11" s="41">
        <f>SUMIFS(德育素质!H:H,德育素质!B:B,B11,德育素质!D:D,"=基本评定分")</f>
        <v>5.28</v>
      </c>
      <c r="E11" s="41">
        <f>MIN(2,SUMIFS(德育素质!H:H,德育素质!A:A,A11,德育素质!D:D,"=集体评定等级分",德育素质!E:E,"=班级考评等级")+SUMIFS(德育素质!H:H,德育素质!B:B,B11,德育素质!D:D,"=集体评定等级分"))</f>
        <v>1</v>
      </c>
      <c r="F11" s="41">
        <f>MIN(2,SUMIFS(德育素质!H:H,德育素质!B:B,B11,德育素质!D:D,"=社会责任记实分"))</f>
        <v>0</v>
      </c>
      <c r="G11" s="25">
        <f>SUMIFS(德育素质!H:H,德育素质!B:B,B11,德育素质!D:D,"=违纪违规扣分")</f>
        <v>0</v>
      </c>
      <c r="H11" s="25">
        <f>SUMIFS(德育素质!H:H,德育素质!B:B,B11,德育素质!D:D,"=荣誉称号加分")</f>
        <v>0</v>
      </c>
      <c r="I11" s="25">
        <f t="shared" si="0"/>
        <v>1</v>
      </c>
      <c r="J11" s="41">
        <f t="shared" si="1"/>
        <v>6.28</v>
      </c>
      <c r="K11" s="41">
        <f>(VLOOKUP(B11,智育素质!B:D,3,0)*10+50)*0.6</f>
        <v>51.762</v>
      </c>
      <c r="L11" s="41">
        <f>SUMIFS(体育素质!J:J,体育素质!B:B,B11,体育素质!D:D,"=体育课程成绩",体育素质!E:E,"=体育成绩")/40</f>
        <v>3.925</v>
      </c>
      <c r="M11" s="41">
        <f>SUMIFS(体育素质!L:L,体育素质!B:B,B11,体育素质!D:D,"=校内外体育竞赛")</f>
        <v>0</v>
      </c>
      <c r="N11" s="41">
        <f>SUMIFS(体育素质!L:L,体育素质!B:B,B11,体育素质!D:D,"=校内外体育活动",体育素质!E:E,"=早锻炼")</f>
        <v>0.345</v>
      </c>
      <c r="O11" s="41">
        <f>SUMIFS(体育素质!L:L,体育素质!B:B,B11,体育素质!D:D,"=校内外体育活动",体育素质!E:E,"=校园跑")</f>
        <v>0</v>
      </c>
      <c r="P11" s="41">
        <f t="shared" si="2"/>
        <v>0.345</v>
      </c>
      <c r="Q11" s="41">
        <f t="shared" si="3"/>
        <v>4.27</v>
      </c>
      <c r="R11" s="41">
        <f>MIN(0.5,SUMIFS(美育素质!L:L,美育素质!B:B,B11,美育素质!D:D,"=文化艺术实践"))</f>
        <v>0</v>
      </c>
      <c r="S11" s="41">
        <f>SUMIFS(美育素质!L:L,美育素质!B:B,B11,美育素质!D:D,"=校内外文化艺术竞赛")</f>
        <v>0</v>
      </c>
      <c r="T11" s="41">
        <f t="shared" si="4"/>
        <v>0</v>
      </c>
      <c r="U11" s="41">
        <f>MAX(0,SUMIFS(劳育素质!K:K,劳育素质!B:B,B11,劳育素质!D:D,"=劳动日常考核基础分")+SUMIFS(劳育素质!K:K,劳育素质!B:B,B11,劳育素质!D:D,"=劳活动与卫生加减分"))</f>
        <v>1.561</v>
      </c>
      <c r="V11" s="25">
        <f>SUMIFS(劳育素质!K:K,劳育素质!B:B,B11,劳育素质!D:D,"=志愿服务",劳育素质!F:F,"=A类+B类")</f>
        <v>0</v>
      </c>
      <c r="W11" s="25">
        <f>SUMIFS(劳育素质!K:K,劳育素质!B:B,B11,劳育素质!D:D,"=志愿服务",劳育素质!F:F,"=C类")</f>
        <v>0</v>
      </c>
      <c r="X11" s="25">
        <f t="shared" si="5"/>
        <v>0</v>
      </c>
      <c r="Y11" s="25">
        <f>SUMIFS(劳育素质!K:K,劳育素质!B:B,B11,劳育素质!D:D,"=实习实训")</f>
        <v>0</v>
      </c>
      <c r="Z11" s="25">
        <f t="shared" si="6"/>
        <v>1.561</v>
      </c>
      <c r="AA11" s="25">
        <f>SUMIFS(创新与实践素质!L:L,创新与实践素质!B:B,B11,创新与实践素质!D:D,"=创新创业素质")</f>
        <v>2.25</v>
      </c>
      <c r="AB11" s="25">
        <f>SUMIFS(创新与实践素质!L:L,创新与实践素质!B:B,B11,创新与实践素质!D:D,"=水平考试")</f>
        <v>0</v>
      </c>
      <c r="AC11" s="25">
        <f>SUMIFS(创新与实践素质!L:L,创新与实践素质!B:B,B11,创新与实践素质!D:D,"=社会实践")</f>
        <v>0</v>
      </c>
      <c r="AD11" s="25">
        <f>_xlfn.MAXIFS(创新与实践素质!L:L,创新与实践素质!B:B,B11,创新与实践素质!D:D,"=社会工作能力（工作表现）",创新与实践素质!G:G,"=上学期")+_xlfn.MAXIFS(创新与实践素质!L:L,创新与实践素质!B:B,B11,创新与实践素质!D:D,"=社会工作能力（工作表现）",创新与实践素质!G:G,"=下学期")</f>
        <v>0</v>
      </c>
      <c r="AE11" s="25">
        <f t="shared" si="7"/>
        <v>2.25</v>
      </c>
      <c r="AF11" s="25">
        <f t="shared" si="8"/>
        <v>66.123</v>
      </c>
    </row>
    <row r="12" spans="1:32">
      <c r="A12" s="12" t="s">
        <v>6</v>
      </c>
      <c r="B12" s="13" t="s">
        <v>175</v>
      </c>
      <c r="C12" s="12"/>
      <c r="D12" s="41">
        <f>SUMIFS(德育素质!H:H,德育素质!B:B,B12,德育素质!D:D,"=基本评定分")</f>
        <v>6</v>
      </c>
      <c r="E12" s="41">
        <f>MIN(2,SUMIFS(德育素质!H:H,德育素质!A:A,A12,德育素质!D:D,"=集体评定等级分",德育素质!E:E,"=班级考评等级")+SUMIFS(德育素质!H:H,德育素质!B:B,B12,德育素质!D:D,"=集体评定等级分"))</f>
        <v>1</v>
      </c>
      <c r="F12" s="41">
        <f>MIN(2,SUMIFS(德育素质!H:H,德育素质!B:B,B12,德育素质!D:D,"=社会责任记实分"))</f>
        <v>0.1</v>
      </c>
      <c r="G12" s="25">
        <f>SUMIFS(德育素质!H:H,德育素质!B:B,B12,德育素质!D:D,"=违纪违规扣分")</f>
        <v>0</v>
      </c>
      <c r="H12" s="25">
        <f>SUMIFS(德育素质!H:H,德育素质!B:B,B12,德育素质!D:D,"=荣誉称号加分")</f>
        <v>0</v>
      </c>
      <c r="I12" s="25">
        <f t="shared" si="0"/>
        <v>1.1</v>
      </c>
      <c r="J12" s="41">
        <f t="shared" si="1"/>
        <v>7.1</v>
      </c>
      <c r="K12" s="41">
        <f>(VLOOKUP(B12,智育素质!B:D,3,0)*10+50)*0.6</f>
        <v>48.402</v>
      </c>
      <c r="L12" s="41">
        <f>SUMIFS(体育素质!J:J,体育素质!B:B,B12,体育素质!D:D,"=体育课程成绩",体育素质!E:E,"=体育成绩")/40</f>
        <v>4.225</v>
      </c>
      <c r="M12" s="41">
        <f>SUMIFS(体育素质!L:L,体育素质!B:B,B12,体育素质!D:D,"=校内外体育竞赛")</f>
        <v>0</v>
      </c>
      <c r="N12" s="41">
        <f>SUMIFS(体育素质!L:L,体育素质!B:B,B12,体育素质!D:D,"=校内外体育活动",体育素质!E:E,"=早锻炼")</f>
        <v>0.4</v>
      </c>
      <c r="O12" s="41">
        <f>SUMIFS(体育素质!L:L,体育素质!B:B,B12,体育素质!D:D,"=校内外体育活动",体育素质!E:E,"=校园跑")</f>
        <v>0.3</v>
      </c>
      <c r="P12" s="41">
        <f t="shared" si="2"/>
        <v>0.7</v>
      </c>
      <c r="Q12" s="41">
        <f t="shared" si="3"/>
        <v>4.925</v>
      </c>
      <c r="R12" s="41">
        <f>MIN(0.5,SUMIFS(美育素质!L:L,美育素质!B:B,B12,美育素质!D:D,"=文化艺术实践"))</f>
        <v>0</v>
      </c>
      <c r="S12" s="41">
        <f>SUMIFS(美育素质!L:L,美育素质!B:B,B12,美育素质!D:D,"=校内外文化艺术竞赛")</f>
        <v>2</v>
      </c>
      <c r="T12" s="41">
        <f t="shared" si="4"/>
        <v>2</v>
      </c>
      <c r="U12" s="41">
        <f>MAX(0,SUMIFS(劳育素质!K:K,劳育素质!B:B,B12,劳育素质!D:D,"=劳动日常考核基础分")+SUMIFS(劳育素质!K:K,劳育素质!B:B,B12,劳育素质!D:D,"=劳活动与卫生加减分"))</f>
        <v>1.53426666666667</v>
      </c>
      <c r="V12" s="25">
        <f>SUMIFS(劳育素质!K:K,劳育素质!B:B,B12,劳育素质!D:D,"=志愿服务",劳育素质!F:F,"=A类+B类")</f>
        <v>2.5</v>
      </c>
      <c r="W12" s="25">
        <f>SUMIFS(劳育素质!K:K,劳育素质!B:B,B12,劳育素质!D:D,"=志愿服务",劳育素质!F:F,"=C类")</f>
        <v>0</v>
      </c>
      <c r="X12" s="25">
        <f t="shared" si="5"/>
        <v>2.5</v>
      </c>
      <c r="Y12" s="25">
        <f>SUMIFS(劳育素质!K:K,劳育素质!B:B,B12,劳育素质!D:D,"=实习实训")</f>
        <v>0</v>
      </c>
      <c r="Z12" s="25">
        <f t="shared" si="6"/>
        <v>4.03426666666667</v>
      </c>
      <c r="AA12" s="25">
        <f>SUMIFS(创新与实践素质!L:L,创新与实践素质!B:B,B12,创新与实践素质!D:D,"=创新创业素质")</f>
        <v>2.35</v>
      </c>
      <c r="AB12" s="25">
        <f>SUMIFS(创新与实践素质!L:L,创新与实践素质!B:B,B12,创新与实践素质!D:D,"=水平考试")</f>
        <v>0.746666666666667</v>
      </c>
      <c r="AC12" s="25">
        <f>SUMIFS(创新与实践素质!L:L,创新与实践素质!B:B,B12,创新与实践素质!D:D,"=社会实践")</f>
        <v>0</v>
      </c>
      <c r="AD12" s="25">
        <f>_xlfn.MAXIFS(创新与实践素质!L:L,创新与实践素质!B:B,B12,创新与实践素质!D:D,"=社会工作能力（工作表现）",创新与实践素质!G:G,"=上学期")+_xlfn.MAXIFS(创新与实践素质!L:L,创新与实践素质!B:B,B12,创新与实践素质!D:D,"=社会工作能力（工作表现）",创新与实践素质!G:G,"=下学期")</f>
        <v>0.9</v>
      </c>
      <c r="AE12" s="25">
        <f t="shared" si="7"/>
        <v>3.99666666666667</v>
      </c>
      <c r="AF12" s="25">
        <f t="shared" si="8"/>
        <v>70.4579333333333</v>
      </c>
    </row>
    <row r="13" spans="1:32">
      <c r="A13" s="12" t="s">
        <v>6</v>
      </c>
      <c r="B13" s="13" t="s">
        <v>84</v>
      </c>
      <c r="C13" s="12"/>
      <c r="D13" s="41">
        <f>SUMIFS(德育素质!H:H,德育素质!B:B,B13,德育素质!D:D,"=基本评定分")</f>
        <v>6</v>
      </c>
      <c r="E13" s="41">
        <f>MIN(2,SUMIFS(德育素质!H:H,德育素质!A:A,A13,德育素质!D:D,"=集体评定等级分",德育素质!E:E,"=班级考评等级")+SUMIFS(德育素质!H:H,德育素质!B:B,B13,德育素质!D:D,"=集体评定等级分"))</f>
        <v>1</v>
      </c>
      <c r="F13" s="41">
        <f>MIN(2,SUMIFS(德育素质!H:H,德育素质!B:B,B13,德育素质!D:D,"=社会责任记实分"))</f>
        <v>0.25</v>
      </c>
      <c r="G13" s="25">
        <f>SUMIFS(德育素质!H:H,德育素质!B:B,B13,德育素质!D:D,"=违纪违规扣分")</f>
        <v>0</v>
      </c>
      <c r="H13" s="25">
        <f>SUMIFS(德育素质!H:H,德育素质!B:B,B13,德育素质!D:D,"=荣誉称号加分")</f>
        <v>0</v>
      </c>
      <c r="I13" s="25">
        <f t="shared" si="0"/>
        <v>1.25</v>
      </c>
      <c r="J13" s="41">
        <f t="shared" si="1"/>
        <v>7.25</v>
      </c>
      <c r="K13" s="41">
        <f>(VLOOKUP(B13,智育素质!B:D,3,0)*10+50)*0.6</f>
        <v>48.534</v>
      </c>
      <c r="L13" s="41">
        <f>SUMIFS(体育素质!J:J,体育素质!B:B,B13,体育素质!D:D,"=体育课程成绩",体育素质!E:E,"=体育成绩")/40</f>
        <v>4.35</v>
      </c>
      <c r="M13" s="41">
        <f>SUMIFS(体育素质!L:L,体育素质!B:B,B13,体育素质!D:D,"=校内外体育竞赛")</f>
        <v>0</v>
      </c>
      <c r="N13" s="41">
        <f>SUMIFS(体育素质!L:L,体育素质!B:B,B13,体育素质!D:D,"=校内外体育活动",体育素质!E:E,"=早锻炼")</f>
        <v>0.4</v>
      </c>
      <c r="O13" s="41">
        <f>SUMIFS(体育素质!L:L,体育素质!B:B,B13,体育素质!D:D,"=校内外体育活动",体育素质!E:E,"=校园跑")</f>
        <v>0.6</v>
      </c>
      <c r="P13" s="41">
        <f t="shared" si="2"/>
        <v>1</v>
      </c>
      <c r="Q13" s="41">
        <f t="shared" si="3"/>
        <v>5.35</v>
      </c>
      <c r="R13" s="41">
        <f>MIN(0.5,SUMIFS(美育素质!L:L,美育素质!B:B,B13,美育素质!D:D,"=文化艺术实践"))</f>
        <v>0</v>
      </c>
      <c r="S13" s="41">
        <f>SUMIFS(美育素质!L:L,美育素质!B:B,B13,美育素质!D:D,"=校内外文化艺术竞赛")</f>
        <v>0</v>
      </c>
      <c r="T13" s="41">
        <f t="shared" si="4"/>
        <v>0</v>
      </c>
      <c r="U13" s="41">
        <f>MAX(0,SUMIFS(劳育素质!K:K,劳育素质!B:B,B13,劳育素质!D:D,"=劳动日常考核基础分")+SUMIFS(劳育素质!K:K,劳育素质!B:B,B13,劳育素质!D:D,"=劳活动与卫生加减分"))</f>
        <v>1.37733333333333</v>
      </c>
      <c r="V13" s="25">
        <f>SUMIFS(劳育素质!K:K,劳育素质!B:B,B13,劳育素质!D:D,"=志愿服务",劳育素质!F:F,"=A类+B类")</f>
        <v>2.45</v>
      </c>
      <c r="W13" s="25">
        <f>SUMIFS(劳育素质!K:K,劳育素质!B:B,B13,劳育素质!D:D,"=志愿服务",劳育素质!F:F,"=C类")</f>
        <v>0</v>
      </c>
      <c r="X13" s="25">
        <f t="shared" si="5"/>
        <v>2.45</v>
      </c>
      <c r="Y13" s="25">
        <f>SUMIFS(劳育素质!K:K,劳育素质!B:B,B13,劳育素质!D:D,"=实习实训")</f>
        <v>0</v>
      </c>
      <c r="Z13" s="25">
        <f t="shared" si="6"/>
        <v>3.82733333333333</v>
      </c>
      <c r="AA13" s="25">
        <f>SUMIFS(创新与实践素质!L:L,创新与实践素质!B:B,B13,创新与实践素质!D:D,"=创新创业素质")</f>
        <v>0</v>
      </c>
      <c r="AB13" s="25">
        <f>SUMIFS(创新与实践素质!L:L,创新与实践素质!B:B,B13,创新与实践素质!D:D,"=水平考试")</f>
        <v>0.853333333333333</v>
      </c>
      <c r="AC13" s="25">
        <f>SUMIFS(创新与实践素质!L:L,创新与实践素质!B:B,B13,创新与实践素质!D:D,"=社会实践")</f>
        <v>0</v>
      </c>
      <c r="AD13" s="25">
        <f>_xlfn.MAXIFS(创新与实践素质!L:L,创新与实践素质!B:B,B13,创新与实践素质!D:D,"=社会工作能力（工作表现）",创新与实践素质!G:G,"=上学期")+_xlfn.MAXIFS(创新与实践素质!L:L,创新与实践素质!B:B,B13,创新与实践素质!D:D,"=社会工作能力（工作表现）",创新与实践素质!G:G,"=下学期")</f>
        <v>1.2</v>
      </c>
      <c r="AE13" s="25">
        <f t="shared" si="7"/>
        <v>2.05333333333333</v>
      </c>
      <c r="AF13" s="25">
        <f t="shared" si="8"/>
        <v>67.0146666666667</v>
      </c>
    </row>
    <row r="14" spans="1:32">
      <c r="A14" s="12" t="s">
        <v>6</v>
      </c>
      <c r="B14" s="13" t="s">
        <v>168</v>
      </c>
      <c r="C14" s="12"/>
      <c r="D14" s="41">
        <f>SUMIFS(德育素质!H:H,德育素质!B:B,B14,德育素质!D:D,"=基本评定分")</f>
        <v>6</v>
      </c>
      <c r="E14" s="41">
        <f>MIN(2,SUMIFS(德育素质!H:H,德育素质!A:A,A14,德育素质!D:D,"=集体评定等级分",德育素质!E:E,"=班级考评等级")+SUMIFS(德育素质!H:H,德育素质!B:B,B14,德育素质!D:D,"=集体评定等级分"))</f>
        <v>1</v>
      </c>
      <c r="F14" s="41">
        <f>MIN(2,SUMIFS(德育素质!H:H,德育素质!B:B,B14,德育素质!D:D,"=社会责任记实分"))</f>
        <v>0</v>
      </c>
      <c r="G14" s="25">
        <f>SUMIFS(德育素质!H:H,德育素质!B:B,B14,德育素质!D:D,"=违纪违规扣分")</f>
        <v>0</v>
      </c>
      <c r="H14" s="25">
        <f>SUMIFS(德育素质!H:H,德育素质!B:B,B14,德育素质!D:D,"=荣誉称号加分")</f>
        <v>0</v>
      </c>
      <c r="I14" s="25">
        <f t="shared" si="0"/>
        <v>1</v>
      </c>
      <c r="J14" s="41">
        <f t="shared" si="1"/>
        <v>7</v>
      </c>
      <c r="K14" s="41">
        <f>(VLOOKUP(B14,智育素质!B:D,3,0)*10+50)*0.6</f>
        <v>50.232</v>
      </c>
      <c r="L14" s="41">
        <f>SUMIFS(体育素质!J:J,体育素质!B:B,B14,体育素质!D:D,"=体育课程成绩",体育素质!E:E,"=体育成绩")/40</f>
        <v>3.625</v>
      </c>
      <c r="M14" s="41">
        <f>SUMIFS(体育素质!L:L,体育素质!B:B,B14,体育素质!D:D,"=校内外体育竞赛")</f>
        <v>0</v>
      </c>
      <c r="N14" s="41">
        <f>SUMIFS(体育素质!L:L,体育素质!B:B,B14,体育素质!D:D,"=校内外体育活动",体育素质!E:E,"=早锻炼")</f>
        <v>0.4</v>
      </c>
      <c r="O14" s="41">
        <f>SUMIFS(体育素质!L:L,体育素质!B:B,B14,体育素质!D:D,"=校内外体育活动",体育素质!E:E,"=校园跑")</f>
        <v>0.1529</v>
      </c>
      <c r="P14" s="41">
        <f t="shared" si="2"/>
        <v>0.5529</v>
      </c>
      <c r="Q14" s="41">
        <f t="shared" si="3"/>
        <v>4.1779</v>
      </c>
      <c r="R14" s="41">
        <f>MIN(0.5,SUMIFS(美育素质!L:L,美育素质!B:B,B14,美育素质!D:D,"=文化艺术实践"))</f>
        <v>0</v>
      </c>
      <c r="S14" s="41">
        <f>SUMIFS(美育素质!L:L,美育素质!B:B,B14,美育素质!D:D,"=校内外文化艺术竞赛")</f>
        <v>1.25</v>
      </c>
      <c r="T14" s="41">
        <f t="shared" si="4"/>
        <v>1.25</v>
      </c>
      <c r="U14" s="41">
        <f>MAX(0,SUMIFS(劳育素质!K:K,劳育素质!B:B,B14,劳育素质!D:D,"=劳动日常考核基础分")+SUMIFS(劳育素质!K:K,劳育素质!B:B,B14,劳育素质!D:D,"=劳活动与卫生加减分"))</f>
        <v>1.545</v>
      </c>
      <c r="V14" s="25">
        <f>SUMIFS(劳育素质!K:K,劳育素质!B:B,B14,劳育素质!D:D,"=志愿服务",劳育素质!F:F,"=A类+B类")</f>
        <v>3</v>
      </c>
      <c r="W14" s="25">
        <f>SUMIFS(劳育素质!K:K,劳育素质!B:B,B14,劳育素质!D:D,"=志愿服务",劳育素质!F:F,"=C类")</f>
        <v>0</v>
      </c>
      <c r="X14" s="25">
        <f t="shared" si="5"/>
        <v>3</v>
      </c>
      <c r="Y14" s="25">
        <f>SUMIFS(劳育素质!K:K,劳育素质!B:B,B14,劳育素质!D:D,"=实习实训")</f>
        <v>0</v>
      </c>
      <c r="Z14" s="25">
        <f t="shared" si="6"/>
        <v>4.545</v>
      </c>
      <c r="AA14" s="25">
        <f>SUMIFS(创新与实践素质!L:L,创新与实践素质!B:B,B14,创新与实践素质!D:D,"=创新创业素质")</f>
        <v>1.75</v>
      </c>
      <c r="AB14" s="25">
        <f>SUMIFS(创新与实践素质!L:L,创新与实践素质!B:B,B14,创新与实践素质!D:D,"=水平考试")</f>
        <v>0</v>
      </c>
      <c r="AC14" s="25">
        <f>SUMIFS(创新与实践素质!L:L,创新与实践素质!B:B,B14,创新与实践素质!D:D,"=社会实践")</f>
        <v>0</v>
      </c>
      <c r="AD14" s="25">
        <f>_xlfn.MAXIFS(创新与实践素质!L:L,创新与实践素质!B:B,B14,创新与实践素质!D:D,"=社会工作能力（工作表现）",创新与实践素质!G:G,"=上学期")+_xlfn.MAXIFS(创新与实践素质!L:L,创新与实践素质!B:B,B14,创新与实践素质!D:D,"=社会工作能力（工作表现）",创新与实践素质!G:G,"=下学期")</f>
        <v>0.6</v>
      </c>
      <c r="AE14" s="25">
        <f t="shared" si="7"/>
        <v>2.35</v>
      </c>
      <c r="AF14" s="25">
        <f t="shared" si="8"/>
        <v>69.5549</v>
      </c>
    </row>
    <row r="15" spans="1:32">
      <c r="A15" s="12" t="s">
        <v>6</v>
      </c>
      <c r="B15" s="13" t="s">
        <v>187</v>
      </c>
      <c r="C15" s="12"/>
      <c r="D15" s="41">
        <f>SUMIFS(德育素质!H:H,德育素质!B:B,B15,德育素质!D:D,"=基本评定分")</f>
        <v>0</v>
      </c>
      <c r="E15" s="41">
        <f>MIN(2,SUMIFS(德育素质!H:H,德育素质!A:A,A15,德育素质!D:D,"=集体评定等级分",德育素质!E:E,"=班级考评等级")+SUMIFS(德育素质!H:H,德育素质!B:B,B15,德育素质!D:D,"=集体评定等级分"))</f>
        <v>1</v>
      </c>
      <c r="F15" s="41">
        <f>MIN(2,SUMIFS(德育素质!H:H,德育素质!B:B,B15,德育素质!D:D,"=社会责任记实分"))</f>
        <v>0</v>
      </c>
      <c r="G15" s="25">
        <f>SUMIFS(德育素质!H:H,德育素质!B:B,B15,德育素质!D:D,"=违纪违规扣分")</f>
        <v>0</v>
      </c>
      <c r="H15" s="25">
        <f>SUMIFS(德育素质!H:H,德育素质!B:B,B15,德育素质!D:D,"=荣誉称号加分")</f>
        <v>0</v>
      </c>
      <c r="I15" s="25">
        <f t="shared" si="0"/>
        <v>1</v>
      </c>
      <c r="J15" s="41">
        <f t="shared" si="1"/>
        <v>1</v>
      </c>
      <c r="K15" s="41">
        <f>(VLOOKUP(B15,智育素质!B:D,3,0)*10+50)*0.6</f>
        <v>49.398</v>
      </c>
      <c r="L15" s="41">
        <f>SUMIFS(体育素质!J:J,体育素质!B:B,B15,体育素质!D:D,"=体育课程成绩",体育素质!E:E,"=体育成绩")/40</f>
        <v>4.05</v>
      </c>
      <c r="M15" s="41">
        <f>SUMIFS(体育素质!L:L,体育素质!B:B,B15,体育素质!D:D,"=校内外体育竞赛")</f>
        <v>0</v>
      </c>
      <c r="N15" s="41">
        <f>SUMIFS(体育素质!L:L,体育素质!B:B,B15,体育素质!D:D,"=校内外体育活动",体育素质!E:E,"=早锻炼")</f>
        <v>0.155</v>
      </c>
      <c r="O15" s="41">
        <f>SUMIFS(体育素质!L:L,体育素质!B:B,B15,体育素质!D:D,"=校内外体育活动",体育素质!E:E,"=校园跑")</f>
        <v>0.2</v>
      </c>
      <c r="P15" s="41">
        <f t="shared" si="2"/>
        <v>0.355</v>
      </c>
      <c r="Q15" s="41">
        <f t="shared" si="3"/>
        <v>4.405</v>
      </c>
      <c r="R15" s="41">
        <f>MIN(0.5,SUMIFS(美育素质!L:L,美育素质!B:B,B15,美育素质!D:D,"=文化艺术实践"))</f>
        <v>0</v>
      </c>
      <c r="S15" s="41">
        <f>SUMIFS(美育素质!L:L,美育素质!B:B,B15,美育素质!D:D,"=校内外文化艺术竞赛")</f>
        <v>0</v>
      </c>
      <c r="T15" s="41">
        <f t="shared" si="4"/>
        <v>0</v>
      </c>
      <c r="U15" s="41">
        <f>MAX(0,SUMIFS(劳育素质!K:K,劳育素质!B:B,B15,劳育素质!D:D,"=劳动日常考核基础分")+SUMIFS(劳育素质!K:K,劳育素质!B:B,B15,劳育素质!D:D,"=劳活动与卫生加减分"))</f>
        <v>1.39444444444444</v>
      </c>
      <c r="V15" s="25">
        <f>SUMIFS(劳育素质!K:K,劳育素质!B:B,B15,劳育素质!D:D,"=志愿服务",劳育素质!F:F,"=A类+B类")</f>
        <v>0</v>
      </c>
      <c r="W15" s="25">
        <f>SUMIFS(劳育素质!K:K,劳育素质!B:B,B15,劳育素质!D:D,"=志愿服务",劳育素质!F:F,"=C类")</f>
        <v>0</v>
      </c>
      <c r="X15" s="25">
        <f t="shared" si="5"/>
        <v>0</v>
      </c>
      <c r="Y15" s="25">
        <f>SUMIFS(劳育素质!K:K,劳育素质!B:B,B15,劳育素质!D:D,"=实习实训")</f>
        <v>0</v>
      </c>
      <c r="Z15" s="25">
        <f t="shared" si="6"/>
        <v>1.39444444444444</v>
      </c>
      <c r="AA15" s="25">
        <f>SUMIFS(创新与实践素质!L:L,创新与实践素质!B:B,B15,创新与实践素质!D:D,"=创新创业素质")</f>
        <v>0.5</v>
      </c>
      <c r="AB15" s="25">
        <f>SUMIFS(创新与实践素质!L:L,创新与实践素质!B:B,B15,创新与实践素质!D:D,"=水平考试")</f>
        <v>0</v>
      </c>
      <c r="AC15" s="25">
        <f>SUMIFS(创新与实践素质!L:L,创新与实践素质!B:B,B15,创新与实践素质!D:D,"=社会实践")</f>
        <v>0</v>
      </c>
      <c r="AD15" s="25">
        <f>_xlfn.MAXIFS(创新与实践素质!L:L,创新与实践素质!B:B,B15,创新与实践素质!D:D,"=社会工作能力（工作表现）",创新与实践素质!G:G,"=上学期")+_xlfn.MAXIFS(创新与实践素质!L:L,创新与实践素质!B:B,B15,创新与实践素质!D:D,"=社会工作能力（工作表现）",创新与实践素质!G:G,"=下学期")</f>
        <v>0</v>
      </c>
      <c r="AE15" s="25">
        <f t="shared" si="7"/>
        <v>0.5</v>
      </c>
      <c r="AF15" s="25">
        <f t="shared" si="8"/>
        <v>56.6974444444444</v>
      </c>
    </row>
    <row r="16" spans="1:32">
      <c r="A16" s="12" t="s">
        <v>6</v>
      </c>
      <c r="B16" s="13" t="s">
        <v>88</v>
      </c>
      <c r="C16" s="12"/>
      <c r="D16" s="41">
        <f>SUMIFS(德育素质!H:H,德育素质!B:B,B16,德育素质!D:D,"=基本评定分")</f>
        <v>5.28</v>
      </c>
      <c r="E16" s="41">
        <f>MIN(2,SUMIFS(德育素质!H:H,德育素质!A:A,A16,德育素质!D:D,"=集体评定等级分",德育素质!E:E,"=班级考评等级")+SUMIFS(德育素质!H:H,德育素质!B:B,B16,德育素质!D:D,"=集体评定等级分"))</f>
        <v>1</v>
      </c>
      <c r="F16" s="41">
        <f>MIN(2,SUMIFS(德育素质!H:H,德育素质!B:B,B16,德育素质!D:D,"=社会责任记实分"))</f>
        <v>0</v>
      </c>
      <c r="G16" s="25">
        <f>SUMIFS(德育素质!H:H,德育素质!B:B,B16,德育素质!D:D,"=违纪违规扣分")</f>
        <v>0</v>
      </c>
      <c r="H16" s="25">
        <f>SUMIFS(德育素质!H:H,德育素质!B:B,B16,德育素质!D:D,"=荣誉称号加分")</f>
        <v>0</v>
      </c>
      <c r="I16" s="25">
        <f t="shared" si="0"/>
        <v>1</v>
      </c>
      <c r="J16" s="41">
        <f t="shared" si="1"/>
        <v>6.28</v>
      </c>
      <c r="K16" s="41">
        <f>(VLOOKUP(B16,智育素质!B:D,3,0)*10+50)*0.6</f>
        <v>49.392</v>
      </c>
      <c r="L16" s="41">
        <f>SUMIFS(体育素质!J:J,体育素质!B:B,B16,体育素质!D:D,"=体育课程成绩",体育素质!E:E,"=体育成绩")/40</f>
        <v>4.725</v>
      </c>
      <c r="M16" s="41">
        <f>SUMIFS(体育素质!L:L,体育素质!B:B,B16,体育素质!D:D,"=校内外体育竞赛")</f>
        <v>0</v>
      </c>
      <c r="N16" s="41">
        <f>SUMIFS(体育素质!L:L,体育素质!B:B,B16,体育素质!D:D,"=校内外体育活动",体育素质!E:E,"=早锻炼")</f>
        <v>0.4</v>
      </c>
      <c r="O16" s="41">
        <f>SUMIFS(体育素质!L:L,体育素质!B:B,B16,体育素质!D:D,"=校内外体育活动",体育素质!E:E,"=校园跑")</f>
        <v>0.6</v>
      </c>
      <c r="P16" s="41">
        <f t="shared" si="2"/>
        <v>1</v>
      </c>
      <c r="Q16" s="41">
        <f t="shared" si="3"/>
        <v>5.725</v>
      </c>
      <c r="R16" s="41">
        <f>MIN(0.5,SUMIFS(美育素质!L:L,美育素质!B:B,B16,美育素质!D:D,"=文化艺术实践"))</f>
        <v>0</v>
      </c>
      <c r="S16" s="41">
        <f>SUMIFS(美育素质!L:L,美育素质!B:B,B16,美育素质!D:D,"=校内外文化艺术竞赛")</f>
        <v>0</v>
      </c>
      <c r="T16" s="41">
        <f t="shared" si="4"/>
        <v>0</v>
      </c>
      <c r="U16" s="41">
        <f>MAX(0,SUMIFS(劳育素质!K:K,劳育素质!B:B,B16,劳育素质!D:D,"=劳动日常考核基础分")+SUMIFS(劳育素质!K:K,劳育素质!B:B,B16,劳育素质!D:D,"=劳活动与卫生加减分"))</f>
        <v>1.5668</v>
      </c>
      <c r="V16" s="25">
        <f>SUMIFS(劳育素质!K:K,劳育素质!B:B,B16,劳育素质!D:D,"=志愿服务",劳育素质!F:F,"=A类+B类")</f>
        <v>1.55</v>
      </c>
      <c r="W16" s="25">
        <f>SUMIFS(劳育素质!K:K,劳育素质!B:B,B16,劳育素质!D:D,"=志愿服务",劳育素质!F:F,"=C类")</f>
        <v>0</v>
      </c>
      <c r="X16" s="25">
        <f t="shared" si="5"/>
        <v>1.55</v>
      </c>
      <c r="Y16" s="25">
        <f>SUMIFS(劳育素质!K:K,劳育素质!B:B,B16,劳育素质!D:D,"=实习实训")</f>
        <v>0</v>
      </c>
      <c r="Z16" s="25">
        <f t="shared" si="6"/>
        <v>3.1168</v>
      </c>
      <c r="AA16" s="25">
        <f>SUMIFS(创新与实践素质!L:L,创新与实践素质!B:B,B16,创新与实践素质!D:D,"=创新创业素质")</f>
        <v>2.5</v>
      </c>
      <c r="AB16" s="25">
        <f>SUMIFS(创新与实践素质!L:L,创新与实践素质!B:B,B16,创新与实践素质!D:D,"=水平考试")</f>
        <v>0</v>
      </c>
      <c r="AC16" s="25">
        <f>SUMIFS(创新与实践素质!L:L,创新与实践素质!B:B,B16,创新与实践素质!D:D,"=社会实践")</f>
        <v>0</v>
      </c>
      <c r="AD16" s="25">
        <f>_xlfn.MAXIFS(创新与实践素质!L:L,创新与实践素质!B:B,B16,创新与实践素质!D:D,"=社会工作能力（工作表现）",创新与实践素质!G:G,"=上学期")+_xlfn.MAXIFS(创新与实践素质!L:L,创新与实践素质!B:B,B16,创新与实践素质!D:D,"=社会工作能力（工作表现）",创新与实践素质!G:G,"=下学期")</f>
        <v>0</v>
      </c>
      <c r="AE16" s="25">
        <f t="shared" si="7"/>
        <v>2.5</v>
      </c>
      <c r="AF16" s="25">
        <f t="shared" si="8"/>
        <v>67.0138</v>
      </c>
    </row>
    <row r="17" spans="1:32">
      <c r="A17" s="12" t="s">
        <v>6</v>
      </c>
      <c r="B17" s="13" t="s">
        <v>45</v>
      </c>
      <c r="C17" s="12"/>
      <c r="D17" s="41">
        <f>SUMIFS(德育素质!H:H,德育素质!B:B,B17,德育素质!D:D,"=基本评定分")</f>
        <v>6</v>
      </c>
      <c r="E17" s="41">
        <f>MIN(2,SUMIFS(德育素质!H:H,德育素质!A:A,A17,德育素质!D:D,"=集体评定等级分",德育素质!E:E,"=班级考评等级")+SUMIFS(德育素质!H:H,德育素质!B:B,B17,德育素质!D:D,"=集体评定等级分"))</f>
        <v>1</v>
      </c>
      <c r="F17" s="41">
        <f>MIN(2,SUMIFS(德育素质!H:H,德育素质!B:B,B17,德育素质!D:D,"=社会责任记实分"))</f>
        <v>0</v>
      </c>
      <c r="G17" s="25">
        <f>SUMIFS(德育素质!H:H,德育素质!B:B,B17,德育素质!D:D,"=违纪违规扣分")</f>
        <v>0</v>
      </c>
      <c r="H17" s="25">
        <f>SUMIFS(德育素质!H:H,德育素质!B:B,B17,德育素质!D:D,"=荣誉称号加分")</f>
        <v>0</v>
      </c>
      <c r="I17" s="25">
        <f t="shared" si="0"/>
        <v>1</v>
      </c>
      <c r="J17" s="41">
        <f t="shared" si="1"/>
        <v>7</v>
      </c>
      <c r="K17" s="41">
        <f>(VLOOKUP(B17,智育素质!B:D,3,0)*10+50)*0.6</f>
        <v>50.82</v>
      </c>
      <c r="L17" s="41">
        <f>SUMIFS(体育素质!J:J,体育素质!B:B,B17,体育素质!D:D,"=体育课程成绩",体育素质!E:E,"=体育成绩")/40</f>
        <v>3.925</v>
      </c>
      <c r="M17" s="41">
        <f>SUMIFS(体育素质!L:L,体育素质!B:B,B17,体育素质!D:D,"=校内外体育竞赛")</f>
        <v>0</v>
      </c>
      <c r="N17" s="41">
        <f>SUMIFS(体育素质!L:L,体育素质!B:B,B17,体育素质!D:D,"=校内外体育活动",体育素质!E:E,"=早锻炼")</f>
        <v>0.4</v>
      </c>
      <c r="O17" s="41">
        <f>SUMIFS(体育素质!L:L,体育素质!B:B,B17,体育素质!D:D,"=校内外体育活动",体育素质!E:E,"=校园跑")</f>
        <v>0.6</v>
      </c>
      <c r="P17" s="41">
        <f t="shared" si="2"/>
        <v>1</v>
      </c>
      <c r="Q17" s="41">
        <f t="shared" si="3"/>
        <v>4.925</v>
      </c>
      <c r="R17" s="41">
        <f>MIN(0.5,SUMIFS(美育素质!L:L,美育素质!B:B,B17,美育素质!D:D,"=文化艺术实践"))</f>
        <v>0</v>
      </c>
      <c r="S17" s="41">
        <f>SUMIFS(美育素质!L:L,美育素质!B:B,B17,美育素质!D:D,"=校内外文化艺术竞赛")</f>
        <v>0</v>
      </c>
      <c r="T17" s="41">
        <f t="shared" si="4"/>
        <v>0</v>
      </c>
      <c r="U17" s="41">
        <f>MAX(0,SUMIFS(劳育素质!K:K,劳育素质!B:B,B17,劳育素质!D:D,"=劳动日常考核基础分")+SUMIFS(劳育素质!K:K,劳育素质!B:B,B17,劳育素质!D:D,"=劳活动与卫生加减分"))</f>
        <v>1.51111111111111</v>
      </c>
      <c r="V17" s="25">
        <f>SUMIFS(劳育素质!K:K,劳育素质!B:B,B17,劳育素质!D:D,"=志愿服务",劳育素质!F:F,"=A类+B类")</f>
        <v>0.775</v>
      </c>
      <c r="W17" s="25">
        <f>SUMIFS(劳育素质!K:K,劳育素质!B:B,B17,劳育素质!D:D,"=志愿服务",劳育素质!F:F,"=C类")</f>
        <v>0</v>
      </c>
      <c r="X17" s="25">
        <f t="shared" si="5"/>
        <v>0.775</v>
      </c>
      <c r="Y17" s="25">
        <f>SUMIFS(劳育素质!K:K,劳育素质!B:B,B17,劳育素质!D:D,"=实习实训")</f>
        <v>0</v>
      </c>
      <c r="Z17" s="25">
        <f t="shared" si="6"/>
        <v>2.28611111111111</v>
      </c>
      <c r="AA17" s="25">
        <f>SUMIFS(创新与实践素质!L:L,创新与实践素质!B:B,B17,创新与实践素质!D:D,"=创新创业素质")</f>
        <v>0.5</v>
      </c>
      <c r="AB17" s="25">
        <f>SUMIFS(创新与实践素质!L:L,创新与实践素质!B:B,B17,创新与实践素质!D:D,"=水平考试")</f>
        <v>0.77</v>
      </c>
      <c r="AC17" s="25">
        <f>SUMIFS(创新与实践素质!L:L,创新与实践素质!B:B,B17,创新与实践素质!D:D,"=社会实践")</f>
        <v>0</v>
      </c>
      <c r="AD17" s="25">
        <f>_xlfn.MAXIFS(创新与实践素质!L:L,创新与实践素质!B:B,B17,创新与实践素质!D:D,"=社会工作能力（工作表现）",创新与实践素质!G:G,"=上学期")+_xlfn.MAXIFS(创新与实践素质!L:L,创新与实践素质!B:B,B17,创新与实践素质!D:D,"=社会工作能力（工作表现）",创新与实践素质!G:G,"=下学期")</f>
        <v>0.15</v>
      </c>
      <c r="AE17" s="25">
        <f t="shared" si="7"/>
        <v>1.42</v>
      </c>
      <c r="AF17" s="25">
        <f t="shared" si="8"/>
        <v>66.4511111111111</v>
      </c>
    </row>
    <row r="18" spans="1:32">
      <c r="A18" s="12" t="s">
        <v>6</v>
      </c>
      <c r="B18" s="13" t="s">
        <v>166</v>
      </c>
      <c r="C18" s="12"/>
      <c r="D18" s="41">
        <f>SUMIFS(德育素质!H:H,德育素质!B:B,B18,德育素质!D:D,"=基本评定分")</f>
        <v>5.28</v>
      </c>
      <c r="E18" s="41">
        <f>MIN(2,SUMIFS(德育素质!H:H,德育素质!A:A,A18,德育素质!D:D,"=集体评定等级分",德育素质!E:E,"=班级考评等级")+SUMIFS(德育素质!H:H,德育素质!B:B,B18,德育素质!D:D,"=集体评定等级分"))</f>
        <v>1</v>
      </c>
      <c r="F18" s="41">
        <f>MIN(2,SUMIFS(德育素质!H:H,德育素质!B:B,B18,德育素质!D:D,"=社会责任记实分"))</f>
        <v>0</v>
      </c>
      <c r="G18" s="25">
        <f>SUMIFS(德育素质!H:H,德育素质!B:B,B18,德育素质!D:D,"=违纪违规扣分")</f>
        <v>0</v>
      </c>
      <c r="H18" s="25">
        <f>SUMIFS(德育素质!H:H,德育素质!B:B,B18,德育素质!D:D,"=荣誉称号加分")</f>
        <v>0</v>
      </c>
      <c r="I18" s="25">
        <f t="shared" si="0"/>
        <v>1</v>
      </c>
      <c r="J18" s="41">
        <f t="shared" si="1"/>
        <v>6.28</v>
      </c>
      <c r="K18" s="41">
        <f>(VLOOKUP(B18,智育素质!B:D,3,0)*10+50)*0.6</f>
        <v>50.388</v>
      </c>
      <c r="L18" s="41">
        <f>SUMIFS(体育素质!J:J,体育素质!B:B,B18,体育素质!D:D,"=体育课程成绩",体育素质!E:E,"=体育成绩")/40</f>
        <v>4.45</v>
      </c>
      <c r="M18" s="41">
        <f>SUMIFS(体育素质!L:L,体育素质!B:B,B18,体育素质!D:D,"=校内外体育竞赛")</f>
        <v>0.25</v>
      </c>
      <c r="N18" s="41">
        <f>SUMIFS(体育素质!L:L,体育素质!B:B,B18,体育素质!D:D,"=校内外体育活动",体育素质!E:E,"=早锻炼")</f>
        <v>0.4</v>
      </c>
      <c r="O18" s="41">
        <f>SUMIFS(体育素质!L:L,体育素质!B:B,B18,体育素质!D:D,"=校内外体育活动",体育素质!E:E,"=校园跑")</f>
        <v>0.6</v>
      </c>
      <c r="P18" s="41">
        <f t="shared" si="2"/>
        <v>1.25</v>
      </c>
      <c r="Q18" s="41">
        <f t="shared" si="3"/>
        <v>5.7</v>
      </c>
      <c r="R18" s="41">
        <f>MIN(0.5,SUMIFS(美育素质!L:L,美育素质!B:B,B18,美育素质!D:D,"=文化艺术实践"))</f>
        <v>0</v>
      </c>
      <c r="S18" s="41">
        <f>SUMIFS(美育素质!L:L,美育素质!B:B,B18,美育素质!D:D,"=校内外文化艺术竞赛")</f>
        <v>0</v>
      </c>
      <c r="T18" s="41">
        <f t="shared" si="4"/>
        <v>0</v>
      </c>
      <c r="U18" s="41">
        <f>MAX(0,SUMIFS(劳育素质!K:K,劳育素质!B:B,B18,劳育素质!D:D,"=劳动日常考核基础分")+SUMIFS(劳育素质!K:K,劳育素质!B:B,B18,劳育素质!D:D,"=劳活动与卫生加减分"))</f>
        <v>1.5572</v>
      </c>
      <c r="V18" s="25">
        <f>SUMIFS(劳育素质!K:K,劳育素质!B:B,B18,劳育素质!D:D,"=志愿服务",劳育素质!F:F,"=A类+B类")</f>
        <v>2.35</v>
      </c>
      <c r="W18" s="25">
        <f>SUMIFS(劳育素质!K:K,劳育素质!B:B,B18,劳育素质!D:D,"=志愿服务",劳育素质!F:F,"=C类")</f>
        <v>0</v>
      </c>
      <c r="X18" s="25">
        <f t="shared" si="5"/>
        <v>2.35</v>
      </c>
      <c r="Y18" s="25">
        <f>SUMIFS(劳育素质!K:K,劳育素质!B:B,B18,劳育素质!D:D,"=实习实训")</f>
        <v>0</v>
      </c>
      <c r="Z18" s="25">
        <f t="shared" si="6"/>
        <v>3.9072</v>
      </c>
      <c r="AA18" s="25">
        <f>SUMIFS(创新与实践素质!L:L,创新与实践素质!B:B,B18,创新与实践素质!D:D,"=创新创业素质")</f>
        <v>0.5</v>
      </c>
      <c r="AB18" s="25">
        <f>SUMIFS(创新与实践素质!L:L,创新与实践素质!B:B,B18,创新与实践素质!D:D,"=水平考试")</f>
        <v>0.731666666666667</v>
      </c>
      <c r="AC18" s="25">
        <f>SUMIFS(创新与实践素质!L:L,创新与实践素质!B:B,B18,创新与实践素质!D:D,"=社会实践")</f>
        <v>0</v>
      </c>
      <c r="AD18" s="25">
        <f>_xlfn.MAXIFS(创新与实践素质!L:L,创新与实践素质!B:B,B18,创新与实践素质!D:D,"=社会工作能力（工作表现）",创新与实践素质!G:G,"=上学期")+_xlfn.MAXIFS(创新与实践素质!L:L,创新与实践素质!B:B,B18,创新与实践素质!D:D,"=社会工作能力（工作表现）",创新与实践素质!G:G,"=下学期")</f>
        <v>0.15</v>
      </c>
      <c r="AE18" s="25">
        <f t="shared" si="7"/>
        <v>1.38166666666667</v>
      </c>
      <c r="AF18" s="25">
        <f t="shared" si="8"/>
        <v>67.6568666666667</v>
      </c>
    </row>
    <row r="19" spans="1:32">
      <c r="A19" s="12" t="s">
        <v>6</v>
      </c>
      <c r="B19" s="13" t="s">
        <v>128</v>
      </c>
      <c r="C19" s="12"/>
      <c r="D19" s="41">
        <f>SUMIFS(德育素质!H:H,德育素质!B:B,B19,德育素质!D:D,"=基本评定分")</f>
        <v>5.28</v>
      </c>
      <c r="E19" s="41">
        <f>MIN(2,SUMIFS(德育素质!H:H,德育素质!A:A,A19,德育素质!D:D,"=集体评定等级分",德育素质!E:E,"=班级考评等级")+SUMIFS(德育素质!H:H,德育素质!B:B,B19,德育素质!D:D,"=集体评定等级分"))</f>
        <v>1</v>
      </c>
      <c r="F19" s="41">
        <f>MIN(2,SUMIFS(德育素质!H:H,德育素质!B:B,B19,德育素质!D:D,"=社会责任记实分"))</f>
        <v>0</v>
      </c>
      <c r="G19" s="25">
        <f>SUMIFS(德育素质!H:H,德育素质!B:B,B19,德育素质!D:D,"=违纪违规扣分")</f>
        <v>0</v>
      </c>
      <c r="H19" s="25">
        <f>SUMIFS(德育素质!H:H,德育素质!B:B,B19,德育素质!D:D,"=荣誉称号加分")</f>
        <v>0</v>
      </c>
      <c r="I19" s="25">
        <f t="shared" si="0"/>
        <v>1</v>
      </c>
      <c r="J19" s="41">
        <f t="shared" si="1"/>
        <v>6.28</v>
      </c>
      <c r="K19" s="41">
        <f>(VLOOKUP(B19,智育素质!B:D,3,0)*10+50)*0.6</f>
        <v>48.678</v>
      </c>
      <c r="L19" s="41">
        <f>SUMIFS(体育素质!J:J,体育素质!B:B,B19,体育素质!D:D,"=体育课程成绩",体育素质!E:E,"=体育成绩")/40</f>
        <v>3.55</v>
      </c>
      <c r="M19" s="41">
        <f>SUMIFS(体育素质!L:L,体育素质!B:B,B19,体育素质!D:D,"=校内外体育竞赛")</f>
        <v>0</v>
      </c>
      <c r="N19" s="41">
        <f>SUMIFS(体育素质!L:L,体育素质!B:B,B19,体育素质!D:D,"=校内外体育活动",体育素质!E:E,"=早锻炼")</f>
        <v>0.4</v>
      </c>
      <c r="O19" s="41">
        <f>SUMIFS(体育素质!L:L,体育素质!B:B,B19,体育素质!D:D,"=校内外体育活动",体育素质!E:E,"=校园跑")</f>
        <v>0.6</v>
      </c>
      <c r="P19" s="41">
        <f t="shared" si="2"/>
        <v>1</v>
      </c>
      <c r="Q19" s="41">
        <f t="shared" si="3"/>
        <v>4.55</v>
      </c>
      <c r="R19" s="41">
        <f>MIN(0.5,SUMIFS(美育素质!L:L,美育素质!B:B,B19,美育素质!D:D,"=文化艺术实践"))</f>
        <v>0</v>
      </c>
      <c r="S19" s="41">
        <f>SUMIFS(美育素质!L:L,美育素质!B:B,B19,美育素质!D:D,"=校内外文化艺术竞赛")</f>
        <v>0</v>
      </c>
      <c r="T19" s="41">
        <f t="shared" si="4"/>
        <v>0</v>
      </c>
      <c r="U19" s="41">
        <f>MAX(0,SUMIFS(劳育素质!K:K,劳育素质!B:B,B19,劳育素质!D:D,"=劳动日常考核基础分")+SUMIFS(劳育素质!K:K,劳育素质!B:B,B19,劳育素质!D:D,"=劳活动与卫生加减分"))</f>
        <v>1.545</v>
      </c>
      <c r="V19" s="25">
        <f>SUMIFS(劳育素质!K:K,劳育素质!B:B,B19,劳育素质!D:D,"=志愿服务",劳育素质!F:F,"=A类+B类")</f>
        <v>1.125</v>
      </c>
      <c r="W19" s="25">
        <f>SUMIFS(劳育素质!K:K,劳育素质!B:B,B19,劳育素质!D:D,"=志愿服务",劳育素质!F:F,"=C类")</f>
        <v>0</v>
      </c>
      <c r="X19" s="25">
        <f t="shared" si="5"/>
        <v>1.125</v>
      </c>
      <c r="Y19" s="25">
        <f>SUMIFS(劳育素质!K:K,劳育素质!B:B,B19,劳育素质!D:D,"=实习实训")</f>
        <v>0</v>
      </c>
      <c r="Z19" s="25">
        <f t="shared" si="6"/>
        <v>2.67</v>
      </c>
      <c r="AA19" s="25">
        <f>SUMIFS(创新与实践素质!L:L,创新与实践素质!B:B,B19,创新与实践素质!D:D,"=创新创业素质")</f>
        <v>0.75</v>
      </c>
      <c r="AB19" s="25">
        <f>SUMIFS(创新与实践素质!L:L,创新与实践素质!B:B,B19,创新与实践素质!D:D,"=水平考试")</f>
        <v>0</v>
      </c>
      <c r="AC19" s="25">
        <f>SUMIFS(创新与实践素质!L:L,创新与实践素质!B:B,B19,创新与实践素质!D:D,"=社会实践")</f>
        <v>0</v>
      </c>
      <c r="AD19" s="25">
        <f>_xlfn.MAXIFS(创新与实践素质!L:L,创新与实践素质!B:B,B19,创新与实践素质!D:D,"=社会工作能力（工作表现）",创新与实践素质!G:G,"=上学期")+_xlfn.MAXIFS(创新与实践素质!L:L,创新与实践素质!B:B,B19,创新与实践素质!D:D,"=社会工作能力（工作表现）",创新与实践素质!G:G,"=下学期")</f>
        <v>0</v>
      </c>
      <c r="AE19" s="25">
        <f t="shared" si="7"/>
        <v>0.75</v>
      </c>
      <c r="AF19" s="25">
        <f t="shared" si="8"/>
        <v>62.928</v>
      </c>
    </row>
    <row r="20" spans="1:32">
      <c r="A20" s="12" t="s">
        <v>6</v>
      </c>
      <c r="B20" s="13" t="s">
        <v>113</v>
      </c>
      <c r="C20" s="12"/>
      <c r="D20" s="41">
        <f>SUMIFS(德育素质!H:H,德育素质!B:B,B20,德育素质!D:D,"=基本评定分")</f>
        <v>6</v>
      </c>
      <c r="E20" s="41">
        <f>MIN(2,SUMIFS(德育素质!H:H,德育素质!A:A,A20,德育素质!D:D,"=集体评定等级分",德育素质!E:E,"=班级考评等级")+SUMIFS(德育素质!H:H,德育素质!B:B,B20,德育素质!D:D,"=集体评定等级分"))</f>
        <v>1</v>
      </c>
      <c r="F20" s="41">
        <f>MIN(2,SUMIFS(德育素质!H:H,德育素质!B:B,B20,德育素质!D:D,"=社会责任记实分"))</f>
        <v>0</v>
      </c>
      <c r="G20" s="25">
        <f>SUMIFS(德育素质!H:H,德育素质!B:B,B20,德育素质!D:D,"=违纪违规扣分")</f>
        <v>0</v>
      </c>
      <c r="H20" s="25">
        <f>SUMIFS(德育素质!H:H,德育素质!B:B,B20,德育素质!D:D,"=荣誉称号加分")</f>
        <v>0</v>
      </c>
      <c r="I20" s="25">
        <f t="shared" si="0"/>
        <v>1</v>
      </c>
      <c r="J20" s="41">
        <f t="shared" si="1"/>
        <v>7</v>
      </c>
      <c r="K20" s="41">
        <f>(VLOOKUP(B20,智育素质!B:D,3,0)*10+50)*0.6</f>
        <v>50.01</v>
      </c>
      <c r="L20" s="41">
        <f>SUMIFS(体育素质!J:J,体育素质!B:B,B20,体育素质!D:D,"=体育课程成绩",体育素质!E:E,"=体育成绩")/40</f>
        <v>3.25</v>
      </c>
      <c r="M20" s="41">
        <f>SUMIFS(体育素质!L:L,体育素质!B:B,B20,体育素质!D:D,"=校内外体育竞赛")</f>
        <v>0</v>
      </c>
      <c r="N20" s="41">
        <f>SUMIFS(体育素质!L:L,体育素质!B:B,B20,体育素质!D:D,"=校内外体育活动",体育素质!E:E,"=早锻炼")</f>
        <v>0.355</v>
      </c>
      <c r="O20" s="41">
        <f>SUMIFS(体育素质!L:L,体育素质!B:B,B20,体育素质!D:D,"=校内外体育活动",体育素质!E:E,"=校园跑")</f>
        <v>0.342041666666667</v>
      </c>
      <c r="P20" s="41">
        <f t="shared" si="2"/>
        <v>0.697041666666667</v>
      </c>
      <c r="Q20" s="41">
        <f t="shared" si="3"/>
        <v>3.94704166666667</v>
      </c>
      <c r="R20" s="41">
        <f>MIN(0.5,SUMIFS(美育素质!L:L,美育素质!B:B,B20,美育素质!D:D,"=文化艺术实践"))</f>
        <v>0</v>
      </c>
      <c r="S20" s="41">
        <f>SUMIFS(美育素质!L:L,美育素质!B:B,B20,美育素质!D:D,"=校内外文化艺术竞赛")</f>
        <v>0.25</v>
      </c>
      <c r="T20" s="41">
        <f t="shared" si="4"/>
        <v>0.25</v>
      </c>
      <c r="U20" s="41">
        <f>MAX(0,SUMIFS(劳育素质!K:K,劳育素质!B:B,B20,劳育素质!D:D,"=劳动日常考核基础分")+SUMIFS(劳育素质!K:K,劳育素质!B:B,B20,劳育素质!D:D,"=劳活动与卫生加减分"))</f>
        <v>1.4625</v>
      </c>
      <c r="V20" s="25">
        <f>SUMIFS(劳育素质!K:K,劳育素质!B:B,B20,劳育素质!D:D,"=志愿服务",劳育素质!F:F,"=A类+B类")</f>
        <v>1.45</v>
      </c>
      <c r="W20" s="25">
        <f>SUMIFS(劳育素质!K:K,劳育素质!B:B,B20,劳育素质!D:D,"=志愿服务",劳育素质!F:F,"=C类")</f>
        <v>0</v>
      </c>
      <c r="X20" s="25">
        <f t="shared" si="5"/>
        <v>1.45</v>
      </c>
      <c r="Y20" s="25">
        <f>SUMIFS(劳育素质!K:K,劳育素质!B:B,B20,劳育素质!D:D,"=实习实训")</f>
        <v>0</v>
      </c>
      <c r="Z20" s="25">
        <f t="shared" si="6"/>
        <v>2.9125</v>
      </c>
      <c r="AA20" s="25">
        <f>SUMIFS(创新与实践素质!L:L,创新与实践素质!B:B,B20,创新与实践素质!D:D,"=创新创业素质")</f>
        <v>0.5</v>
      </c>
      <c r="AB20" s="25">
        <f>SUMIFS(创新与实践素质!L:L,创新与实践素质!B:B,B20,创新与实践素质!D:D,"=水平考试")</f>
        <v>0</v>
      </c>
      <c r="AC20" s="25">
        <f>SUMIFS(创新与实践素质!L:L,创新与实践素质!B:B,B20,创新与实践素质!D:D,"=社会实践")</f>
        <v>0</v>
      </c>
      <c r="AD20" s="25">
        <f>_xlfn.MAXIFS(创新与实践素质!L:L,创新与实践素质!B:B,B20,创新与实践素质!D:D,"=社会工作能力（工作表现）",创新与实践素质!G:G,"=上学期")+_xlfn.MAXIFS(创新与实践素质!L:L,创新与实践素质!B:B,B20,创新与实践素质!D:D,"=社会工作能力（工作表现）",创新与实践素质!G:G,"=下学期")</f>
        <v>1</v>
      </c>
      <c r="AE20" s="25">
        <f t="shared" si="7"/>
        <v>1.5</v>
      </c>
      <c r="AF20" s="25">
        <f t="shared" si="8"/>
        <v>65.6195416666667</v>
      </c>
    </row>
    <row r="21" spans="1:32">
      <c r="A21" s="12" t="s">
        <v>6</v>
      </c>
      <c r="B21" s="13" t="s">
        <v>7</v>
      </c>
      <c r="C21" s="12"/>
      <c r="D21" s="41">
        <f>SUMIFS(德育素质!H:H,德育素质!B:B,B21,德育素质!D:D,"=基本评定分")</f>
        <v>5.28</v>
      </c>
      <c r="E21" s="41">
        <f>MIN(2,SUMIFS(德育素质!H:H,德育素质!A:A,A21,德育素质!D:D,"=集体评定等级分",德育素质!E:E,"=班级考评等级")+SUMIFS(德育素质!H:H,德育素质!B:B,B21,德育素质!D:D,"=集体评定等级分"))</f>
        <v>1</v>
      </c>
      <c r="F21" s="41">
        <f>MIN(2,SUMIFS(德育素质!H:H,德育素质!B:B,B21,德育素质!D:D,"=社会责任记实分"))</f>
        <v>0</v>
      </c>
      <c r="G21" s="25">
        <f>SUMIFS(德育素质!H:H,德育素质!B:B,B21,德育素质!D:D,"=违纪违规扣分")</f>
        <v>0</v>
      </c>
      <c r="H21" s="25">
        <f>SUMIFS(德育素质!H:H,德育素质!B:B,B21,德育素质!D:D,"=荣誉称号加分")</f>
        <v>0</v>
      </c>
      <c r="I21" s="25">
        <f t="shared" si="0"/>
        <v>1</v>
      </c>
      <c r="J21" s="41">
        <f t="shared" si="1"/>
        <v>6.28</v>
      </c>
      <c r="K21" s="41">
        <f>(VLOOKUP(B21,智育素质!B:D,3,0)*10+50)*0.6</f>
        <v>48.402</v>
      </c>
      <c r="L21" s="41">
        <f>SUMIFS(体育素质!J:J,体育素质!B:B,B21,体育素质!D:D,"=体育课程成绩",体育素质!E:E,"=体育成绩")/40</f>
        <v>0</v>
      </c>
      <c r="M21" s="41">
        <f>SUMIFS(体育素质!L:L,体育素质!B:B,B21,体育素质!D:D,"=校内外体育竞赛")</f>
        <v>0</v>
      </c>
      <c r="N21" s="41">
        <f>SUMIFS(体育素质!L:L,体育素质!B:B,B21,体育素质!D:D,"=校内外体育活动",体育素质!E:E,"=早锻炼")</f>
        <v>0.4</v>
      </c>
      <c r="O21" s="41">
        <f>SUMIFS(体育素质!L:L,体育素质!B:B,B21,体育素质!D:D,"=校内外体育活动",体育素质!E:E,"=校园跑")</f>
        <v>0.6</v>
      </c>
      <c r="P21" s="41">
        <f t="shared" si="2"/>
        <v>1</v>
      </c>
      <c r="Q21" s="41">
        <f t="shared" si="3"/>
        <v>1</v>
      </c>
      <c r="R21" s="41">
        <f>MIN(0.5,SUMIFS(美育素质!L:L,美育素质!B:B,B21,美育素质!D:D,"=文化艺术实践"))</f>
        <v>0</v>
      </c>
      <c r="S21" s="41">
        <f>SUMIFS(美育素质!L:L,美育素质!B:B,B21,美育素质!D:D,"=校内外文化艺术竞赛")</f>
        <v>0.4</v>
      </c>
      <c r="T21" s="41">
        <f t="shared" si="4"/>
        <v>0.4</v>
      </c>
      <c r="U21" s="41">
        <f>MAX(0,SUMIFS(劳育素质!K:K,劳育素质!B:B,B21,劳育素质!D:D,"=劳动日常考核基础分")+SUMIFS(劳育素质!K:K,劳育素质!B:B,B21,劳育素质!D:D,"=劳活动与卫生加减分"))</f>
        <v>1.5668</v>
      </c>
      <c r="V21" s="25">
        <f>SUMIFS(劳育素质!K:K,劳育素质!B:B,B21,劳育素质!D:D,"=志愿服务",劳育素质!F:F,"=A类+B类")</f>
        <v>1.475</v>
      </c>
      <c r="W21" s="25">
        <f>SUMIFS(劳育素质!K:K,劳育素质!B:B,B21,劳育素质!D:D,"=志愿服务",劳育素质!F:F,"=C类")</f>
        <v>0</v>
      </c>
      <c r="X21" s="25">
        <f t="shared" si="5"/>
        <v>1.475</v>
      </c>
      <c r="Y21" s="25">
        <f>SUMIFS(劳育素质!K:K,劳育素质!B:B,B21,劳育素质!D:D,"=实习实训")</f>
        <v>0</v>
      </c>
      <c r="Z21" s="25">
        <f t="shared" si="6"/>
        <v>3.0418</v>
      </c>
      <c r="AA21" s="25">
        <f>SUMIFS(创新与实践素质!L:L,创新与实践素质!B:B,B21,创新与实践素质!D:D,"=创新创业素质")</f>
        <v>0</v>
      </c>
      <c r="AB21" s="25">
        <f>SUMIFS(创新与实践素质!L:L,创新与实践素质!B:B,B21,创新与实践素质!D:D,"=水平考试")</f>
        <v>0</v>
      </c>
      <c r="AC21" s="25">
        <f>SUMIFS(创新与实践素质!L:L,创新与实践素质!B:B,B21,创新与实践素质!D:D,"=社会实践")</f>
        <v>0</v>
      </c>
      <c r="AD21" s="25">
        <f>_xlfn.MAXIFS(创新与实践素质!L:L,创新与实践素质!B:B,B21,创新与实践素质!D:D,"=社会工作能力（工作表现）",创新与实践素质!G:G,"=上学期")+_xlfn.MAXIFS(创新与实践素质!L:L,创新与实践素质!B:B,B21,创新与实践素质!D:D,"=社会工作能力（工作表现）",创新与实践素质!G:G,"=下学期")</f>
        <v>0</v>
      </c>
      <c r="AE21" s="25">
        <f t="shared" si="7"/>
        <v>0</v>
      </c>
      <c r="AF21" s="25">
        <f t="shared" si="8"/>
        <v>59.1238</v>
      </c>
    </row>
    <row r="22" spans="1:32">
      <c r="A22" s="12" t="s">
        <v>6</v>
      </c>
      <c r="B22" s="13" t="s">
        <v>179</v>
      </c>
      <c r="C22" s="12"/>
      <c r="D22" s="41">
        <f>SUMIFS(德育素质!H:H,德育素质!B:B,B22,德育素质!D:D,"=基本评定分")</f>
        <v>5.28</v>
      </c>
      <c r="E22" s="41">
        <f>MIN(2,SUMIFS(德育素质!H:H,德育素质!A:A,A22,德育素质!D:D,"=集体评定等级分",德育素质!E:E,"=班级考评等级")+SUMIFS(德育素质!H:H,德育素质!B:B,B22,德育素质!D:D,"=集体评定等级分"))</f>
        <v>1</v>
      </c>
      <c r="F22" s="41">
        <f>MIN(2,SUMIFS(德育素质!H:H,德育素质!B:B,B22,德育素质!D:D,"=社会责任记实分"))</f>
        <v>0</v>
      </c>
      <c r="G22" s="25">
        <f>SUMIFS(德育素质!H:H,德育素质!B:B,B22,德育素质!D:D,"=违纪违规扣分")</f>
        <v>-0.02</v>
      </c>
      <c r="H22" s="25">
        <f>SUMIFS(德育素质!H:H,德育素质!B:B,B22,德育素质!D:D,"=荣誉称号加分")</f>
        <v>0</v>
      </c>
      <c r="I22" s="25">
        <f t="shared" si="0"/>
        <v>0.98</v>
      </c>
      <c r="J22" s="41">
        <f t="shared" si="1"/>
        <v>6.26</v>
      </c>
      <c r="K22" s="41">
        <f>(VLOOKUP(B22,智育素质!B:D,3,0)*10+50)*0.6</f>
        <v>47.346</v>
      </c>
      <c r="L22" s="41">
        <f>SUMIFS(体育素质!J:J,体育素质!B:B,B22,体育素质!D:D,"=体育课程成绩",体育素质!E:E,"=体育成绩")/40</f>
        <v>4.2</v>
      </c>
      <c r="M22" s="41">
        <f>SUMIFS(体育素质!L:L,体育素质!B:B,B22,体育素质!D:D,"=校内外体育竞赛")</f>
        <v>0</v>
      </c>
      <c r="N22" s="41">
        <f>SUMIFS(体育素质!L:L,体育素质!B:B,B22,体育素质!D:D,"=校内外体育活动",体育素质!E:E,"=早锻炼")</f>
        <v>0.365</v>
      </c>
      <c r="O22" s="41">
        <f>SUMIFS(体育素质!L:L,体育素质!B:B,B22,体育素质!D:D,"=校内外体育活动",体育素质!E:E,"=校园跑")</f>
        <v>0.267708333333333</v>
      </c>
      <c r="P22" s="41">
        <f t="shared" si="2"/>
        <v>0.632708333333333</v>
      </c>
      <c r="Q22" s="41">
        <f t="shared" si="3"/>
        <v>4.83270833333333</v>
      </c>
      <c r="R22" s="41">
        <f>MIN(0.5,SUMIFS(美育素质!L:L,美育素质!B:B,B22,美育素质!D:D,"=文化艺术实践"))</f>
        <v>0</v>
      </c>
      <c r="S22" s="41">
        <f>SUMIFS(美育素质!L:L,美育素质!B:B,B22,美育素质!D:D,"=校内外文化艺术竞赛")</f>
        <v>0</v>
      </c>
      <c r="T22" s="41">
        <f t="shared" si="4"/>
        <v>0</v>
      </c>
      <c r="U22" s="41">
        <f>MAX(0,SUMIFS(劳育素质!K:K,劳育素质!B:B,B22,劳育素质!D:D,"=劳动日常考核基础分")+SUMIFS(劳育素质!K:K,劳育素质!B:B,B22,劳育素质!D:D,"=劳活动与卫生加减分"))</f>
        <v>1.38285714285714</v>
      </c>
      <c r="V22" s="25">
        <f>SUMIFS(劳育素质!K:K,劳育素质!B:B,B22,劳育素质!D:D,"=志愿服务",劳育素质!F:F,"=A类+B类")</f>
        <v>3.575</v>
      </c>
      <c r="W22" s="25">
        <f>SUMIFS(劳育素质!K:K,劳育素质!B:B,B22,劳育素质!D:D,"=志愿服务",劳育素质!F:F,"=C类")</f>
        <v>0</v>
      </c>
      <c r="X22" s="25">
        <f t="shared" si="5"/>
        <v>3.575</v>
      </c>
      <c r="Y22" s="25">
        <f>SUMIFS(劳育素质!K:K,劳育素质!B:B,B22,劳育素质!D:D,"=实习实训")</f>
        <v>0</v>
      </c>
      <c r="Z22" s="25">
        <f t="shared" si="6"/>
        <v>4.95785714285714</v>
      </c>
      <c r="AA22" s="25">
        <f>SUMIFS(创新与实践素质!L:L,创新与实践素质!B:B,B22,创新与实践素质!D:D,"=创新创业素质")</f>
        <v>0</v>
      </c>
      <c r="AB22" s="25">
        <f>SUMIFS(创新与实践素质!L:L,创新与实践素质!B:B,B22,创新与实践素质!D:D,"=水平考试")</f>
        <v>0</v>
      </c>
      <c r="AC22" s="25">
        <f>SUMIFS(创新与实践素质!L:L,创新与实践素质!B:B,B22,创新与实践素质!D:D,"=社会实践")</f>
        <v>0</v>
      </c>
      <c r="AD22" s="25">
        <f>_xlfn.MAXIFS(创新与实践素质!L:L,创新与实践素质!B:B,B22,创新与实践素质!D:D,"=社会工作能力（工作表现）",创新与实践素质!G:G,"=上学期")+_xlfn.MAXIFS(创新与实践素质!L:L,创新与实践素质!B:B,B22,创新与实践素质!D:D,"=社会工作能力（工作表现）",创新与实践素质!G:G,"=下学期")</f>
        <v>0</v>
      </c>
      <c r="AE22" s="25">
        <f t="shared" si="7"/>
        <v>0</v>
      </c>
      <c r="AF22" s="25">
        <f t="shared" si="8"/>
        <v>63.3965654761905</v>
      </c>
    </row>
    <row r="23" spans="1:32">
      <c r="A23" s="12" t="s">
        <v>6</v>
      </c>
      <c r="B23" s="13" t="s">
        <v>107</v>
      </c>
      <c r="C23" s="12"/>
      <c r="D23" s="41">
        <f>SUMIFS(德育素质!H:H,德育素质!B:B,B23,德育素质!D:D,"=基本评定分")</f>
        <v>5.28</v>
      </c>
      <c r="E23" s="41">
        <f>MIN(2,SUMIFS(德育素质!H:H,德育素质!A:A,A23,德育素质!D:D,"=集体评定等级分",德育素质!E:E,"=班级考评等级")+SUMIFS(德育素质!H:H,德育素质!B:B,B23,德育素质!D:D,"=集体评定等级分"))</f>
        <v>1</v>
      </c>
      <c r="F23" s="41">
        <f>MIN(2,SUMIFS(德育素质!H:H,德育素质!B:B,B23,德育素质!D:D,"=社会责任记实分"))</f>
        <v>0</v>
      </c>
      <c r="G23" s="25">
        <f>SUMIFS(德育素质!H:H,德育素质!B:B,B23,德育素质!D:D,"=违纪违规扣分")</f>
        <v>0</v>
      </c>
      <c r="H23" s="25">
        <f>SUMIFS(德育素质!H:H,德育素质!B:B,B23,德育素质!D:D,"=荣誉称号加分")</f>
        <v>0</v>
      </c>
      <c r="I23" s="25">
        <f t="shared" si="0"/>
        <v>1</v>
      </c>
      <c r="J23" s="41">
        <f t="shared" si="1"/>
        <v>6.28</v>
      </c>
      <c r="K23" s="41">
        <f>(VLOOKUP(B23,智育素质!B:D,3,0)*10+50)*0.6</f>
        <v>49.086</v>
      </c>
      <c r="L23" s="41">
        <f>SUMIFS(体育素质!J:J,体育素质!B:B,B23,体育素质!D:D,"=体育课程成绩",体育素质!E:E,"=体育成绩")/40</f>
        <v>3.65</v>
      </c>
      <c r="M23" s="41">
        <f>SUMIFS(体育素质!L:L,体育素质!B:B,B23,体育素质!D:D,"=校内外体育竞赛")</f>
        <v>0</v>
      </c>
      <c r="N23" s="41">
        <f>SUMIFS(体育素质!L:L,体育素质!B:B,B23,体育素质!D:D,"=校内外体育活动",体育素质!E:E,"=早锻炼")</f>
        <v>0.16</v>
      </c>
      <c r="O23" s="41">
        <f>SUMIFS(体育素质!L:L,体育素质!B:B,B23,体育素质!D:D,"=校内外体育活动",体育素质!E:E,"=校园跑")</f>
        <v>0</v>
      </c>
      <c r="P23" s="41">
        <f t="shared" si="2"/>
        <v>0.16</v>
      </c>
      <c r="Q23" s="41">
        <f t="shared" si="3"/>
        <v>3.81</v>
      </c>
      <c r="R23" s="41">
        <f>MIN(0.5,SUMIFS(美育素质!L:L,美育素质!B:B,B23,美育素质!D:D,"=文化艺术实践"))</f>
        <v>0</v>
      </c>
      <c r="S23" s="41">
        <f>SUMIFS(美育素质!L:L,美育素质!B:B,B23,美育素质!D:D,"=校内外文化艺术竞赛")</f>
        <v>0</v>
      </c>
      <c r="T23" s="41">
        <f t="shared" si="4"/>
        <v>0</v>
      </c>
      <c r="U23" s="41">
        <f>MAX(0,SUMIFS(劳育素质!K:K,劳育素质!B:B,B23,劳育素质!D:D,"=劳动日常考核基础分")+SUMIFS(劳育素质!K:K,劳育素质!B:B,B23,劳育素质!D:D,"=劳活动与卫生加减分"))</f>
        <v>1.50066666666667</v>
      </c>
      <c r="V23" s="25">
        <f>SUMIFS(劳育素质!K:K,劳育素质!B:B,B23,劳育素质!D:D,"=志愿服务",劳育素质!F:F,"=A类+B类")</f>
        <v>0</v>
      </c>
      <c r="W23" s="25">
        <f>SUMIFS(劳育素质!K:K,劳育素质!B:B,B23,劳育素质!D:D,"=志愿服务",劳育素质!F:F,"=C类")</f>
        <v>0</v>
      </c>
      <c r="X23" s="25">
        <f t="shared" si="5"/>
        <v>0</v>
      </c>
      <c r="Y23" s="25">
        <f>SUMIFS(劳育素质!K:K,劳育素质!B:B,B23,劳育素质!D:D,"=实习实训")</f>
        <v>0</v>
      </c>
      <c r="Z23" s="25">
        <f t="shared" si="6"/>
        <v>1.50066666666667</v>
      </c>
      <c r="AA23" s="25">
        <f>SUMIFS(创新与实践素质!L:L,创新与实践素质!B:B,B23,创新与实践素质!D:D,"=创新创业素质")</f>
        <v>2.5</v>
      </c>
      <c r="AB23" s="25">
        <f>SUMIFS(创新与实践素质!L:L,创新与实践素质!B:B,B23,创新与实践素质!D:D,"=水平考试")</f>
        <v>0.85</v>
      </c>
      <c r="AC23" s="25">
        <f>SUMIFS(创新与实践素质!L:L,创新与实践素质!B:B,B23,创新与实践素质!D:D,"=社会实践")</f>
        <v>0</v>
      </c>
      <c r="AD23" s="25">
        <f>_xlfn.MAXIFS(创新与实践素质!L:L,创新与实践素质!B:B,B23,创新与实践素质!D:D,"=社会工作能力（工作表现）",创新与实践素质!G:G,"=上学期")+_xlfn.MAXIFS(创新与实践素质!L:L,创新与实践素质!B:B,B23,创新与实践素质!D:D,"=社会工作能力（工作表现）",创新与实践素质!G:G,"=下学期")</f>
        <v>0</v>
      </c>
      <c r="AE23" s="25">
        <f t="shared" si="7"/>
        <v>3.35</v>
      </c>
      <c r="AF23" s="25">
        <f t="shared" si="8"/>
        <v>64.0266666666667</v>
      </c>
    </row>
    <row r="24" spans="1:32">
      <c r="A24" s="12" t="s">
        <v>6</v>
      </c>
      <c r="B24" s="13" t="s">
        <v>25</v>
      </c>
      <c r="C24" s="12"/>
      <c r="D24" s="41">
        <f>SUMIFS(德育素质!H:H,德育素质!B:B,B24,德育素质!D:D,"=基本评定分")</f>
        <v>5.28</v>
      </c>
      <c r="E24" s="41">
        <f>MIN(2,SUMIFS(德育素质!H:H,德育素质!A:A,A24,德育素质!D:D,"=集体评定等级分",德育素质!E:E,"=班级考评等级")+SUMIFS(德育素质!H:H,德育素质!B:B,B24,德育素质!D:D,"=集体评定等级分"))</f>
        <v>1</v>
      </c>
      <c r="F24" s="41">
        <f>MIN(2,SUMIFS(德育素质!H:H,德育素质!B:B,B24,德育素质!D:D,"=社会责任记实分"))</f>
        <v>0</v>
      </c>
      <c r="G24" s="25">
        <f>SUMIFS(德育素质!H:H,德育素质!B:B,B24,德育素质!D:D,"=违纪违规扣分")</f>
        <v>0</v>
      </c>
      <c r="H24" s="25">
        <f>SUMIFS(德育素质!H:H,德育素质!B:B,B24,德育素质!D:D,"=荣誉称号加分")</f>
        <v>0</v>
      </c>
      <c r="I24" s="25">
        <f t="shared" si="0"/>
        <v>1</v>
      </c>
      <c r="J24" s="41">
        <f t="shared" si="1"/>
        <v>6.28</v>
      </c>
      <c r="K24" s="41">
        <f>(VLOOKUP(B24,智育素质!B:D,3,0)*10+50)*0.6</f>
        <v>48.612</v>
      </c>
      <c r="L24" s="41">
        <f>SUMIFS(体育素质!J:J,体育素质!B:B,B24,体育素质!D:D,"=体育课程成绩",体育素质!E:E,"=体育成绩")/40</f>
        <v>3.2</v>
      </c>
      <c r="M24" s="41">
        <f>SUMIFS(体育素质!L:L,体育素质!B:B,B24,体育素质!D:D,"=校内外体育竞赛")</f>
        <v>0</v>
      </c>
      <c r="N24" s="41">
        <f>SUMIFS(体育素质!L:L,体育素质!B:B,B24,体育素质!D:D,"=校内外体育活动",体育素质!E:E,"=早锻炼")</f>
        <v>0.4</v>
      </c>
      <c r="O24" s="41">
        <f>SUMIFS(体育素质!L:L,体育素质!B:B,B24,体育素质!D:D,"=校内外体育活动",体育素质!E:E,"=校园跑")</f>
        <v>0.3</v>
      </c>
      <c r="P24" s="41">
        <f t="shared" si="2"/>
        <v>0.7</v>
      </c>
      <c r="Q24" s="41">
        <f t="shared" si="3"/>
        <v>3.9</v>
      </c>
      <c r="R24" s="41">
        <f>MIN(0.5,SUMIFS(美育素质!L:L,美育素质!B:B,B24,美育素质!D:D,"=文化艺术实践"))</f>
        <v>0</v>
      </c>
      <c r="S24" s="41">
        <f>SUMIFS(美育素质!L:L,美育素质!B:B,B24,美育素质!D:D,"=校内外文化艺术竞赛")</f>
        <v>0</v>
      </c>
      <c r="T24" s="41">
        <f t="shared" si="4"/>
        <v>0</v>
      </c>
      <c r="U24" s="41">
        <f>MAX(0,SUMIFS(劳育素质!K:K,劳育素质!B:B,B24,劳育素质!D:D,"=劳动日常考核基础分")+SUMIFS(劳育素质!K:K,劳育素质!B:B,B24,劳育素质!D:D,"=劳活动与卫生加减分"))</f>
        <v>1.50555555555556</v>
      </c>
      <c r="V24" s="25">
        <f>SUMIFS(劳育素质!K:K,劳育素质!B:B,B24,劳育素质!D:D,"=志愿服务",劳育素质!F:F,"=A类+B类")</f>
        <v>0.4</v>
      </c>
      <c r="W24" s="25">
        <f>SUMIFS(劳育素质!K:K,劳育素质!B:B,B24,劳育素质!D:D,"=志愿服务",劳育素质!F:F,"=C类")</f>
        <v>0</v>
      </c>
      <c r="X24" s="25">
        <f t="shared" si="5"/>
        <v>0.4</v>
      </c>
      <c r="Y24" s="25">
        <f>SUMIFS(劳育素质!K:K,劳育素质!B:B,B24,劳育素质!D:D,"=实习实训")</f>
        <v>0</v>
      </c>
      <c r="Z24" s="25">
        <f t="shared" si="6"/>
        <v>1.90555555555556</v>
      </c>
      <c r="AA24" s="25">
        <f>SUMIFS(创新与实践素质!L:L,创新与实践素质!B:B,B24,创新与实践素质!D:D,"=创新创业素质")</f>
        <v>0</v>
      </c>
      <c r="AB24" s="25">
        <f>SUMIFS(创新与实践素质!L:L,创新与实践素质!B:B,B24,创新与实践素质!D:D,"=水平考试")</f>
        <v>0</v>
      </c>
      <c r="AC24" s="25">
        <f>SUMIFS(创新与实践素质!L:L,创新与实践素质!B:B,B24,创新与实践素质!D:D,"=社会实践")</f>
        <v>0</v>
      </c>
      <c r="AD24" s="25">
        <f>_xlfn.MAXIFS(创新与实践素质!L:L,创新与实践素质!B:B,B24,创新与实践素质!D:D,"=社会工作能力（工作表现）",创新与实践素质!G:G,"=上学期")+_xlfn.MAXIFS(创新与实践素质!L:L,创新与实践素质!B:B,B24,创新与实践素质!D:D,"=社会工作能力（工作表现）",创新与实践素质!G:G,"=下学期")</f>
        <v>0</v>
      </c>
      <c r="AE24" s="25">
        <f t="shared" si="7"/>
        <v>0</v>
      </c>
      <c r="AF24" s="25">
        <f t="shared" si="8"/>
        <v>60.6975555555556</v>
      </c>
    </row>
    <row r="25" spans="1:32">
      <c r="A25" s="12" t="s">
        <v>6</v>
      </c>
      <c r="B25" s="13" t="s">
        <v>79</v>
      </c>
      <c r="C25" s="12"/>
      <c r="D25" s="41">
        <f>SUMIFS(德育素质!H:H,德育素质!B:B,B25,德育素质!D:D,"=基本评定分")</f>
        <v>5.28</v>
      </c>
      <c r="E25" s="41">
        <f>MIN(2,SUMIFS(德育素质!H:H,德育素质!A:A,A25,德育素质!D:D,"=集体评定等级分",德育素质!E:E,"=班级考评等级")+SUMIFS(德育素质!H:H,德育素质!B:B,B25,德育素质!D:D,"=集体评定等级分"))</f>
        <v>1</v>
      </c>
      <c r="F25" s="41">
        <f>MIN(2,SUMIFS(德育素质!H:H,德育素质!B:B,B25,德育素质!D:D,"=社会责任记实分"))</f>
        <v>0</v>
      </c>
      <c r="G25" s="25">
        <f>SUMIFS(德育素质!H:H,德育素质!B:B,B25,德育素质!D:D,"=违纪违规扣分")</f>
        <v>0</v>
      </c>
      <c r="H25" s="25">
        <f>SUMIFS(德育素质!H:H,德育素质!B:B,B25,德育素质!D:D,"=荣誉称号加分")</f>
        <v>0</v>
      </c>
      <c r="I25" s="25">
        <f t="shared" si="0"/>
        <v>1</v>
      </c>
      <c r="J25" s="41">
        <f t="shared" si="1"/>
        <v>6.28</v>
      </c>
      <c r="K25" s="41">
        <f>(VLOOKUP(B25,智育素质!B:D,3,0)*10+50)*0.6</f>
        <v>46.656</v>
      </c>
      <c r="L25" s="41">
        <f>SUMIFS(体育素质!J:J,体育素质!B:B,B25,体育素质!D:D,"=体育课程成绩",体育素质!E:E,"=体育成绩")/40</f>
        <v>3.45</v>
      </c>
      <c r="M25" s="41">
        <f>SUMIFS(体育素质!L:L,体育素质!B:B,B25,体育素质!D:D,"=校内外体育竞赛")</f>
        <v>0</v>
      </c>
      <c r="N25" s="41">
        <f>SUMIFS(体育素质!L:L,体育素质!B:B,B25,体育素质!D:D,"=校内外体育活动",体育素质!E:E,"=早锻炼")</f>
        <v>0.155</v>
      </c>
      <c r="O25" s="41">
        <f>SUMIFS(体育素质!L:L,体育素质!B:B,B25,体育素质!D:D,"=校内外体育活动",体育素质!E:E,"=校园跑")</f>
        <v>0</v>
      </c>
      <c r="P25" s="41">
        <f t="shared" si="2"/>
        <v>0.155</v>
      </c>
      <c r="Q25" s="41">
        <f t="shared" si="3"/>
        <v>3.605</v>
      </c>
      <c r="R25" s="41">
        <f>MIN(0.5,SUMIFS(美育素质!L:L,美育素质!B:B,B25,美育素质!D:D,"=文化艺术实践"))</f>
        <v>0</v>
      </c>
      <c r="S25" s="41">
        <f>SUMIFS(美育素质!L:L,美育素质!B:B,B25,美育素质!D:D,"=校内外文化艺术竞赛")</f>
        <v>0</v>
      </c>
      <c r="T25" s="41">
        <f t="shared" si="4"/>
        <v>0</v>
      </c>
      <c r="U25" s="41">
        <f>MAX(0,SUMIFS(劳育素质!K:K,劳育素质!B:B,B25,劳育素质!D:D,"=劳动日常考核基础分")+SUMIFS(劳育素质!K:K,劳育素质!B:B,B25,劳育素质!D:D,"=劳活动与卫生加减分"))</f>
        <v>1.50066666666667</v>
      </c>
      <c r="V25" s="25">
        <f>SUMIFS(劳育素质!K:K,劳育素质!B:B,B25,劳育素质!D:D,"=志愿服务",劳育素质!F:F,"=A类+B类")</f>
        <v>0</v>
      </c>
      <c r="W25" s="25">
        <f>SUMIFS(劳育素质!K:K,劳育素质!B:B,B25,劳育素质!D:D,"=志愿服务",劳育素质!F:F,"=C类")</f>
        <v>0</v>
      </c>
      <c r="X25" s="25">
        <f t="shared" si="5"/>
        <v>0</v>
      </c>
      <c r="Y25" s="25">
        <f>SUMIFS(劳育素质!K:K,劳育素质!B:B,B25,劳育素质!D:D,"=实习实训")</f>
        <v>0</v>
      </c>
      <c r="Z25" s="25">
        <f t="shared" si="6"/>
        <v>1.50066666666667</v>
      </c>
      <c r="AA25" s="25">
        <f>SUMIFS(创新与实践素质!L:L,创新与实践素质!B:B,B25,创新与实践素质!D:D,"=创新创业素质")</f>
        <v>0</v>
      </c>
      <c r="AB25" s="25">
        <f>SUMIFS(创新与实践素质!L:L,创新与实践素质!B:B,B25,创新与实践素质!D:D,"=水平考试")</f>
        <v>0</v>
      </c>
      <c r="AC25" s="25">
        <f>SUMIFS(创新与实践素质!L:L,创新与实践素质!B:B,B25,创新与实践素质!D:D,"=社会实践")</f>
        <v>0</v>
      </c>
      <c r="AD25" s="25">
        <f>_xlfn.MAXIFS(创新与实践素质!L:L,创新与实践素质!B:B,B25,创新与实践素质!D:D,"=社会工作能力（工作表现）",创新与实践素质!G:G,"=上学期")+_xlfn.MAXIFS(创新与实践素质!L:L,创新与实践素质!B:B,B25,创新与实践素质!D:D,"=社会工作能力（工作表现）",创新与实践素质!G:G,"=下学期")</f>
        <v>0</v>
      </c>
      <c r="AE25" s="25">
        <f t="shared" si="7"/>
        <v>0</v>
      </c>
      <c r="AF25" s="25">
        <f t="shared" si="8"/>
        <v>58.0416666666667</v>
      </c>
    </row>
    <row r="26" spans="1:32">
      <c r="A26" s="12" t="s">
        <v>6</v>
      </c>
      <c r="B26" s="13" t="s">
        <v>156</v>
      </c>
      <c r="C26" s="12"/>
      <c r="D26" s="41">
        <f>SUMIFS(德育素质!H:H,德育素质!B:B,B26,德育素质!D:D,"=基本评定分")</f>
        <v>5.28</v>
      </c>
      <c r="E26" s="41">
        <f>MIN(2,SUMIFS(德育素质!H:H,德育素质!A:A,A26,德育素质!D:D,"=集体评定等级分",德育素质!E:E,"=班级考评等级")+SUMIFS(德育素质!H:H,德育素质!B:B,B26,德育素质!D:D,"=集体评定等级分"))</f>
        <v>1</v>
      </c>
      <c r="F26" s="41">
        <f>MIN(2,SUMIFS(德育素质!H:H,德育素质!B:B,B26,德育素质!D:D,"=社会责任记实分"))</f>
        <v>0</v>
      </c>
      <c r="G26" s="25">
        <f>SUMIFS(德育素质!H:H,德育素质!B:B,B26,德育素质!D:D,"=违纪违规扣分")</f>
        <v>0</v>
      </c>
      <c r="H26" s="25">
        <f>SUMIFS(德育素质!H:H,德育素质!B:B,B26,德育素质!D:D,"=荣誉称号加分")</f>
        <v>0</v>
      </c>
      <c r="I26" s="25">
        <f t="shared" si="0"/>
        <v>1</v>
      </c>
      <c r="J26" s="41">
        <f t="shared" si="1"/>
        <v>6.28</v>
      </c>
      <c r="K26" s="41">
        <f>(VLOOKUP(B26,智育素质!B:D,3,0)*10+50)*0.6</f>
        <v>45.756</v>
      </c>
      <c r="L26" s="41">
        <f>SUMIFS(体育素质!J:J,体育素质!B:B,B26,体育素质!D:D,"=体育课程成绩",体育素质!E:E,"=体育成绩")/40</f>
        <v>4.425</v>
      </c>
      <c r="M26" s="41">
        <f>SUMIFS(体育素质!L:L,体育素质!B:B,B26,体育素质!D:D,"=校内外体育竞赛")</f>
        <v>0.25</v>
      </c>
      <c r="N26" s="41">
        <f>SUMIFS(体育素质!L:L,体育素质!B:B,B26,体育素质!D:D,"=校内外体育活动",体育素质!E:E,"=早锻炼")</f>
        <v>0.4</v>
      </c>
      <c r="O26" s="41">
        <f>SUMIFS(体育素质!L:L,体育素质!B:B,B26,体育素质!D:D,"=校内外体育活动",体育素质!E:E,"=校园跑")</f>
        <v>0.4625</v>
      </c>
      <c r="P26" s="41">
        <f t="shared" si="2"/>
        <v>1.1125</v>
      </c>
      <c r="Q26" s="41">
        <f t="shared" si="3"/>
        <v>5.5375</v>
      </c>
      <c r="R26" s="41">
        <f>MIN(0.5,SUMIFS(美育素质!L:L,美育素质!B:B,B26,美育素质!D:D,"=文化艺术实践"))</f>
        <v>0</v>
      </c>
      <c r="S26" s="41">
        <f>SUMIFS(美育素质!L:L,美育素质!B:B,B26,美育素质!D:D,"=校内外文化艺术竞赛")</f>
        <v>0</v>
      </c>
      <c r="T26" s="41">
        <f t="shared" si="4"/>
        <v>0</v>
      </c>
      <c r="U26" s="41">
        <f>MAX(0,SUMIFS(劳育素质!K:K,劳育素质!B:B,B26,劳育素质!D:D,"=劳动日常考核基础分")+SUMIFS(劳育素质!K:K,劳育素质!B:B,B26,劳育素质!D:D,"=劳活动与卫生加减分"))</f>
        <v>1.46066666666667</v>
      </c>
      <c r="V26" s="25">
        <f>SUMIFS(劳育素质!K:K,劳育素质!B:B,B26,劳育素质!D:D,"=志愿服务",劳育素质!F:F,"=A类+B类")</f>
        <v>0.3</v>
      </c>
      <c r="W26" s="25">
        <f>SUMIFS(劳育素质!K:K,劳育素质!B:B,B26,劳育素质!D:D,"=志愿服务",劳育素质!F:F,"=C类")</f>
        <v>0</v>
      </c>
      <c r="X26" s="25">
        <f t="shared" si="5"/>
        <v>0.3</v>
      </c>
      <c r="Y26" s="25">
        <f>SUMIFS(劳育素质!K:K,劳育素质!B:B,B26,劳育素质!D:D,"=实习实训")</f>
        <v>0</v>
      </c>
      <c r="Z26" s="25">
        <f t="shared" si="6"/>
        <v>1.76066666666667</v>
      </c>
      <c r="AA26" s="25">
        <f>SUMIFS(创新与实践素质!L:L,创新与实践素质!B:B,B26,创新与实践素质!D:D,"=创新创业素质")</f>
        <v>0</v>
      </c>
      <c r="AB26" s="25">
        <f>SUMIFS(创新与实践素质!L:L,创新与实践素质!B:B,B26,创新与实践素质!D:D,"=水平考试")</f>
        <v>0</v>
      </c>
      <c r="AC26" s="25">
        <f>SUMIFS(创新与实践素质!L:L,创新与实践素质!B:B,B26,创新与实践素质!D:D,"=社会实践")</f>
        <v>0</v>
      </c>
      <c r="AD26" s="25">
        <f>_xlfn.MAXIFS(创新与实践素质!L:L,创新与实践素质!B:B,B26,创新与实践素质!D:D,"=社会工作能力（工作表现）",创新与实践素质!G:G,"=上学期")+_xlfn.MAXIFS(创新与实践素质!L:L,创新与实践素质!B:B,B26,创新与实践素质!D:D,"=社会工作能力（工作表现）",创新与实践素质!G:G,"=下学期")</f>
        <v>1</v>
      </c>
      <c r="AE26" s="25">
        <f t="shared" si="7"/>
        <v>1</v>
      </c>
      <c r="AF26" s="25">
        <f t="shared" si="8"/>
        <v>60.3341666666667</v>
      </c>
    </row>
    <row r="27" spans="1:32">
      <c r="A27" s="12" t="s">
        <v>6</v>
      </c>
      <c r="B27" s="13" t="s">
        <v>55</v>
      </c>
      <c r="C27" s="12"/>
      <c r="D27" s="41">
        <f>SUMIFS(德育素质!H:H,德育素质!B:B,B27,德育素质!D:D,"=基本评定分")</f>
        <v>5.28</v>
      </c>
      <c r="E27" s="41">
        <f>MIN(2,SUMIFS(德育素质!H:H,德育素质!A:A,A27,德育素质!D:D,"=集体评定等级分",德育素质!E:E,"=班级考评等级")+SUMIFS(德育素质!H:H,德育素质!B:B,B27,德育素质!D:D,"=集体评定等级分"))</f>
        <v>1</v>
      </c>
      <c r="F27" s="41">
        <f>MIN(2,SUMIFS(德育素质!H:H,德育素质!B:B,B27,德育素质!D:D,"=社会责任记实分"))</f>
        <v>0</v>
      </c>
      <c r="G27" s="25">
        <f>SUMIFS(德育素质!H:H,德育素质!B:B,B27,德育素质!D:D,"=违纪违规扣分")</f>
        <v>0</v>
      </c>
      <c r="H27" s="25">
        <f>SUMIFS(德育素质!H:H,德育素质!B:B,B27,德育素质!D:D,"=荣誉称号加分")</f>
        <v>0</v>
      </c>
      <c r="I27" s="25">
        <f t="shared" si="0"/>
        <v>1</v>
      </c>
      <c r="J27" s="41">
        <f t="shared" si="1"/>
        <v>6.28</v>
      </c>
      <c r="K27" s="41">
        <f>(VLOOKUP(B27,智育素质!B:D,3,0)*10+50)*0.6</f>
        <v>46.11</v>
      </c>
      <c r="L27" s="41">
        <f>SUMIFS(体育素质!J:J,体育素质!B:B,B27,体育素质!D:D,"=体育课程成绩",体育素质!E:E,"=体育成绩")/40</f>
        <v>3</v>
      </c>
      <c r="M27" s="41">
        <f>SUMIFS(体育素质!L:L,体育素质!B:B,B27,体育素质!D:D,"=校内外体育竞赛")</f>
        <v>0</v>
      </c>
      <c r="N27" s="41">
        <f>SUMIFS(体育素质!L:L,体育素质!B:B,B27,体育素质!D:D,"=校内外体育活动",体育素质!E:E,"=早锻炼")</f>
        <v>0.4</v>
      </c>
      <c r="O27" s="41">
        <f>SUMIFS(体育素质!L:L,体育素质!B:B,B27,体育素质!D:D,"=校内外体育活动",体育素质!E:E,"=校园跑")</f>
        <v>0.209541666666667</v>
      </c>
      <c r="P27" s="41">
        <f t="shared" si="2"/>
        <v>0.609541666666667</v>
      </c>
      <c r="Q27" s="41">
        <f t="shared" si="3"/>
        <v>3.60954166666667</v>
      </c>
      <c r="R27" s="41">
        <f>MIN(0.5,SUMIFS(美育素质!L:L,美育素质!B:B,B27,美育素质!D:D,"=文化艺术实践"))</f>
        <v>0</v>
      </c>
      <c r="S27" s="41">
        <f>SUMIFS(美育素质!L:L,美育素质!B:B,B27,美育素质!D:D,"=校内外文化艺术竞赛")</f>
        <v>0</v>
      </c>
      <c r="T27" s="41">
        <f t="shared" si="4"/>
        <v>0</v>
      </c>
      <c r="U27" s="41">
        <f>MAX(0,SUMIFS(劳育素质!K:K,劳育素质!B:B,B27,劳育素质!D:D,"=劳动日常考核基础分")+SUMIFS(劳育素质!K:K,劳育素质!B:B,B27,劳育素质!D:D,"=劳活动与卫生加减分"))</f>
        <v>1.51111111111111</v>
      </c>
      <c r="V27" s="25">
        <f>SUMIFS(劳育素质!K:K,劳育素质!B:B,B27,劳育素质!D:D,"=志愿服务",劳育素质!F:F,"=A类+B类")</f>
        <v>0</v>
      </c>
      <c r="W27" s="25">
        <f>SUMIFS(劳育素质!K:K,劳育素质!B:B,B27,劳育素质!D:D,"=志愿服务",劳育素质!F:F,"=C类")</f>
        <v>0</v>
      </c>
      <c r="X27" s="25">
        <f t="shared" si="5"/>
        <v>0</v>
      </c>
      <c r="Y27" s="25">
        <f>SUMIFS(劳育素质!K:K,劳育素质!B:B,B27,劳育素质!D:D,"=实习实训")</f>
        <v>0</v>
      </c>
      <c r="Z27" s="25">
        <f t="shared" si="6"/>
        <v>1.51111111111111</v>
      </c>
      <c r="AA27" s="25">
        <f>SUMIFS(创新与实践素质!L:L,创新与实践素质!B:B,B27,创新与实践素质!D:D,"=创新创业素质")</f>
        <v>0.25</v>
      </c>
      <c r="AB27" s="25">
        <f>SUMIFS(创新与实践素质!L:L,创新与实践素质!B:B,B27,创新与实践素质!D:D,"=水平考试")</f>
        <v>0</v>
      </c>
      <c r="AC27" s="25">
        <f>SUMIFS(创新与实践素质!L:L,创新与实践素质!B:B,B27,创新与实践素质!D:D,"=社会实践")</f>
        <v>0</v>
      </c>
      <c r="AD27" s="25">
        <f>_xlfn.MAXIFS(创新与实践素质!L:L,创新与实践素质!B:B,B27,创新与实践素质!D:D,"=社会工作能力（工作表现）",创新与实践素质!G:G,"=上学期")+_xlfn.MAXIFS(创新与实践素质!L:L,创新与实践素质!B:B,B27,创新与实践素质!D:D,"=社会工作能力（工作表现）",创新与实践素质!G:G,"=下学期")</f>
        <v>0</v>
      </c>
      <c r="AE27" s="25">
        <f t="shared" si="7"/>
        <v>0.25</v>
      </c>
      <c r="AF27" s="25">
        <f t="shared" si="8"/>
        <v>57.7606527777778</v>
      </c>
    </row>
    <row r="28" spans="1:32">
      <c r="A28" s="12" t="s">
        <v>6</v>
      </c>
      <c r="B28" s="13" t="s">
        <v>146</v>
      </c>
      <c r="C28" s="12"/>
      <c r="D28" s="41">
        <f>SUMIFS(德育素质!H:H,德育素质!B:B,B28,德育素质!D:D,"=基本评定分")</f>
        <v>6</v>
      </c>
      <c r="E28" s="41">
        <f>MIN(2,SUMIFS(德育素质!H:H,德育素质!A:A,A28,德育素质!D:D,"=集体评定等级分",德育素质!E:E,"=班级考评等级")+SUMIFS(德育素质!H:H,德育素质!B:B,B28,德育素质!D:D,"=集体评定等级分"))</f>
        <v>1</v>
      </c>
      <c r="F28" s="41">
        <f>MIN(2,SUMIFS(德育素质!H:H,德育素质!B:B,B28,德育素质!D:D,"=社会责任记实分"))</f>
        <v>0</v>
      </c>
      <c r="G28" s="25">
        <f>SUMIFS(德育素质!H:H,德育素质!B:B,B28,德育素质!D:D,"=违纪违规扣分")</f>
        <v>0</v>
      </c>
      <c r="H28" s="25">
        <f>SUMIFS(德育素质!H:H,德育素质!B:B,B28,德育素质!D:D,"=荣誉称号加分")</f>
        <v>0</v>
      </c>
      <c r="I28" s="25">
        <f t="shared" si="0"/>
        <v>1</v>
      </c>
      <c r="J28" s="41">
        <f t="shared" si="1"/>
        <v>7</v>
      </c>
      <c r="K28" s="41">
        <f>(VLOOKUP(B28,智育素质!B:D,3,0)*10+50)*0.6</f>
        <v>42.96</v>
      </c>
      <c r="L28" s="41">
        <f>SUMIFS(体育素质!J:J,体育素质!B:B,B28,体育素质!D:D,"=体育课程成绩",体育素质!E:E,"=体育成绩")/40</f>
        <v>4.75</v>
      </c>
      <c r="M28" s="41">
        <f>SUMIFS(体育素质!L:L,体育素质!B:B,B28,体育素质!D:D,"=校内外体育竞赛")</f>
        <v>0.125</v>
      </c>
      <c r="N28" s="41">
        <f>SUMIFS(体育素质!L:L,体育素质!B:B,B28,体育素质!D:D,"=校内外体育活动",体育素质!E:E,"=早锻炼")</f>
        <v>0.355</v>
      </c>
      <c r="O28" s="41">
        <f>SUMIFS(体育素质!L:L,体育素质!B:B,B28,体育素质!D:D,"=校内外体育活动",体育素质!E:E,"=校园跑")</f>
        <v>0.6</v>
      </c>
      <c r="P28" s="41">
        <f t="shared" si="2"/>
        <v>1.08</v>
      </c>
      <c r="Q28" s="41">
        <f t="shared" si="3"/>
        <v>5.83</v>
      </c>
      <c r="R28" s="41">
        <f>MIN(0.5,SUMIFS(美育素质!L:L,美育素质!B:B,B28,美育素质!D:D,"=文化艺术实践"))</f>
        <v>0</v>
      </c>
      <c r="S28" s="41">
        <f>SUMIFS(美育素质!L:L,美育素质!B:B,B28,美育素质!D:D,"=校内外文化艺术竞赛")</f>
        <v>0</v>
      </c>
      <c r="T28" s="41">
        <f t="shared" si="4"/>
        <v>0</v>
      </c>
      <c r="U28" s="41">
        <f>MAX(0,SUMIFS(劳育素质!K:K,劳育素质!B:B,B28,劳育素质!D:D,"=劳动日常考核基础分")+SUMIFS(劳育素质!K:K,劳育素质!B:B,B28,劳育素质!D:D,"=劳活动与卫生加减分"))</f>
        <v>1.50555555555556</v>
      </c>
      <c r="V28" s="25">
        <f>SUMIFS(劳育素质!K:K,劳育素质!B:B,B28,劳育素质!D:D,"=志愿服务",劳育素质!F:F,"=A类+B类")</f>
        <v>0.475</v>
      </c>
      <c r="W28" s="25">
        <f>SUMIFS(劳育素质!K:K,劳育素质!B:B,B28,劳育素质!D:D,"=志愿服务",劳育素质!F:F,"=C类")</f>
        <v>0</v>
      </c>
      <c r="X28" s="25">
        <f t="shared" si="5"/>
        <v>0.475</v>
      </c>
      <c r="Y28" s="25">
        <f>SUMIFS(劳育素质!K:K,劳育素质!B:B,B28,劳育素质!D:D,"=实习实训")</f>
        <v>0</v>
      </c>
      <c r="Z28" s="25">
        <f t="shared" si="6"/>
        <v>1.98055555555556</v>
      </c>
      <c r="AA28" s="25">
        <f>SUMIFS(创新与实践素质!L:L,创新与实践素质!B:B,B28,创新与实践素质!D:D,"=创新创业素质")</f>
        <v>0</v>
      </c>
      <c r="AB28" s="25">
        <f>SUMIFS(创新与实践素质!L:L,创新与实践素质!B:B,B28,创新与实践素质!D:D,"=水平考试")</f>
        <v>0</v>
      </c>
      <c r="AC28" s="25">
        <f>SUMIFS(创新与实践素质!L:L,创新与实践素质!B:B,B28,创新与实践素质!D:D,"=社会实践")</f>
        <v>0</v>
      </c>
      <c r="AD28" s="25">
        <f>_xlfn.MAXIFS(创新与实践素质!L:L,创新与实践素质!B:B,B28,创新与实践素质!D:D,"=社会工作能力（工作表现）",创新与实践素质!G:G,"=上学期")+_xlfn.MAXIFS(创新与实践素质!L:L,创新与实践素质!B:B,B28,创新与实践素质!D:D,"=社会工作能力（工作表现）",创新与实践素质!G:G,"=下学期")</f>
        <v>0.25</v>
      </c>
      <c r="AE28" s="25">
        <f t="shared" si="7"/>
        <v>0.25</v>
      </c>
      <c r="AF28" s="25">
        <f t="shared" si="8"/>
        <v>58.0205555555556</v>
      </c>
    </row>
    <row r="29" spans="1:32">
      <c r="A29" s="12" t="s">
        <v>6</v>
      </c>
      <c r="B29" s="13" t="s">
        <v>127</v>
      </c>
      <c r="C29" s="12"/>
      <c r="D29" s="41">
        <f>SUMIFS(德育素质!H:H,德育素质!B:B,B29,德育素质!D:D,"=基本评定分")</f>
        <v>5.28</v>
      </c>
      <c r="E29" s="41">
        <f>MIN(2,SUMIFS(德育素质!H:H,德育素质!A:A,A29,德育素质!D:D,"=集体评定等级分",德育素质!E:E,"=班级考评等级")+SUMIFS(德育素质!H:H,德育素质!B:B,B29,德育素质!D:D,"=集体评定等级分"))</f>
        <v>1</v>
      </c>
      <c r="F29" s="41">
        <f>MIN(2,SUMIFS(德育素质!H:H,德育素质!B:B,B29,德育素质!D:D,"=社会责任记实分"))</f>
        <v>0</v>
      </c>
      <c r="G29" s="25">
        <f>SUMIFS(德育素质!H:H,德育素质!B:B,B29,德育素质!D:D,"=违纪违规扣分")</f>
        <v>0</v>
      </c>
      <c r="H29" s="25">
        <f>SUMIFS(德育素质!H:H,德育素质!B:B,B29,德育素质!D:D,"=荣誉称号加分")</f>
        <v>0</v>
      </c>
      <c r="I29" s="25">
        <f t="shared" si="0"/>
        <v>1</v>
      </c>
      <c r="J29" s="41">
        <f t="shared" si="1"/>
        <v>6.28</v>
      </c>
      <c r="K29" s="41">
        <f>(VLOOKUP(B29,智育素质!B:D,3,0)*10+50)*0.6</f>
        <v>43.824</v>
      </c>
      <c r="L29" s="41">
        <f>SUMIFS(体育素质!J:J,体育素质!B:B,B29,体育素质!D:D,"=体育课程成绩",体育素质!E:E,"=体育成绩")/40</f>
        <v>3.25</v>
      </c>
      <c r="M29" s="41">
        <f>SUMIFS(体育素质!L:L,体育素质!B:B,B29,体育素质!D:D,"=校内外体育竞赛")</f>
        <v>0</v>
      </c>
      <c r="N29" s="41">
        <f>SUMIFS(体育素质!L:L,体育素质!B:B,B29,体育素质!D:D,"=校内外体育活动",体育素质!E:E,"=早锻炼")</f>
        <v>0</v>
      </c>
      <c r="O29" s="41">
        <f>SUMIFS(体育素质!L:L,体育素质!B:B,B29,体育素质!D:D,"=校内外体育活动",体育素质!E:E,"=校园跑")</f>
        <v>0</v>
      </c>
      <c r="P29" s="41">
        <f t="shared" si="2"/>
        <v>0</v>
      </c>
      <c r="Q29" s="41">
        <f t="shared" si="3"/>
        <v>3.25</v>
      </c>
      <c r="R29" s="41">
        <f>MIN(0.5,SUMIFS(美育素质!L:L,美育素质!B:B,B29,美育素质!D:D,"=文化艺术实践"))</f>
        <v>0</v>
      </c>
      <c r="S29" s="41">
        <f>SUMIFS(美育素质!L:L,美育素质!B:B,B29,美育素质!D:D,"=校内外文化艺术竞赛")</f>
        <v>0</v>
      </c>
      <c r="T29" s="41">
        <f t="shared" si="4"/>
        <v>0</v>
      </c>
      <c r="U29" s="41">
        <f>MAX(0,SUMIFS(劳育素质!K:K,劳育素质!B:B,B29,劳育素质!D:D,"=劳动日常考核基础分")+SUMIFS(劳育素质!K:K,劳育素质!B:B,B29,劳育素质!D:D,"=劳活动与卫生加减分"))</f>
        <v>1.4966</v>
      </c>
      <c r="V29" s="25">
        <f>SUMIFS(劳育素质!K:K,劳育素质!B:B,B29,劳育素质!D:D,"=志愿服务",劳育素质!F:F,"=A类+B类")</f>
        <v>0</v>
      </c>
      <c r="W29" s="25">
        <f>SUMIFS(劳育素质!K:K,劳育素质!B:B,B29,劳育素质!D:D,"=志愿服务",劳育素质!F:F,"=C类")</f>
        <v>0</v>
      </c>
      <c r="X29" s="25">
        <f t="shared" si="5"/>
        <v>0</v>
      </c>
      <c r="Y29" s="25">
        <f>SUMIFS(劳育素质!K:K,劳育素质!B:B,B29,劳育素质!D:D,"=实习实训")</f>
        <v>0</v>
      </c>
      <c r="Z29" s="25">
        <f t="shared" si="6"/>
        <v>1.4966</v>
      </c>
      <c r="AA29" s="25">
        <f>SUMIFS(创新与实践素质!L:L,创新与实践素质!B:B,B29,创新与实践素质!D:D,"=创新创业素质")</f>
        <v>0</v>
      </c>
      <c r="AB29" s="25">
        <f>SUMIFS(创新与实践素质!L:L,创新与实践素质!B:B,B29,创新与实践素质!D:D,"=水平考试")</f>
        <v>0</v>
      </c>
      <c r="AC29" s="25">
        <f>SUMIFS(创新与实践素质!L:L,创新与实践素质!B:B,B29,创新与实践素质!D:D,"=社会实践")</f>
        <v>0</v>
      </c>
      <c r="AD29" s="25">
        <f>_xlfn.MAXIFS(创新与实践素质!L:L,创新与实践素质!B:B,B29,创新与实践素质!D:D,"=社会工作能力（工作表现）",创新与实践素质!G:G,"=上学期")+_xlfn.MAXIFS(创新与实践素质!L:L,创新与实践素质!B:B,B29,创新与实践素质!D:D,"=社会工作能力（工作表现）",创新与实践素质!G:G,"=下学期")</f>
        <v>0</v>
      </c>
      <c r="AE29" s="25">
        <f t="shared" si="7"/>
        <v>0</v>
      </c>
      <c r="AF29" s="25">
        <f t="shared" si="8"/>
        <v>54.8506</v>
      </c>
    </row>
    <row r="30" spans="1:32">
      <c r="A30" s="12" t="s">
        <v>6</v>
      </c>
      <c r="B30" s="13" t="s">
        <v>17</v>
      </c>
      <c r="C30" s="12"/>
      <c r="D30" s="41">
        <f>SUMIFS(德育素质!H:H,德育素质!B:B,B30,德育素质!D:D,"=基本评定分")</f>
        <v>0</v>
      </c>
      <c r="E30" s="41">
        <f>MIN(2,SUMIFS(德育素质!H:H,德育素质!A:A,A30,德育素质!D:D,"=集体评定等级分",德育素质!E:E,"=班级考评等级")+SUMIFS(德育素质!H:H,德育素质!B:B,B30,德育素质!D:D,"=集体评定等级分"))</f>
        <v>1</v>
      </c>
      <c r="F30" s="41">
        <f>MIN(2,SUMIFS(德育素质!H:H,德育素质!B:B,B30,德育素质!D:D,"=社会责任记实分"))</f>
        <v>0</v>
      </c>
      <c r="G30" s="25">
        <f>SUMIFS(德育素质!H:H,德育素质!B:B,B30,德育素质!D:D,"=违纪违规扣分")</f>
        <v>0</v>
      </c>
      <c r="H30" s="25">
        <f>SUMIFS(德育素质!H:H,德育素质!B:B,B30,德育素质!D:D,"=荣誉称号加分")</f>
        <v>0</v>
      </c>
      <c r="I30" s="25">
        <f t="shared" si="0"/>
        <v>1</v>
      </c>
      <c r="J30" s="41">
        <f t="shared" si="1"/>
        <v>1</v>
      </c>
      <c r="K30" s="41">
        <f>(VLOOKUP(B30,智育素质!B:D,3,0)*10+50)*0.6</f>
        <v>41.508</v>
      </c>
      <c r="L30" s="41">
        <f>SUMIFS(体育素质!J:J,体育素质!B:B,B30,体育素质!D:D,"=体育课程成绩",体育素质!E:E,"=体育成绩")/40</f>
        <v>1.75</v>
      </c>
      <c r="M30" s="41">
        <f>SUMIFS(体育素质!L:L,体育素质!B:B,B30,体育素质!D:D,"=校内外体育竞赛")</f>
        <v>0</v>
      </c>
      <c r="N30" s="41">
        <f>SUMIFS(体育素质!L:L,体育素质!B:B,B30,体育素质!D:D,"=校内外体育活动",体育素质!E:E,"=早锻炼")</f>
        <v>0</v>
      </c>
      <c r="O30" s="41">
        <f>SUMIFS(体育素质!L:L,体育素质!B:B,B30,体育素质!D:D,"=校内外体育活动",体育素质!E:E,"=校园跑")</f>
        <v>0.3</v>
      </c>
      <c r="P30" s="41">
        <f t="shared" si="2"/>
        <v>0.3</v>
      </c>
      <c r="Q30" s="41">
        <f t="shared" si="3"/>
        <v>2.05</v>
      </c>
      <c r="R30" s="41">
        <f>MIN(0.5,SUMIFS(美育素质!L:L,美育素质!B:B,B30,美育素质!D:D,"=文化艺术实践"))</f>
        <v>0</v>
      </c>
      <c r="S30" s="41">
        <f>SUMIFS(美育素质!L:L,美育素质!B:B,B30,美育素质!D:D,"=校内外文化艺术竞赛")</f>
        <v>0</v>
      </c>
      <c r="T30" s="41">
        <f t="shared" si="4"/>
        <v>0</v>
      </c>
      <c r="U30" s="41">
        <f>MAX(0,SUMIFS(劳育素质!K:K,劳育素质!B:B,B30,劳育素质!D:D,"=劳动日常考核基础分")+SUMIFS(劳育素质!K:K,劳育素质!B:B,B30,劳育素质!D:D,"=劳活动与卫生加减分"))</f>
        <v>1.48072222222222</v>
      </c>
      <c r="V30" s="25">
        <f>SUMIFS(劳育素质!K:K,劳育素质!B:B,B30,劳育素质!D:D,"=志愿服务",劳育素质!F:F,"=A类+B类")</f>
        <v>0</v>
      </c>
      <c r="W30" s="25">
        <f>SUMIFS(劳育素质!K:K,劳育素质!B:B,B30,劳育素质!D:D,"=志愿服务",劳育素质!F:F,"=C类")</f>
        <v>0</v>
      </c>
      <c r="X30" s="25">
        <f t="shared" si="5"/>
        <v>0</v>
      </c>
      <c r="Y30" s="25">
        <f>SUMIFS(劳育素质!K:K,劳育素质!B:B,B30,劳育素质!D:D,"=实习实训")</f>
        <v>0</v>
      </c>
      <c r="Z30" s="25">
        <f t="shared" si="6"/>
        <v>1.48072222222222</v>
      </c>
      <c r="AA30" s="25">
        <f>SUMIFS(创新与实践素质!L:L,创新与实践素质!B:B,B30,创新与实践素质!D:D,"=创新创业素质")</f>
        <v>0</v>
      </c>
      <c r="AB30" s="25">
        <f>SUMIFS(创新与实践素质!L:L,创新与实践素质!B:B,B30,创新与实践素质!D:D,"=水平考试")</f>
        <v>0</v>
      </c>
      <c r="AC30" s="25">
        <f>SUMIFS(创新与实践素质!L:L,创新与实践素质!B:B,B30,创新与实践素质!D:D,"=社会实践")</f>
        <v>0</v>
      </c>
      <c r="AD30" s="25">
        <f>_xlfn.MAXIFS(创新与实践素质!L:L,创新与实践素质!B:B,B30,创新与实践素质!D:D,"=社会工作能力（工作表现）",创新与实践素质!G:G,"=上学期")+_xlfn.MAXIFS(创新与实践素质!L:L,创新与实践素质!B:B,B30,创新与实践素质!D:D,"=社会工作能力（工作表现）",创新与实践素质!G:G,"=下学期")</f>
        <v>0</v>
      </c>
      <c r="AE30" s="25">
        <f t="shared" si="7"/>
        <v>0</v>
      </c>
      <c r="AF30" s="25">
        <f t="shared" si="8"/>
        <v>46.0387222222222</v>
      </c>
    </row>
    <row r="31" spans="1:32">
      <c r="A31" s="12" t="s">
        <v>14</v>
      </c>
      <c r="B31" s="13" t="s">
        <v>172</v>
      </c>
      <c r="C31" s="12"/>
      <c r="D31" s="41">
        <f>SUMIFS(德育素质!H:H,德育素质!B:B,B31,德育素质!D:D,"=基本评定分")</f>
        <v>6</v>
      </c>
      <c r="E31" s="41">
        <f>MIN(2,SUMIFS(德育素质!H:H,德育素质!A:A,A31,德育素质!D:D,"=集体评定等级分",德育素质!E:E,"=班级考评等级")+SUMIFS(德育素质!H:H,德育素质!B:B,B31,德育素质!D:D,"=集体评定等级分"))</f>
        <v>1</v>
      </c>
      <c r="F31" s="41">
        <f>MIN(2,SUMIFS(德育素质!H:H,德育素质!B:B,B31,德育素质!D:D,"=社会责任记实分"))</f>
        <v>0</v>
      </c>
      <c r="G31" s="25">
        <f>SUMIFS(德育素质!H:H,德育素质!B:B,B31,德育素质!D:D,"=违纪违规扣分")</f>
        <v>0</v>
      </c>
      <c r="H31" s="25">
        <f>SUMIFS(德育素质!H:H,德育素质!B:B,B31,德育素质!D:D,"=荣誉称号加分")</f>
        <v>0.375</v>
      </c>
      <c r="I31" s="25">
        <f t="shared" si="0"/>
        <v>1.375</v>
      </c>
      <c r="J31" s="41">
        <f t="shared" si="1"/>
        <v>7.375</v>
      </c>
      <c r="K31" s="41">
        <f>(VLOOKUP(B31,智育素质!B:D,3,0)*10+50)*0.6</f>
        <v>55.092</v>
      </c>
      <c r="L31" s="41">
        <f>SUMIFS(体育素质!J:J,体育素质!B:B,B31,体育素质!D:D,"=体育课程成绩",体育素质!E:E,"=体育成绩")/40</f>
        <v>4.75</v>
      </c>
      <c r="M31" s="41">
        <f>SUMIFS(体育素质!L:L,体育素质!B:B,B31,体育素质!D:D,"=校内外体育竞赛")</f>
        <v>0.625</v>
      </c>
      <c r="N31" s="41">
        <f>SUMIFS(体育素质!L:L,体育素质!B:B,B31,体育素质!D:D,"=校内外体育活动",体育素质!E:E,"=早锻炼")</f>
        <v>0.4</v>
      </c>
      <c r="O31" s="41">
        <f>SUMIFS(体育素质!L:L,体育素质!B:B,B31,体育素质!D:D,"=校内外体育活动",体育素质!E:E,"=校园跑")</f>
        <v>0.6</v>
      </c>
      <c r="P31" s="41">
        <f t="shared" si="2"/>
        <v>1.625</v>
      </c>
      <c r="Q31" s="41">
        <f t="shared" si="3"/>
        <v>6.375</v>
      </c>
      <c r="R31" s="41">
        <f>MIN(0.5,SUMIFS(美育素质!L:L,美育素质!B:B,B31,美育素质!D:D,"=文化艺术实践"))</f>
        <v>0</v>
      </c>
      <c r="S31" s="41">
        <f>SUMIFS(美育素质!L:L,美育素质!B:B,B31,美育素质!D:D,"=校内外文化艺术竞赛")</f>
        <v>0.8</v>
      </c>
      <c r="T31" s="41">
        <f t="shared" si="4"/>
        <v>0.8</v>
      </c>
      <c r="U31" s="41">
        <f>MAX(0,SUMIFS(劳育素质!K:K,劳育素质!B:B,B31,劳育素质!D:D,"=劳动日常考核基础分")+SUMIFS(劳育素质!K:K,劳育素质!B:B,B31,劳育素质!D:D,"=劳活动与卫生加减分"))</f>
        <v>1.48973333333333</v>
      </c>
      <c r="V31" s="25">
        <f>SUMIFS(劳育素质!K:K,劳育素质!B:B,B31,劳育素质!D:D,"=志愿服务",劳育素质!F:F,"=A类+B类")</f>
        <v>2.45</v>
      </c>
      <c r="W31" s="25">
        <f>SUMIFS(劳育素质!K:K,劳育素质!B:B,B31,劳育素质!D:D,"=志愿服务",劳育素质!F:F,"=C类")</f>
        <v>0</v>
      </c>
      <c r="X31" s="25">
        <f t="shared" si="5"/>
        <v>2.45</v>
      </c>
      <c r="Y31" s="25">
        <f>SUMIFS(劳育素质!K:K,劳育素质!B:B,B31,劳育素质!D:D,"=实习实训")</f>
        <v>0</v>
      </c>
      <c r="Z31" s="25">
        <f t="shared" si="6"/>
        <v>3.93973333333333</v>
      </c>
      <c r="AA31" s="25">
        <f>SUMIFS(创新与实践素质!L:L,创新与实践素质!B:B,B31,创新与实践素质!D:D,"=创新创业素质")</f>
        <v>4.25</v>
      </c>
      <c r="AB31" s="25">
        <f>SUMIFS(创新与实践素质!L:L,创新与实践素质!B:B,B31,创新与实践素质!D:D,"=水平考试")</f>
        <v>0</v>
      </c>
      <c r="AC31" s="25">
        <f>SUMIFS(创新与实践素质!L:L,创新与实践素质!B:B,B31,创新与实践素质!D:D,"=社会实践")</f>
        <v>0</v>
      </c>
      <c r="AD31" s="25">
        <f>_xlfn.MAXIFS(创新与实践素质!L:L,创新与实践素质!B:B,B31,创新与实践素质!D:D,"=社会工作能力（工作表现）",创新与实践素质!G:G,"=上学期")+_xlfn.MAXIFS(创新与实践素质!L:L,创新与实践素质!B:B,B31,创新与实践素质!D:D,"=社会工作能力（工作表现）",创新与实践素质!G:G,"=下学期")</f>
        <v>0.8</v>
      </c>
      <c r="AE31" s="25">
        <f t="shared" si="7"/>
        <v>5.05</v>
      </c>
      <c r="AF31" s="25">
        <f t="shared" si="8"/>
        <v>78.6317333333333</v>
      </c>
    </row>
    <row r="32" spans="1:32">
      <c r="A32" s="12" t="s">
        <v>14</v>
      </c>
      <c r="B32" s="13" t="s">
        <v>106</v>
      </c>
      <c r="C32" s="12"/>
      <c r="D32" s="41">
        <f>SUMIFS(德育素质!H:H,德育素质!B:B,B32,德育素质!D:D,"=基本评定分")</f>
        <v>6</v>
      </c>
      <c r="E32" s="41">
        <f>MIN(2,SUMIFS(德育素质!H:H,德育素质!A:A,A32,德育素质!D:D,"=集体评定等级分",德育素质!E:E,"=班级考评等级")+SUMIFS(德育素质!H:H,德育素质!B:B,B32,德育素质!D:D,"=集体评定等级分"))</f>
        <v>1</v>
      </c>
      <c r="F32" s="41">
        <f>MIN(2,SUMIFS(德育素质!H:H,德育素质!B:B,B32,德育素质!D:D,"=社会责任记实分"))</f>
        <v>0</v>
      </c>
      <c r="G32" s="25">
        <f>SUMIFS(德育素质!H:H,德育素质!B:B,B32,德育素质!D:D,"=违纪违规扣分")</f>
        <v>0</v>
      </c>
      <c r="H32" s="25">
        <f>SUMIFS(德育素质!H:H,德育素质!B:B,B32,德育素质!D:D,"=荣誉称号加分")</f>
        <v>0</v>
      </c>
      <c r="I32" s="25">
        <f t="shared" si="0"/>
        <v>1</v>
      </c>
      <c r="J32" s="41">
        <f t="shared" si="1"/>
        <v>7</v>
      </c>
      <c r="K32" s="41">
        <f>(VLOOKUP(B32,智育素质!B:D,3,0)*10+50)*0.6</f>
        <v>52.44</v>
      </c>
      <c r="L32" s="41">
        <f>SUMIFS(体育素质!J:J,体育素质!B:B,B32,体育素质!D:D,"=体育课程成绩",体育素质!E:E,"=体育成绩")/40</f>
        <v>4.225</v>
      </c>
      <c r="M32" s="41">
        <f>SUMIFS(体育素质!L:L,体育素质!B:B,B32,体育素质!D:D,"=校内外体育竞赛")</f>
        <v>0</v>
      </c>
      <c r="N32" s="41">
        <f>SUMIFS(体育素质!L:L,体育素质!B:B,B32,体育素质!D:D,"=校内外体育活动",体育素质!E:E,"=早锻炼")</f>
        <v>0.4</v>
      </c>
      <c r="O32" s="41">
        <f>SUMIFS(体育素质!L:L,体育素质!B:B,B32,体育素质!D:D,"=校内外体育活动",体育素质!E:E,"=校园跑")</f>
        <v>0.6</v>
      </c>
      <c r="P32" s="41">
        <f t="shared" si="2"/>
        <v>1</v>
      </c>
      <c r="Q32" s="41">
        <f t="shared" si="3"/>
        <v>5.225</v>
      </c>
      <c r="R32" s="41">
        <f>MIN(0.5,SUMIFS(美育素质!L:L,美育素质!B:B,B32,美育素质!D:D,"=文化艺术实践"))</f>
        <v>0</v>
      </c>
      <c r="S32" s="41">
        <f>SUMIFS(美育素质!L:L,美育素质!B:B,B32,美育素质!D:D,"=校内外文化艺术竞赛")</f>
        <v>0</v>
      </c>
      <c r="T32" s="41">
        <f t="shared" si="4"/>
        <v>0</v>
      </c>
      <c r="U32" s="41">
        <f>MAX(0,SUMIFS(劳育素质!K:K,劳育素质!B:B,B32,劳育素质!D:D,"=劳动日常考核基础分")+SUMIFS(劳育素质!K:K,劳育素质!B:B,B32,劳育素质!D:D,"=劳活动与卫生加减分"))</f>
        <v>1.57016666666667</v>
      </c>
      <c r="V32" s="25">
        <f>SUMIFS(劳育素质!K:K,劳育素质!B:B,B32,劳育素质!D:D,"=志愿服务",劳育素质!F:F,"=A类+B类")</f>
        <v>2.0625</v>
      </c>
      <c r="W32" s="25">
        <f>SUMIFS(劳育素质!K:K,劳育素质!B:B,B32,劳育素质!D:D,"=志愿服务",劳育素质!F:F,"=C类")</f>
        <v>0</v>
      </c>
      <c r="X32" s="25">
        <f t="shared" si="5"/>
        <v>2.0625</v>
      </c>
      <c r="Y32" s="25">
        <f>SUMIFS(劳育素质!K:K,劳育素质!B:B,B32,劳育素质!D:D,"=实习实训")</f>
        <v>0</v>
      </c>
      <c r="Z32" s="25">
        <f t="shared" si="6"/>
        <v>3.63266666666667</v>
      </c>
      <c r="AA32" s="25">
        <f>SUMIFS(创新与实践素质!L:L,创新与实践素质!B:B,B32,创新与实践素质!D:D,"=创新创业素质")</f>
        <v>0.5</v>
      </c>
      <c r="AB32" s="25">
        <f>SUMIFS(创新与实践素质!L:L,创新与实践素质!B:B,B32,创新与实践素质!D:D,"=水平考试")</f>
        <v>0.755</v>
      </c>
      <c r="AC32" s="25">
        <f>SUMIFS(创新与实践素质!L:L,创新与实践素质!B:B,B32,创新与实践素质!D:D,"=社会实践")</f>
        <v>0</v>
      </c>
      <c r="AD32" s="25">
        <f>_xlfn.MAXIFS(创新与实践素质!L:L,创新与实践素质!B:B,B32,创新与实践素质!D:D,"=社会工作能力（工作表现）",创新与实践素质!G:G,"=上学期")+_xlfn.MAXIFS(创新与实践素质!L:L,创新与实践素质!B:B,B32,创新与实践素质!D:D,"=社会工作能力（工作表现）",创新与实践素质!G:G,"=下学期")</f>
        <v>0</v>
      </c>
      <c r="AE32" s="25">
        <f t="shared" si="7"/>
        <v>1.255</v>
      </c>
      <c r="AF32" s="25">
        <f t="shared" si="8"/>
        <v>69.5526666666667</v>
      </c>
    </row>
    <row r="33" spans="1:32">
      <c r="A33" s="12" t="s">
        <v>14</v>
      </c>
      <c r="B33" s="13" t="s">
        <v>176</v>
      </c>
      <c r="C33" s="12"/>
      <c r="D33" s="41">
        <f>SUMIFS(德育素质!H:H,德育素质!B:B,B33,德育素质!D:D,"=基本评定分")</f>
        <v>5.28</v>
      </c>
      <c r="E33" s="41">
        <f>MIN(2,SUMIFS(德育素质!H:H,德育素质!A:A,A33,德育素质!D:D,"=集体评定等级分",德育素质!E:E,"=班级考评等级")+SUMIFS(德育素质!H:H,德育素质!B:B,B33,德育素质!D:D,"=集体评定等级分"))</f>
        <v>1</v>
      </c>
      <c r="F33" s="41">
        <f>MIN(2,SUMIFS(德育素质!H:H,德育素质!B:B,B33,德育素质!D:D,"=社会责任记实分"))</f>
        <v>0</v>
      </c>
      <c r="G33" s="25">
        <f>SUMIFS(德育素质!H:H,德育素质!B:B,B33,德育素质!D:D,"=违纪违规扣分")</f>
        <v>0</v>
      </c>
      <c r="H33" s="25">
        <f>SUMIFS(德育素质!H:H,德育素质!B:B,B33,德育素质!D:D,"=荣誉称号加分")</f>
        <v>0</v>
      </c>
      <c r="I33" s="25">
        <f t="shared" si="0"/>
        <v>1</v>
      </c>
      <c r="J33" s="41">
        <f t="shared" si="1"/>
        <v>6.28</v>
      </c>
      <c r="K33" s="41">
        <f>(VLOOKUP(B33,智育素质!B:D,3,0)*10+50)*0.6</f>
        <v>51.612</v>
      </c>
      <c r="L33" s="41">
        <f>SUMIFS(体育素质!J:J,体育素质!B:B,B33,体育素质!D:D,"=体育课程成绩",体育素质!E:E,"=体育成绩")/40</f>
        <v>4.45</v>
      </c>
      <c r="M33" s="41">
        <f>SUMIFS(体育素质!L:L,体育素质!B:B,B33,体育素质!D:D,"=校内外体育竞赛")</f>
        <v>1.25</v>
      </c>
      <c r="N33" s="41">
        <f>SUMIFS(体育素质!L:L,体育素质!B:B,B33,体育素质!D:D,"=校内外体育活动",体育素质!E:E,"=早锻炼")</f>
        <v>0.315</v>
      </c>
      <c r="O33" s="41">
        <f>SUMIFS(体育素质!L:L,体育素质!B:B,B33,体育素质!D:D,"=校内外体育活动",体育素质!E:E,"=校园跑")</f>
        <v>0.6</v>
      </c>
      <c r="P33" s="41">
        <f t="shared" si="2"/>
        <v>2.165</v>
      </c>
      <c r="Q33" s="41">
        <f t="shared" si="3"/>
        <v>6.615</v>
      </c>
      <c r="R33" s="41">
        <f>MIN(0.5,SUMIFS(美育素质!L:L,美育素质!B:B,B33,美育素质!D:D,"=文化艺术实践"))</f>
        <v>0</v>
      </c>
      <c r="S33" s="41">
        <f>SUMIFS(美育素质!L:L,美育素质!B:B,B33,美育素质!D:D,"=校内外文化艺术竞赛")</f>
        <v>0</v>
      </c>
      <c r="T33" s="41">
        <f t="shared" si="4"/>
        <v>0</v>
      </c>
      <c r="U33" s="41">
        <f>MAX(0,SUMIFS(劳育素质!K:K,劳育素质!B:B,B33,劳育素质!D:D,"=劳动日常考核基础分")+SUMIFS(劳育素质!K:K,劳育素质!B:B,B33,劳育素质!D:D,"=劳活动与卫生加减分"))</f>
        <v>1.5572</v>
      </c>
      <c r="V33" s="25">
        <f>SUMIFS(劳育素质!K:K,劳育素质!B:B,B33,劳育素质!D:D,"=志愿服务",劳育素质!F:F,"=A类+B类")</f>
        <v>1.1</v>
      </c>
      <c r="W33" s="25">
        <f>SUMIFS(劳育素质!K:K,劳育素质!B:B,B33,劳育素质!D:D,"=志愿服务",劳育素质!F:F,"=C类")</f>
        <v>0</v>
      </c>
      <c r="X33" s="25">
        <f t="shared" si="5"/>
        <v>1.1</v>
      </c>
      <c r="Y33" s="25">
        <f>SUMIFS(劳育素质!K:K,劳育素质!B:B,B33,劳育素质!D:D,"=实习实训")</f>
        <v>0</v>
      </c>
      <c r="Z33" s="25">
        <f t="shared" si="6"/>
        <v>2.6572</v>
      </c>
      <c r="AA33" s="25">
        <f>SUMIFS(创新与实践素质!L:L,创新与实践素质!B:B,B33,创新与实践素质!D:D,"=创新创业素质")</f>
        <v>0</v>
      </c>
      <c r="AB33" s="25">
        <f>SUMIFS(创新与实践素质!L:L,创新与实践素质!B:B,B33,创新与实践素质!D:D,"=水平考试")</f>
        <v>0</v>
      </c>
      <c r="AC33" s="25">
        <f>SUMIFS(创新与实践素质!L:L,创新与实践素质!B:B,B33,创新与实践素质!D:D,"=社会实践")</f>
        <v>0</v>
      </c>
      <c r="AD33" s="25">
        <f>_xlfn.MAXIFS(创新与实践素质!L:L,创新与实践素质!B:B,B33,创新与实践素质!D:D,"=社会工作能力（工作表现）",创新与实践素质!G:G,"=上学期")+_xlfn.MAXIFS(创新与实践素质!L:L,创新与实践素质!B:B,B33,创新与实践素质!D:D,"=社会工作能力（工作表现）",创新与实践素质!G:G,"=下学期")</f>
        <v>0</v>
      </c>
      <c r="AE33" s="25">
        <f t="shared" si="7"/>
        <v>0</v>
      </c>
      <c r="AF33" s="25">
        <f t="shared" si="8"/>
        <v>67.1642</v>
      </c>
    </row>
    <row r="34" spans="1:32">
      <c r="A34" s="12" t="s">
        <v>14</v>
      </c>
      <c r="B34" s="13" t="s">
        <v>120</v>
      </c>
      <c r="C34" s="12"/>
      <c r="D34" s="41">
        <f>SUMIFS(德育素质!H:H,德育素质!B:B,B34,德育素质!D:D,"=基本评定分")</f>
        <v>6</v>
      </c>
      <c r="E34" s="41">
        <f>MIN(2,SUMIFS(德育素质!H:H,德育素质!A:A,A34,德育素质!D:D,"=集体评定等级分",德育素质!E:E,"=班级考评等级")+SUMIFS(德育素质!H:H,德育素质!B:B,B34,德育素质!D:D,"=集体评定等级分"))</f>
        <v>1</v>
      </c>
      <c r="F34" s="41">
        <f>MIN(2,SUMIFS(德育素质!H:H,德育素质!B:B,B34,德育素质!D:D,"=社会责任记实分"))</f>
        <v>0.25</v>
      </c>
      <c r="G34" s="25">
        <f>SUMIFS(德育素质!H:H,德育素质!B:B,B34,德育素质!D:D,"=违纪违规扣分")</f>
        <v>0</v>
      </c>
      <c r="H34" s="25">
        <f>SUMIFS(德育素质!H:H,德育素质!B:B,B34,德育素质!D:D,"=荣誉称号加分")</f>
        <v>0</v>
      </c>
      <c r="I34" s="25">
        <f t="shared" si="0"/>
        <v>1.25</v>
      </c>
      <c r="J34" s="41">
        <f t="shared" si="1"/>
        <v>7.25</v>
      </c>
      <c r="K34" s="41">
        <f>(VLOOKUP(B34,智育素质!B:D,3,0)*10+50)*0.6</f>
        <v>53.25</v>
      </c>
      <c r="L34" s="41">
        <f>SUMIFS(体育素质!J:J,体育素质!B:B,B34,体育素质!D:D,"=体育课程成绩",体育素质!E:E,"=体育成绩")/40</f>
        <v>3.65</v>
      </c>
      <c r="M34" s="41">
        <f>SUMIFS(体育素质!L:L,体育素质!B:B,B34,体育素质!D:D,"=校内外体育竞赛")</f>
        <v>0</v>
      </c>
      <c r="N34" s="41">
        <f>SUMIFS(体育素质!L:L,体育素质!B:B,B34,体育素质!D:D,"=校内外体育活动",体育素质!E:E,"=早锻炼")</f>
        <v>0.325</v>
      </c>
      <c r="O34" s="41">
        <f>SUMIFS(体育素质!L:L,体育素质!B:B,B34,体育素质!D:D,"=校内外体育活动",体育素质!E:E,"=校园跑")</f>
        <v>0.526125</v>
      </c>
      <c r="P34" s="41">
        <f t="shared" si="2"/>
        <v>0.851125</v>
      </c>
      <c r="Q34" s="41">
        <f t="shared" si="3"/>
        <v>4.501125</v>
      </c>
      <c r="R34" s="41">
        <f>MIN(0.5,SUMIFS(美育素质!L:L,美育素质!B:B,B34,美育素质!D:D,"=文化艺术实践"))</f>
        <v>0</v>
      </c>
      <c r="S34" s="41">
        <f>SUMIFS(美育素质!L:L,美育素质!B:B,B34,美育素质!D:D,"=校内外文化艺术竞赛")</f>
        <v>0</v>
      </c>
      <c r="T34" s="41">
        <f t="shared" si="4"/>
        <v>0</v>
      </c>
      <c r="U34" s="41">
        <f>MAX(0,SUMIFS(劳育素质!K:K,劳育素质!B:B,B34,劳育素质!D:D,"=劳动日常考核基础分")+SUMIFS(劳育素质!K:K,劳育素质!B:B,B34,劳育素质!D:D,"=劳活动与卫生加减分"))</f>
        <v>1.53186666666667</v>
      </c>
      <c r="V34" s="25">
        <f>SUMIFS(劳育素质!K:K,劳育素质!B:B,B34,劳育素质!D:D,"=志愿服务",劳育素质!F:F,"=A类+B类")</f>
        <v>1.825</v>
      </c>
      <c r="W34" s="25">
        <f>SUMIFS(劳育素质!K:K,劳育素质!B:B,B34,劳育素质!D:D,"=志愿服务",劳育素质!F:F,"=C类")</f>
        <v>0</v>
      </c>
      <c r="X34" s="25">
        <f t="shared" si="5"/>
        <v>1.825</v>
      </c>
      <c r="Y34" s="25">
        <f>SUMIFS(劳育素质!K:K,劳育素质!B:B,B34,劳育素质!D:D,"=实习实训")</f>
        <v>0</v>
      </c>
      <c r="Z34" s="25">
        <f t="shared" si="6"/>
        <v>3.35686666666667</v>
      </c>
      <c r="AA34" s="25">
        <f>SUMIFS(创新与实践素质!L:L,创新与实践素质!B:B,B34,创新与实践素质!D:D,"=创新创业素质")</f>
        <v>5.6</v>
      </c>
      <c r="AB34" s="25">
        <f>SUMIFS(创新与实践素质!L:L,创新与实践素质!B:B,B34,创新与实践素质!D:D,"=水平考试")</f>
        <v>0</v>
      </c>
      <c r="AC34" s="25">
        <f>SUMIFS(创新与实践素质!L:L,创新与实践素质!B:B,B34,创新与实践素质!D:D,"=社会实践")</f>
        <v>0</v>
      </c>
      <c r="AD34" s="25">
        <f>_xlfn.MAXIFS(创新与实践素质!L:L,创新与实践素质!B:B,B34,创新与实践素质!D:D,"=社会工作能力（工作表现）",创新与实践素质!G:G,"=上学期")+_xlfn.MAXIFS(创新与实践素质!L:L,创新与实践素质!B:B,B34,创新与实践素质!D:D,"=社会工作能力（工作表现）",创新与实践素质!G:G,"=下学期")</f>
        <v>0</v>
      </c>
      <c r="AE34" s="25">
        <f t="shared" si="7"/>
        <v>5.6</v>
      </c>
      <c r="AF34" s="25">
        <f t="shared" si="8"/>
        <v>73.9579916666667</v>
      </c>
    </row>
    <row r="35" spans="1:32">
      <c r="A35" s="12" t="s">
        <v>14</v>
      </c>
      <c r="B35" s="13" t="s">
        <v>85</v>
      </c>
      <c r="C35" s="12"/>
      <c r="D35" s="41">
        <f>SUMIFS(德育素质!H:H,德育素质!B:B,B35,德育素质!D:D,"=基本评定分")</f>
        <v>6</v>
      </c>
      <c r="E35" s="41">
        <f>MIN(2,SUMIFS(德育素质!H:H,德育素质!A:A,A35,德育素质!D:D,"=集体评定等级分",德育素质!E:E,"=班级考评等级")+SUMIFS(德育素质!H:H,德育素质!B:B,B35,德育素质!D:D,"=集体评定等级分"))</f>
        <v>1</v>
      </c>
      <c r="F35" s="41">
        <f>MIN(2,SUMIFS(德育素质!H:H,德育素质!B:B,B35,德育素质!D:D,"=社会责任记实分"))</f>
        <v>0</v>
      </c>
      <c r="G35" s="25">
        <f>SUMIFS(德育素质!H:H,德育素质!B:B,B35,德育素质!D:D,"=违纪违规扣分")</f>
        <v>0</v>
      </c>
      <c r="H35" s="25">
        <f>SUMIFS(德育素质!H:H,德育素质!B:B,B35,德育素质!D:D,"=荣誉称号加分")</f>
        <v>0</v>
      </c>
      <c r="I35" s="25">
        <f t="shared" si="0"/>
        <v>1</v>
      </c>
      <c r="J35" s="41">
        <f t="shared" si="1"/>
        <v>7</v>
      </c>
      <c r="K35" s="41">
        <f>(VLOOKUP(B35,智育素质!B:D,3,0)*10+50)*0.6</f>
        <v>51.738</v>
      </c>
      <c r="L35" s="41">
        <f>SUMIFS(体育素质!J:J,体育素质!B:B,B35,体育素质!D:D,"=体育课程成绩",体育素质!E:E,"=体育成绩")/40</f>
        <v>4.275</v>
      </c>
      <c r="M35" s="41">
        <f>SUMIFS(体育素质!L:L,体育素质!B:B,B35,体育素质!D:D,"=校内外体育竞赛")</f>
        <v>0</v>
      </c>
      <c r="N35" s="41">
        <f>SUMIFS(体育素质!L:L,体育素质!B:B,B35,体育素质!D:D,"=校内外体育活动",体育素质!E:E,"=早锻炼")</f>
        <v>0.365</v>
      </c>
      <c r="O35" s="41">
        <f>SUMIFS(体育素质!L:L,体育素质!B:B,B35,体育素质!D:D,"=校内外体育活动",体育素质!E:E,"=校园跑")</f>
        <v>0.51525</v>
      </c>
      <c r="P35" s="41">
        <f t="shared" si="2"/>
        <v>0.88025</v>
      </c>
      <c r="Q35" s="41">
        <f t="shared" si="3"/>
        <v>5.15525</v>
      </c>
      <c r="R35" s="41">
        <f>MIN(0.5,SUMIFS(美育素质!L:L,美育素质!B:B,B35,美育素质!D:D,"=文化艺术实践"))</f>
        <v>0</v>
      </c>
      <c r="S35" s="41">
        <f>SUMIFS(美育素质!L:L,美育素质!B:B,B35,美育素质!D:D,"=校内外文化艺术竞赛")</f>
        <v>0</v>
      </c>
      <c r="T35" s="41">
        <f t="shared" si="4"/>
        <v>0</v>
      </c>
      <c r="U35" s="41">
        <f>MAX(0,SUMIFS(劳育素质!K:K,劳育素质!B:B,B35,劳育素质!D:D,"=劳动日常考核基础分")+SUMIFS(劳育素质!K:K,劳育素质!B:B,B35,劳育素质!D:D,"=劳活动与卫生加减分"))</f>
        <v>1.5292</v>
      </c>
      <c r="V35" s="25">
        <f>SUMIFS(劳育素质!K:K,劳育素质!B:B,B35,劳育素质!D:D,"=志愿服务",劳育素质!F:F,"=A类+B类")</f>
        <v>1.95</v>
      </c>
      <c r="W35" s="25">
        <f>SUMIFS(劳育素质!K:K,劳育素质!B:B,B35,劳育素质!D:D,"=志愿服务",劳育素质!F:F,"=C类")</f>
        <v>0</v>
      </c>
      <c r="X35" s="25">
        <f t="shared" si="5"/>
        <v>1.95</v>
      </c>
      <c r="Y35" s="25">
        <f>SUMIFS(劳育素质!K:K,劳育素质!B:B,B35,劳育素质!D:D,"=实习实训")</f>
        <v>0</v>
      </c>
      <c r="Z35" s="25">
        <f t="shared" si="6"/>
        <v>3.4792</v>
      </c>
      <c r="AA35" s="25">
        <f>SUMIFS(创新与实践素质!L:L,创新与实践素质!B:B,B35,创新与实践素质!D:D,"=创新创业素质")</f>
        <v>0.5</v>
      </c>
      <c r="AB35" s="25">
        <f>SUMIFS(创新与实践素质!L:L,创新与实践素质!B:B,B35,创新与实践素质!D:D,"=水平考试")</f>
        <v>0</v>
      </c>
      <c r="AC35" s="25">
        <f>SUMIFS(创新与实践素质!L:L,创新与实践素质!B:B,B35,创新与实践素质!D:D,"=社会实践")</f>
        <v>0</v>
      </c>
      <c r="AD35" s="25">
        <f>_xlfn.MAXIFS(创新与实践素质!L:L,创新与实践素质!B:B,B35,创新与实践素质!D:D,"=社会工作能力（工作表现）",创新与实践素质!G:G,"=上学期")+_xlfn.MAXIFS(创新与实践素质!L:L,创新与实践素质!B:B,B35,创新与实践素质!D:D,"=社会工作能力（工作表现）",创新与实践素质!G:G,"=下学期")</f>
        <v>1.2</v>
      </c>
      <c r="AE35" s="25">
        <f t="shared" si="7"/>
        <v>1.7</v>
      </c>
      <c r="AF35" s="25">
        <f t="shared" si="8"/>
        <v>69.07245</v>
      </c>
    </row>
    <row r="36" spans="1:32">
      <c r="A36" s="12" t="s">
        <v>14</v>
      </c>
      <c r="B36" s="13" t="s">
        <v>62</v>
      </c>
      <c r="C36" s="12"/>
      <c r="D36" s="41">
        <f>SUMIFS(德育素质!H:H,德育素质!B:B,B36,德育素质!D:D,"=基本评定分")</f>
        <v>6</v>
      </c>
      <c r="E36" s="41">
        <f>MIN(2,SUMIFS(德育素质!H:H,德育素质!A:A,A36,德育素质!D:D,"=集体评定等级分",德育素质!E:E,"=班级考评等级")+SUMIFS(德育素质!H:H,德育素质!B:B,B36,德育素质!D:D,"=集体评定等级分"))</f>
        <v>1</v>
      </c>
      <c r="F36" s="41">
        <f>MIN(2,SUMIFS(德育素质!H:H,德育素质!B:B,B36,德育素质!D:D,"=社会责任记实分"))</f>
        <v>0</v>
      </c>
      <c r="G36" s="25">
        <f>SUMIFS(德育素质!H:H,德育素质!B:B,B36,德育素质!D:D,"=违纪违规扣分")</f>
        <v>0</v>
      </c>
      <c r="H36" s="25">
        <f>SUMIFS(德育素质!H:H,德育素质!B:B,B36,德育素质!D:D,"=荣誉称号加分")</f>
        <v>0</v>
      </c>
      <c r="I36" s="25">
        <f t="shared" si="0"/>
        <v>1</v>
      </c>
      <c r="J36" s="41">
        <f t="shared" si="1"/>
        <v>7</v>
      </c>
      <c r="K36" s="41">
        <f>(VLOOKUP(B36,智育素质!B:D,3,0)*10+50)*0.6</f>
        <v>50.028</v>
      </c>
      <c r="L36" s="41">
        <f>SUMIFS(体育素质!J:J,体育素质!B:B,B36,体育素质!D:D,"=体育课程成绩",体育素质!E:E,"=体育成绩")/40</f>
        <v>3.25</v>
      </c>
      <c r="M36" s="41">
        <f>SUMIFS(体育素质!L:L,体育素质!B:B,B36,体育素质!D:D,"=校内外体育竞赛")</f>
        <v>0</v>
      </c>
      <c r="N36" s="41">
        <f>SUMIFS(体育素质!L:L,体育素质!B:B,B36,体育素质!D:D,"=校内外体育活动",体育素质!E:E,"=早锻炼")</f>
        <v>0.31</v>
      </c>
      <c r="O36" s="41">
        <f>SUMIFS(体育素质!L:L,体育素质!B:B,B36,体育素质!D:D,"=校内外体育活动",体育素质!E:E,"=校园跑")</f>
        <v>0.314333333333333</v>
      </c>
      <c r="P36" s="41">
        <f t="shared" si="2"/>
        <v>0.624333333333333</v>
      </c>
      <c r="Q36" s="41">
        <f t="shared" si="3"/>
        <v>3.87433333333333</v>
      </c>
      <c r="R36" s="41">
        <f>MIN(0.5,SUMIFS(美育素质!L:L,美育素质!B:B,B36,美育素质!D:D,"=文化艺术实践"))</f>
        <v>0</v>
      </c>
      <c r="S36" s="41">
        <f>SUMIFS(美育素质!L:L,美育素质!B:B,B36,美育素质!D:D,"=校内外文化艺术竞赛")</f>
        <v>0.3</v>
      </c>
      <c r="T36" s="41">
        <f t="shared" si="4"/>
        <v>0.3</v>
      </c>
      <c r="U36" s="41">
        <f>MAX(0,SUMIFS(劳育素质!K:K,劳育素质!B:B,B36,劳育素质!D:D,"=劳动日常考核基础分")+SUMIFS(劳育素质!K:K,劳育素质!B:B,B36,劳育素质!D:D,"=劳活动与卫生加减分"))</f>
        <v>1.409</v>
      </c>
      <c r="V36" s="25">
        <f>SUMIFS(劳育素质!K:K,劳育素质!B:B,B36,劳育素质!D:D,"=志愿服务",劳育素质!F:F,"=A类+B类")</f>
        <v>1.425</v>
      </c>
      <c r="W36" s="25">
        <f>SUMIFS(劳育素质!K:K,劳育素质!B:B,B36,劳育素质!D:D,"=志愿服务",劳育素质!F:F,"=C类")</f>
        <v>0</v>
      </c>
      <c r="X36" s="25">
        <f t="shared" si="5"/>
        <v>1.425</v>
      </c>
      <c r="Y36" s="25">
        <f>SUMIFS(劳育素质!K:K,劳育素质!B:B,B36,劳育素质!D:D,"=实习实训")</f>
        <v>0</v>
      </c>
      <c r="Z36" s="25">
        <f t="shared" si="6"/>
        <v>2.834</v>
      </c>
      <c r="AA36" s="25">
        <f>SUMIFS(创新与实践素质!L:L,创新与实践素质!B:B,B36,创新与实践素质!D:D,"=创新创业素质")</f>
        <v>0</v>
      </c>
      <c r="AB36" s="25">
        <f>SUMIFS(创新与实践素质!L:L,创新与实践素质!B:B,B36,创新与实践素质!D:D,"=水平考试")</f>
        <v>0</v>
      </c>
      <c r="AC36" s="25">
        <f>SUMIFS(创新与实践素质!L:L,创新与实践素质!B:B,B36,创新与实践素质!D:D,"=社会实践")</f>
        <v>0</v>
      </c>
      <c r="AD36" s="25">
        <f>_xlfn.MAXIFS(创新与实践素质!L:L,创新与实践素质!B:B,B36,创新与实践素质!D:D,"=社会工作能力（工作表现）",创新与实践素质!G:G,"=上学期")+_xlfn.MAXIFS(创新与实践素质!L:L,创新与实践素质!B:B,B36,创新与实践素质!D:D,"=社会工作能力（工作表现）",创新与实践素质!G:G,"=下学期")</f>
        <v>1.3</v>
      </c>
      <c r="AE36" s="25">
        <f t="shared" si="7"/>
        <v>1.3</v>
      </c>
      <c r="AF36" s="25">
        <f t="shared" si="8"/>
        <v>65.3363333333333</v>
      </c>
    </row>
    <row r="37" spans="1:32">
      <c r="A37" s="12" t="s">
        <v>14</v>
      </c>
      <c r="B37" s="13" t="s">
        <v>44</v>
      </c>
      <c r="C37" s="12"/>
      <c r="D37" s="41">
        <f>SUMIFS(德育素质!H:H,德育素质!B:B,B37,德育素质!D:D,"=基本评定分")</f>
        <v>5.28</v>
      </c>
      <c r="E37" s="41">
        <f>MIN(2,SUMIFS(德育素质!H:H,德育素质!A:A,A37,德育素质!D:D,"=集体评定等级分",德育素质!E:E,"=班级考评等级")+SUMIFS(德育素质!H:H,德育素质!B:B,B37,德育素质!D:D,"=集体评定等级分"))</f>
        <v>1</v>
      </c>
      <c r="F37" s="41">
        <f>MIN(2,SUMIFS(德育素质!H:H,德育素质!B:B,B37,德育素质!D:D,"=社会责任记实分"))</f>
        <v>0</v>
      </c>
      <c r="G37" s="25">
        <f>SUMIFS(德育素质!H:H,德育素质!B:B,B37,德育素质!D:D,"=违纪违规扣分")</f>
        <v>0</v>
      </c>
      <c r="H37" s="25">
        <f>SUMIFS(德育素质!H:H,德育素质!B:B,B37,德育素质!D:D,"=荣誉称号加分")</f>
        <v>0</v>
      </c>
      <c r="I37" s="25">
        <f t="shared" si="0"/>
        <v>1</v>
      </c>
      <c r="J37" s="41">
        <f t="shared" si="1"/>
        <v>6.28</v>
      </c>
      <c r="K37" s="41">
        <f>(VLOOKUP(B37,智育素质!B:D,3,0)*10+50)*0.6</f>
        <v>50.64</v>
      </c>
      <c r="L37" s="41">
        <f>SUMIFS(体育素质!J:J,体育素质!B:B,B37,体育素质!D:D,"=体育课程成绩",体育素质!E:E,"=体育成绩")/40</f>
        <v>3.9</v>
      </c>
      <c r="M37" s="41">
        <f>SUMIFS(体育素质!L:L,体育素质!B:B,B37,体育素质!D:D,"=校内外体育竞赛")</f>
        <v>0</v>
      </c>
      <c r="N37" s="41">
        <f>SUMIFS(体育素质!L:L,体育素质!B:B,B37,体育素质!D:D,"=校内外体育活动",体育素质!E:E,"=早锻炼")</f>
        <v>0.34</v>
      </c>
      <c r="O37" s="41">
        <f>SUMIFS(体育素质!L:L,体育素质!B:B,B37,体育素质!D:D,"=校内外体育活动",体育素质!E:E,"=校园跑")</f>
        <v>0.50375</v>
      </c>
      <c r="P37" s="41">
        <f t="shared" si="2"/>
        <v>0.84375</v>
      </c>
      <c r="Q37" s="41">
        <f t="shared" si="3"/>
        <v>4.74375</v>
      </c>
      <c r="R37" s="41">
        <f>MIN(0.5,SUMIFS(美育素质!L:L,美育素质!B:B,B37,美育素质!D:D,"=文化艺术实践"))</f>
        <v>0</v>
      </c>
      <c r="S37" s="41">
        <f>SUMIFS(美育素质!L:L,美育素质!B:B,B37,美育素质!D:D,"=校内外文化艺术竞赛")</f>
        <v>0</v>
      </c>
      <c r="T37" s="41">
        <f t="shared" si="4"/>
        <v>0</v>
      </c>
      <c r="U37" s="41">
        <f>MAX(0,SUMIFS(劳育素质!K:K,劳育素质!B:B,B37,劳育素质!D:D,"=劳动日常考核基础分")+SUMIFS(劳育素质!K:K,劳育素质!B:B,B37,劳育素质!D:D,"=劳活动与卫生加减分"))</f>
        <v>1.56366666666667</v>
      </c>
      <c r="V37" s="25">
        <f>SUMIFS(劳育素质!K:K,劳育素质!B:B,B37,劳育素质!D:D,"=志愿服务",劳育素质!F:F,"=A类+B类")</f>
        <v>0</v>
      </c>
      <c r="W37" s="25">
        <f>SUMIFS(劳育素质!K:K,劳育素质!B:B,B37,劳育素质!D:D,"=志愿服务",劳育素质!F:F,"=C类")</f>
        <v>0</v>
      </c>
      <c r="X37" s="25">
        <f t="shared" si="5"/>
        <v>0</v>
      </c>
      <c r="Y37" s="25">
        <f>SUMIFS(劳育素质!K:K,劳育素质!B:B,B37,劳育素质!D:D,"=实习实训")</f>
        <v>0</v>
      </c>
      <c r="Z37" s="25">
        <f t="shared" si="6"/>
        <v>1.56366666666667</v>
      </c>
      <c r="AA37" s="25">
        <f>SUMIFS(创新与实践素质!L:L,创新与实践素质!B:B,B37,创新与实践素质!D:D,"=创新创业素质")</f>
        <v>1</v>
      </c>
      <c r="AB37" s="25">
        <f>SUMIFS(创新与实践素质!L:L,创新与实践素质!B:B,B37,创新与实践素质!D:D,"=水平考试")</f>
        <v>0</v>
      </c>
      <c r="AC37" s="25">
        <f>SUMIFS(创新与实践素质!L:L,创新与实践素质!B:B,B37,创新与实践素质!D:D,"=社会实践")</f>
        <v>0</v>
      </c>
      <c r="AD37" s="25">
        <f>_xlfn.MAXIFS(创新与实践素质!L:L,创新与实践素质!B:B,B37,创新与实践素质!D:D,"=社会工作能力（工作表现）",创新与实践素质!G:G,"=上学期")+_xlfn.MAXIFS(创新与实践素质!L:L,创新与实践素质!B:B,B37,创新与实践素质!D:D,"=社会工作能力（工作表现）",创新与实践素质!G:G,"=下学期")</f>
        <v>0</v>
      </c>
      <c r="AE37" s="25">
        <f t="shared" si="7"/>
        <v>1</v>
      </c>
      <c r="AF37" s="25">
        <f t="shared" si="8"/>
        <v>64.2274166666667</v>
      </c>
    </row>
    <row r="38" spans="1:32">
      <c r="A38" s="12" t="s">
        <v>14</v>
      </c>
      <c r="B38" s="13" t="s">
        <v>57</v>
      </c>
      <c r="C38" s="12"/>
      <c r="D38" s="41">
        <f>SUMIFS(德育素质!H:H,德育素质!B:B,B38,德育素质!D:D,"=基本评定分")</f>
        <v>5.28</v>
      </c>
      <c r="E38" s="41">
        <f>MIN(2,SUMIFS(德育素质!H:H,德育素质!A:A,A38,德育素质!D:D,"=集体评定等级分",德育素质!E:E,"=班级考评等级")+SUMIFS(德育素质!H:H,德育素质!B:B,B38,德育素质!D:D,"=集体评定等级分"))</f>
        <v>1</v>
      </c>
      <c r="F38" s="41">
        <f>MIN(2,SUMIFS(德育素质!H:H,德育素质!B:B,B38,德育素质!D:D,"=社会责任记实分"))</f>
        <v>0</v>
      </c>
      <c r="G38" s="25">
        <f>SUMIFS(德育素质!H:H,德育素质!B:B,B38,德育素质!D:D,"=违纪违规扣分")</f>
        <v>0</v>
      </c>
      <c r="H38" s="25">
        <f>SUMIFS(德育素质!H:H,德育素质!B:B,B38,德育素质!D:D,"=荣誉称号加分")</f>
        <v>0</v>
      </c>
      <c r="I38" s="25">
        <f t="shared" si="0"/>
        <v>1</v>
      </c>
      <c r="J38" s="41">
        <f t="shared" si="1"/>
        <v>6.28</v>
      </c>
      <c r="K38" s="41">
        <f>(VLOOKUP(B38,智育素质!B:D,3,0)*10+50)*0.6</f>
        <v>50.592</v>
      </c>
      <c r="L38" s="41">
        <f>SUMIFS(体育素质!J:J,体育素质!B:B,B38,体育素质!D:D,"=体育课程成绩",体育素质!E:E,"=体育成绩")/40</f>
        <v>3.625</v>
      </c>
      <c r="M38" s="41">
        <f>SUMIFS(体育素质!L:L,体育素质!B:B,B38,体育素质!D:D,"=校内外体育竞赛")</f>
        <v>0</v>
      </c>
      <c r="N38" s="41">
        <f>SUMIFS(体育素质!L:L,体育素质!B:B,B38,体育素质!D:D,"=校内外体育活动",体育素质!E:E,"=早锻炼")</f>
        <v>0.4</v>
      </c>
      <c r="O38" s="41">
        <f>SUMIFS(体育素质!L:L,体育素质!B:B,B38,体育素质!D:D,"=校内外体育活动",体育素质!E:E,"=校园跑")</f>
        <v>0.275916666666667</v>
      </c>
      <c r="P38" s="41">
        <f t="shared" si="2"/>
        <v>0.675916666666667</v>
      </c>
      <c r="Q38" s="41">
        <f t="shared" si="3"/>
        <v>4.30091666666667</v>
      </c>
      <c r="R38" s="41">
        <f>MIN(0.5,SUMIFS(美育素质!L:L,美育素质!B:B,B38,美育素质!D:D,"=文化艺术实践"))</f>
        <v>0</v>
      </c>
      <c r="S38" s="41">
        <f>SUMIFS(美育素质!L:L,美育素质!B:B,B38,美育素质!D:D,"=校内外文化艺术竞赛")</f>
        <v>0.25</v>
      </c>
      <c r="T38" s="41">
        <f t="shared" si="4"/>
        <v>0.25</v>
      </c>
      <c r="U38" s="41">
        <f>MAX(0,SUMIFS(劳育素质!K:K,劳育素质!B:B,B38,劳育素质!D:D,"=劳动日常考核基础分")+SUMIFS(劳育素质!K:K,劳育素质!B:B,B38,劳育素质!D:D,"=劳活动与卫生加减分"))</f>
        <v>1.50866666666667</v>
      </c>
      <c r="V38" s="25">
        <f>SUMIFS(劳育素质!K:K,劳育素质!B:B,B38,劳育素质!D:D,"=志愿服务",劳育素质!F:F,"=A类+B类")</f>
        <v>0.475</v>
      </c>
      <c r="W38" s="25">
        <f>SUMIFS(劳育素质!K:K,劳育素质!B:B,B38,劳育素质!D:D,"=志愿服务",劳育素质!F:F,"=C类")</f>
        <v>0</v>
      </c>
      <c r="X38" s="25">
        <f t="shared" si="5"/>
        <v>0.475</v>
      </c>
      <c r="Y38" s="25">
        <f>SUMIFS(劳育素质!K:K,劳育素质!B:B,B38,劳育素质!D:D,"=实习实训")</f>
        <v>0</v>
      </c>
      <c r="Z38" s="25">
        <f t="shared" si="6"/>
        <v>1.98366666666667</v>
      </c>
      <c r="AA38" s="25">
        <f>SUMIFS(创新与实践素质!L:L,创新与实践素质!B:B,B38,创新与实践素质!D:D,"=创新创业素质")</f>
        <v>0</v>
      </c>
      <c r="AB38" s="25">
        <f>SUMIFS(创新与实践素质!L:L,创新与实践素质!B:B,B38,创新与实践素质!D:D,"=水平考试")</f>
        <v>0</v>
      </c>
      <c r="AC38" s="25">
        <f>SUMIFS(创新与实践素质!L:L,创新与实践素质!B:B,B38,创新与实践素质!D:D,"=社会实践")</f>
        <v>0</v>
      </c>
      <c r="AD38" s="25">
        <f>_xlfn.MAXIFS(创新与实践素质!L:L,创新与实践素质!B:B,B38,创新与实践素质!D:D,"=社会工作能力（工作表现）",创新与实践素质!G:G,"=上学期")+_xlfn.MAXIFS(创新与实践素质!L:L,创新与实践素质!B:B,B38,创新与实践素质!D:D,"=社会工作能力（工作表现）",创新与实践素质!G:G,"=下学期")</f>
        <v>0</v>
      </c>
      <c r="AE38" s="25">
        <f t="shared" si="7"/>
        <v>0</v>
      </c>
      <c r="AF38" s="25">
        <f t="shared" si="8"/>
        <v>63.4065833333333</v>
      </c>
    </row>
    <row r="39" spans="1:32">
      <c r="A39" s="12" t="s">
        <v>14</v>
      </c>
      <c r="B39" s="13" t="s">
        <v>136</v>
      </c>
      <c r="C39" s="12"/>
      <c r="D39" s="41">
        <f>SUMIFS(德育素质!H:H,德育素质!B:B,B39,德育素质!D:D,"=基本评定分")</f>
        <v>5.28</v>
      </c>
      <c r="E39" s="41">
        <f>MIN(2,SUMIFS(德育素质!H:H,德育素质!A:A,A39,德育素质!D:D,"=集体评定等级分",德育素质!E:E,"=班级考评等级")+SUMIFS(德育素质!H:H,德育素质!B:B,B39,德育素质!D:D,"=集体评定等级分"))</f>
        <v>1</v>
      </c>
      <c r="F39" s="41">
        <f>MIN(2,SUMIFS(德育素质!H:H,德育素质!B:B,B39,德育素质!D:D,"=社会责任记实分"))</f>
        <v>0</v>
      </c>
      <c r="G39" s="25">
        <f>SUMIFS(德育素质!H:H,德育素质!B:B,B39,德育素质!D:D,"=违纪违规扣分")</f>
        <v>0</v>
      </c>
      <c r="H39" s="25">
        <f>SUMIFS(德育素质!H:H,德育素质!B:B,B39,德育素质!D:D,"=荣誉称号加分")</f>
        <v>0</v>
      </c>
      <c r="I39" s="25">
        <f t="shared" si="0"/>
        <v>1</v>
      </c>
      <c r="J39" s="41">
        <f t="shared" si="1"/>
        <v>6.28</v>
      </c>
      <c r="K39" s="41">
        <f>(VLOOKUP(B39,智育素质!B:D,3,0)*10+50)*0.6</f>
        <v>48.582</v>
      </c>
      <c r="L39" s="41">
        <f>SUMIFS(体育素质!J:J,体育素质!B:B,B39,体育素质!D:D,"=体育课程成绩",体育素质!E:E,"=体育成绩")/40</f>
        <v>4.5</v>
      </c>
      <c r="M39" s="41">
        <f>SUMIFS(体育素质!L:L,体育素质!B:B,B39,体育素质!D:D,"=校内外体育竞赛")</f>
        <v>0</v>
      </c>
      <c r="N39" s="41">
        <f>SUMIFS(体育素质!L:L,体育素质!B:B,B39,体育素质!D:D,"=校内外体育活动",体育素质!E:E,"=早锻炼")</f>
        <v>0.4</v>
      </c>
      <c r="O39" s="41">
        <f>SUMIFS(体育素质!L:L,体育素质!B:B,B39,体育素质!D:D,"=校内外体育活动",体育素质!E:E,"=校园跑")</f>
        <v>0.6</v>
      </c>
      <c r="P39" s="41">
        <f t="shared" si="2"/>
        <v>1</v>
      </c>
      <c r="Q39" s="41">
        <f t="shared" si="3"/>
        <v>5.5</v>
      </c>
      <c r="R39" s="41">
        <f>MIN(0.5,SUMIFS(美育素质!L:L,美育素质!B:B,B39,美育素质!D:D,"=文化艺术实践"))</f>
        <v>0</v>
      </c>
      <c r="S39" s="41">
        <f>SUMIFS(美育素质!L:L,美育素质!B:B,B39,美育素质!D:D,"=校内外文化艺术竞赛")</f>
        <v>0</v>
      </c>
      <c r="T39" s="41">
        <f t="shared" si="4"/>
        <v>0</v>
      </c>
      <c r="U39" s="41">
        <f>MAX(0,SUMIFS(劳育素质!K:K,劳育素质!B:B,B39,劳育素质!D:D,"=劳动日常考核基础分")+SUMIFS(劳育素质!K:K,劳育素质!B:B,B39,劳育素质!D:D,"=劳活动与卫生加减分"))</f>
        <v>1.45733333333333</v>
      </c>
      <c r="V39" s="25">
        <f>SUMIFS(劳育素质!K:K,劳育素质!B:B,B39,劳育素质!D:D,"=志愿服务",劳育素质!F:F,"=A类+B类")</f>
        <v>2.95</v>
      </c>
      <c r="W39" s="25">
        <f>SUMIFS(劳育素质!K:K,劳育素质!B:B,B39,劳育素质!D:D,"=志愿服务",劳育素质!F:F,"=C类")</f>
        <v>0</v>
      </c>
      <c r="X39" s="25">
        <f t="shared" si="5"/>
        <v>2.95</v>
      </c>
      <c r="Y39" s="25">
        <f>SUMIFS(劳育素质!K:K,劳育素质!B:B,B39,劳育素质!D:D,"=实习实训")</f>
        <v>0</v>
      </c>
      <c r="Z39" s="25">
        <f t="shared" si="6"/>
        <v>4.40733333333333</v>
      </c>
      <c r="AA39" s="25">
        <f>SUMIFS(创新与实践素质!L:L,创新与实践素质!B:B,B39,创新与实践素质!D:D,"=创新创业素质")</f>
        <v>0</v>
      </c>
      <c r="AB39" s="25">
        <f>SUMIFS(创新与实践素质!L:L,创新与实践素质!B:B,B39,创新与实践素质!D:D,"=水平考试")</f>
        <v>0.5</v>
      </c>
      <c r="AC39" s="25">
        <f>SUMIFS(创新与实践素质!L:L,创新与实践素质!B:B,B39,创新与实践素质!D:D,"=社会实践")</f>
        <v>0</v>
      </c>
      <c r="AD39" s="25">
        <f>_xlfn.MAXIFS(创新与实践素质!L:L,创新与实践素质!B:B,B39,创新与实践素质!D:D,"=社会工作能力（工作表现）",创新与实践素质!G:G,"=上学期")+_xlfn.MAXIFS(创新与实践素质!L:L,创新与实践素质!B:B,B39,创新与实践素质!D:D,"=社会工作能力（工作表现）",创新与实践素质!G:G,"=下学期")</f>
        <v>1</v>
      </c>
      <c r="AE39" s="25">
        <f t="shared" si="7"/>
        <v>1.5</v>
      </c>
      <c r="AF39" s="25">
        <f t="shared" si="8"/>
        <v>66.2693333333333</v>
      </c>
    </row>
    <row r="40" spans="1:32">
      <c r="A40" s="12" t="s">
        <v>14</v>
      </c>
      <c r="B40" s="13" t="s">
        <v>68</v>
      </c>
      <c r="C40" s="12"/>
      <c r="D40" s="41">
        <f>SUMIFS(德育素质!H:H,德育素质!B:B,B40,德育素质!D:D,"=基本评定分")</f>
        <v>5.28</v>
      </c>
      <c r="E40" s="41">
        <f>MIN(2,SUMIFS(德育素质!H:H,德育素质!A:A,A40,德育素质!D:D,"=集体评定等级分",德育素质!E:E,"=班级考评等级")+SUMIFS(德育素质!H:H,德育素质!B:B,B40,德育素质!D:D,"=集体评定等级分"))</f>
        <v>1</v>
      </c>
      <c r="F40" s="41">
        <f>MIN(2,SUMIFS(德育素质!H:H,德育素质!B:B,B40,德育素质!D:D,"=社会责任记实分"))</f>
        <v>0</v>
      </c>
      <c r="G40" s="25">
        <f>SUMIFS(德育素质!H:H,德育素质!B:B,B40,德育素质!D:D,"=违纪违规扣分")</f>
        <v>0</v>
      </c>
      <c r="H40" s="25">
        <f>SUMIFS(德育素质!H:H,德育素质!B:B,B40,德育素质!D:D,"=荣誉称号加分")</f>
        <v>0</v>
      </c>
      <c r="I40" s="25">
        <f t="shared" ref="I40:I71" si="9">MIN(4,E40+F40+G40+H40)</f>
        <v>1</v>
      </c>
      <c r="J40" s="41">
        <f t="shared" ref="J40:J71" si="10">D40+I40</f>
        <v>6.28</v>
      </c>
      <c r="K40" s="41">
        <f>(VLOOKUP(B40,智育素质!B:D,3,0)*10+50)*0.6</f>
        <v>47.946</v>
      </c>
      <c r="L40" s="41">
        <f>SUMIFS(体育素质!J:J,体育素质!B:B,B40,体育素质!D:D,"=体育课程成绩",体育素质!E:E,"=体育成绩")/40</f>
        <v>3.875</v>
      </c>
      <c r="M40" s="41">
        <f>SUMIFS(体育素质!L:L,体育素质!B:B,B40,体育素质!D:D,"=校内外体育竞赛")</f>
        <v>0</v>
      </c>
      <c r="N40" s="41">
        <f>SUMIFS(体育素质!L:L,体育素质!B:B,B40,体育素质!D:D,"=校内外体育活动",体育素质!E:E,"=早锻炼")</f>
        <v>0.4</v>
      </c>
      <c r="O40" s="41">
        <f>SUMIFS(体育素质!L:L,体育素质!B:B,B40,体育素质!D:D,"=校内外体育活动",体育素质!E:E,"=校园跑")</f>
        <v>0.0525</v>
      </c>
      <c r="P40" s="41">
        <f t="shared" ref="P40:P71" si="11">MIN(3,M40+N40+O40)</f>
        <v>0.4525</v>
      </c>
      <c r="Q40" s="41">
        <f t="shared" ref="Q40:Q71" si="12">MIN(8,P40+L40)</f>
        <v>4.3275</v>
      </c>
      <c r="R40" s="41">
        <f>MIN(0.5,SUMIFS(美育素质!L:L,美育素质!B:B,B40,美育素质!D:D,"=文化艺术实践"))</f>
        <v>0</v>
      </c>
      <c r="S40" s="41">
        <f>SUMIFS(美育素质!L:L,美育素质!B:B,B40,美育素质!D:D,"=校内外文化艺术竞赛")</f>
        <v>0</v>
      </c>
      <c r="T40" s="41">
        <f t="shared" ref="T40:T71" si="13">MIN(5,S40+R40)</f>
        <v>0</v>
      </c>
      <c r="U40" s="41">
        <f>MAX(0,SUMIFS(劳育素质!K:K,劳育素质!B:B,B40,劳育素质!D:D,"=劳动日常考核基础分")+SUMIFS(劳育素质!K:K,劳育素质!B:B,B40,劳育素质!D:D,"=劳活动与卫生加减分"))</f>
        <v>1.54133333333333</v>
      </c>
      <c r="V40" s="25">
        <f>SUMIFS(劳育素质!K:K,劳育素质!B:B,B40,劳育素质!D:D,"=志愿服务",劳育素质!F:F,"=A类+B类")</f>
        <v>1.25</v>
      </c>
      <c r="W40" s="25">
        <f>SUMIFS(劳育素质!K:K,劳育素质!B:B,B40,劳育素质!D:D,"=志愿服务",劳育素质!F:F,"=C类")</f>
        <v>0</v>
      </c>
      <c r="X40" s="25">
        <f t="shared" ref="X40:X71" si="14">MIN(4,V40+W40)</f>
        <v>1.25</v>
      </c>
      <c r="Y40" s="25">
        <f>SUMIFS(劳育素质!K:K,劳育素质!B:B,B40,劳育素质!D:D,"=实习实训")</f>
        <v>0</v>
      </c>
      <c r="Z40" s="25">
        <f t="shared" ref="Z40:Z71" si="15">MIN(5,U40+X40+Y40)</f>
        <v>2.79133333333333</v>
      </c>
      <c r="AA40" s="25">
        <f>SUMIFS(创新与实践素质!L:L,创新与实践素质!B:B,B40,创新与实践素质!D:D,"=创新创业素质")</f>
        <v>0</v>
      </c>
      <c r="AB40" s="25">
        <f>SUMIFS(创新与实践素质!L:L,创新与实践素质!B:B,B40,创新与实践素质!D:D,"=水平考试")</f>
        <v>0.87</v>
      </c>
      <c r="AC40" s="25">
        <f>SUMIFS(创新与实践素质!L:L,创新与实践素质!B:B,B40,创新与实践素质!D:D,"=社会实践")</f>
        <v>0</v>
      </c>
      <c r="AD40" s="25">
        <f>_xlfn.MAXIFS(创新与实践素质!L:L,创新与实践素质!B:B,B40,创新与实践素质!D:D,"=社会工作能力（工作表现）",创新与实践素质!G:G,"=上学期")+_xlfn.MAXIFS(创新与实践素质!L:L,创新与实践素质!B:B,B40,创新与实践素质!D:D,"=社会工作能力（工作表现）",创新与实践素质!G:G,"=下学期")</f>
        <v>0</v>
      </c>
      <c r="AE40" s="25">
        <f t="shared" ref="AE40:AE71" si="16">MIN(12,AA40+AB40+AC40+AD40)</f>
        <v>0.87</v>
      </c>
      <c r="AF40" s="25">
        <f t="shared" ref="AF40:AF71" si="17">AE40+Z40+T40+Q40+K40+J40</f>
        <v>62.2148333333333</v>
      </c>
    </row>
    <row r="41" spans="1:32">
      <c r="A41" s="12" t="s">
        <v>14</v>
      </c>
      <c r="B41" s="13" t="s">
        <v>183</v>
      </c>
      <c r="C41" s="12"/>
      <c r="D41" s="41">
        <f>SUMIFS(德育素质!H:H,德育素质!B:B,B41,德育素质!D:D,"=基本评定分")</f>
        <v>5.28</v>
      </c>
      <c r="E41" s="41">
        <f>MIN(2,SUMIFS(德育素质!H:H,德育素质!A:A,A41,德育素质!D:D,"=集体评定等级分",德育素质!E:E,"=班级考评等级")+SUMIFS(德育素质!H:H,德育素质!B:B,B41,德育素质!D:D,"=集体评定等级分"))</f>
        <v>1</v>
      </c>
      <c r="F41" s="41">
        <f>MIN(2,SUMIFS(德育素质!H:H,德育素质!B:B,B41,德育素质!D:D,"=社会责任记实分"))</f>
        <v>0</v>
      </c>
      <c r="G41" s="25">
        <f>SUMIFS(德育素质!H:H,德育素质!B:B,B41,德育素质!D:D,"=违纪违规扣分")</f>
        <v>0</v>
      </c>
      <c r="H41" s="25">
        <f>SUMIFS(德育素质!H:H,德育素质!B:B,B41,德育素质!D:D,"=荣誉称号加分")</f>
        <v>0</v>
      </c>
      <c r="I41" s="25">
        <f t="shared" si="9"/>
        <v>1</v>
      </c>
      <c r="J41" s="41">
        <f t="shared" si="10"/>
        <v>6.28</v>
      </c>
      <c r="K41" s="41">
        <f>(VLOOKUP(B41,智育素质!B:D,3,0)*10+50)*0.6</f>
        <v>48.348</v>
      </c>
      <c r="L41" s="41">
        <f>SUMIFS(体育素质!J:J,体育素质!B:B,B41,体育素质!D:D,"=体育课程成绩",体育素质!E:E,"=体育成绩")/40</f>
        <v>4.45</v>
      </c>
      <c r="M41" s="41">
        <f>SUMIFS(体育素质!L:L,体育素质!B:B,B41,体育素质!D:D,"=校内外体育竞赛")</f>
        <v>0</v>
      </c>
      <c r="N41" s="41">
        <f>SUMIFS(体育素质!L:L,体育素质!B:B,B41,体育素质!D:D,"=校内外体育活动",体育素质!E:E,"=早锻炼")</f>
        <v>0.295</v>
      </c>
      <c r="O41" s="41">
        <f>SUMIFS(体育素质!L:L,体育素质!B:B,B41,体育素质!D:D,"=校内外体育活动",体育素质!E:E,"=校园跑")</f>
        <v>0</v>
      </c>
      <c r="P41" s="41">
        <f t="shared" si="11"/>
        <v>0.295</v>
      </c>
      <c r="Q41" s="41">
        <f t="shared" si="12"/>
        <v>4.745</v>
      </c>
      <c r="R41" s="41">
        <f>MIN(0.5,SUMIFS(美育素质!L:L,美育素质!B:B,B41,美育素质!D:D,"=文化艺术实践"))</f>
        <v>0</v>
      </c>
      <c r="S41" s="41">
        <f>SUMIFS(美育素质!L:L,美育素质!B:B,B41,美育素质!D:D,"=校内外文化艺术竞赛")</f>
        <v>0</v>
      </c>
      <c r="T41" s="41">
        <f t="shared" si="13"/>
        <v>0</v>
      </c>
      <c r="U41" s="41">
        <f>MAX(0,SUMIFS(劳育素质!K:K,劳育素质!B:B,B41,劳育素质!D:D,"=劳动日常考核基础分")+SUMIFS(劳育素质!K:K,劳育素质!B:B,B41,劳育素质!D:D,"=劳活动与卫生加减分"))</f>
        <v>1.3992</v>
      </c>
      <c r="V41" s="25">
        <f>SUMIFS(劳育素质!K:K,劳育素质!B:B,B41,劳育素质!D:D,"=志愿服务",劳育素质!F:F,"=A类+B类")</f>
        <v>0</v>
      </c>
      <c r="W41" s="25">
        <f>SUMIFS(劳育素质!K:K,劳育素质!B:B,B41,劳育素质!D:D,"=志愿服务",劳育素质!F:F,"=C类")</f>
        <v>0</v>
      </c>
      <c r="X41" s="25">
        <f t="shared" si="14"/>
        <v>0</v>
      </c>
      <c r="Y41" s="25">
        <f>SUMIFS(劳育素质!K:K,劳育素质!B:B,B41,劳育素质!D:D,"=实习实训")</f>
        <v>0</v>
      </c>
      <c r="Z41" s="25">
        <f t="shared" si="15"/>
        <v>1.3992</v>
      </c>
      <c r="AA41" s="25">
        <f>SUMIFS(创新与实践素质!L:L,创新与实践素质!B:B,B41,创新与实践素质!D:D,"=创新创业素质")</f>
        <v>0</v>
      </c>
      <c r="AB41" s="25">
        <f>SUMIFS(创新与实践素质!L:L,创新与实践素质!B:B,B41,创新与实践素质!D:D,"=水平考试")</f>
        <v>0</v>
      </c>
      <c r="AC41" s="25">
        <f>SUMIFS(创新与实践素质!L:L,创新与实践素质!B:B,B41,创新与实践素质!D:D,"=社会实践")</f>
        <v>0</v>
      </c>
      <c r="AD41" s="25">
        <f>_xlfn.MAXIFS(创新与实践素质!L:L,创新与实践素质!B:B,B41,创新与实践素质!D:D,"=社会工作能力（工作表现）",创新与实践素质!G:G,"=上学期")+_xlfn.MAXIFS(创新与实践素质!L:L,创新与实践素质!B:B,B41,创新与实践素质!D:D,"=社会工作能力（工作表现）",创新与实践素质!G:G,"=下学期")</f>
        <v>0</v>
      </c>
      <c r="AE41" s="25">
        <f t="shared" si="16"/>
        <v>0</v>
      </c>
      <c r="AF41" s="25">
        <f t="shared" si="17"/>
        <v>60.7722</v>
      </c>
    </row>
    <row r="42" spans="1:32">
      <c r="A42" s="12" t="s">
        <v>14</v>
      </c>
      <c r="B42" s="13" t="s">
        <v>61</v>
      </c>
      <c r="C42" s="12"/>
      <c r="D42" s="41">
        <f>SUMIFS(德育素质!H:H,德育素质!B:B,B42,德育素质!D:D,"=基本评定分")</f>
        <v>5.28</v>
      </c>
      <c r="E42" s="41">
        <f>MIN(2,SUMIFS(德育素质!H:H,德育素质!A:A,A42,德育素质!D:D,"=集体评定等级分",德育素质!E:E,"=班级考评等级")+SUMIFS(德育素质!H:H,德育素质!B:B,B42,德育素质!D:D,"=集体评定等级分"))</f>
        <v>1</v>
      </c>
      <c r="F42" s="41">
        <f>MIN(2,SUMIFS(德育素质!H:H,德育素质!B:B,B42,德育素质!D:D,"=社会责任记实分"))</f>
        <v>0</v>
      </c>
      <c r="G42" s="25">
        <f>SUMIFS(德育素质!H:H,德育素质!B:B,B42,德育素质!D:D,"=违纪违规扣分")</f>
        <v>0</v>
      </c>
      <c r="H42" s="25">
        <f>SUMIFS(德育素质!H:H,德育素质!B:B,B42,德育素质!D:D,"=荣誉称号加分")</f>
        <v>0</v>
      </c>
      <c r="I42" s="25">
        <f t="shared" si="9"/>
        <v>1</v>
      </c>
      <c r="J42" s="41">
        <f t="shared" si="10"/>
        <v>6.28</v>
      </c>
      <c r="K42" s="41">
        <f>(VLOOKUP(B42,智育素质!B:D,3,0)*10+50)*0.6</f>
        <v>49.602</v>
      </c>
      <c r="L42" s="41">
        <f>SUMIFS(体育素质!J:J,体育素质!B:B,B42,体育素质!D:D,"=体育课程成绩",体育素质!E:E,"=体育成绩")/40</f>
        <v>1.775</v>
      </c>
      <c r="M42" s="41">
        <f>SUMIFS(体育素质!L:L,体育素质!B:B,B42,体育素质!D:D,"=校内外体育竞赛")</f>
        <v>0</v>
      </c>
      <c r="N42" s="41">
        <f>SUMIFS(体育素质!L:L,体育素质!B:B,B42,体育素质!D:D,"=校内外体育活动",体育素质!E:E,"=早锻炼")</f>
        <v>0.135</v>
      </c>
      <c r="O42" s="41">
        <f>SUMIFS(体育素质!L:L,体育素质!B:B,B42,体育素质!D:D,"=校内外体育活动",体育素质!E:E,"=校园跑")</f>
        <v>0</v>
      </c>
      <c r="P42" s="41">
        <f t="shared" si="11"/>
        <v>0.135</v>
      </c>
      <c r="Q42" s="41">
        <f t="shared" si="12"/>
        <v>1.91</v>
      </c>
      <c r="R42" s="41">
        <f>MIN(0.5,SUMIFS(美育素质!L:L,美育素质!B:B,B42,美育素质!D:D,"=文化艺术实践"))</f>
        <v>0</v>
      </c>
      <c r="S42" s="41">
        <f>SUMIFS(美育素质!L:L,美育素质!B:B,B42,美育素质!D:D,"=校内外文化艺术竞赛")</f>
        <v>0</v>
      </c>
      <c r="T42" s="41">
        <f t="shared" si="13"/>
        <v>0</v>
      </c>
      <c r="U42" s="41">
        <f>MAX(0,SUMIFS(劳育素质!K:K,劳育素质!B:B,B42,劳育素质!D:D,"=劳动日常考核基础分")+SUMIFS(劳育素质!K:K,劳育素质!B:B,B42,劳育素质!D:D,"=劳活动与卫生加减分"))</f>
        <v>1.39</v>
      </c>
      <c r="V42" s="25">
        <f>SUMIFS(劳育素质!K:K,劳育素质!B:B,B42,劳育素质!D:D,"=志愿服务",劳育素质!F:F,"=A类+B类")</f>
        <v>1.575</v>
      </c>
      <c r="W42" s="25">
        <f>SUMIFS(劳育素质!K:K,劳育素质!B:B,B42,劳育素质!D:D,"=志愿服务",劳育素质!F:F,"=C类")</f>
        <v>0</v>
      </c>
      <c r="X42" s="25">
        <f t="shared" si="14"/>
        <v>1.575</v>
      </c>
      <c r="Y42" s="25">
        <f>SUMIFS(劳育素质!K:K,劳育素质!B:B,B42,劳育素质!D:D,"=实习实训")</f>
        <v>0</v>
      </c>
      <c r="Z42" s="25">
        <f t="shared" si="15"/>
        <v>2.965</v>
      </c>
      <c r="AA42" s="25">
        <f>SUMIFS(创新与实践素质!L:L,创新与实践素质!B:B,B42,创新与实践素质!D:D,"=创新创业素质")</f>
        <v>0</v>
      </c>
      <c r="AB42" s="25">
        <f>SUMIFS(创新与实践素质!L:L,创新与实践素质!B:B,B42,创新与实践素质!D:D,"=水平考试")</f>
        <v>0</v>
      </c>
      <c r="AC42" s="25">
        <f>SUMIFS(创新与实践素质!L:L,创新与实践素质!B:B,B42,创新与实践素质!D:D,"=社会实践")</f>
        <v>0</v>
      </c>
      <c r="AD42" s="25">
        <f>_xlfn.MAXIFS(创新与实践素质!L:L,创新与实践素质!B:B,B42,创新与实践素质!D:D,"=社会工作能力（工作表现）",创新与实践素质!G:G,"=上学期")+_xlfn.MAXIFS(创新与实践素质!L:L,创新与实践素质!B:B,B42,创新与实践素质!D:D,"=社会工作能力（工作表现）",创新与实践素质!G:G,"=下学期")</f>
        <v>0</v>
      </c>
      <c r="AE42" s="25">
        <f t="shared" si="16"/>
        <v>0</v>
      </c>
      <c r="AF42" s="25">
        <f t="shared" si="17"/>
        <v>60.757</v>
      </c>
    </row>
    <row r="43" spans="1:32">
      <c r="A43" s="12" t="s">
        <v>14</v>
      </c>
      <c r="B43" s="13" t="s">
        <v>140</v>
      </c>
      <c r="C43" s="12"/>
      <c r="D43" s="41">
        <f>SUMIFS(德育素质!H:H,德育素质!B:B,B43,德育素质!D:D,"=基本评定分")</f>
        <v>5.28</v>
      </c>
      <c r="E43" s="41">
        <f>MIN(2,SUMIFS(德育素质!H:H,德育素质!A:A,A43,德育素质!D:D,"=集体评定等级分",德育素质!E:E,"=班级考评等级")+SUMIFS(德育素质!H:H,德育素质!B:B,B43,德育素质!D:D,"=集体评定等级分"))</f>
        <v>1</v>
      </c>
      <c r="F43" s="41">
        <f>MIN(2,SUMIFS(德育素质!H:H,德育素质!B:B,B43,德育素质!D:D,"=社会责任记实分"))</f>
        <v>0</v>
      </c>
      <c r="G43" s="25">
        <f>SUMIFS(德育素质!H:H,德育素质!B:B,B43,德育素质!D:D,"=违纪违规扣分")</f>
        <v>0</v>
      </c>
      <c r="H43" s="25">
        <f>SUMIFS(德育素质!H:H,德育素质!B:B,B43,德育素质!D:D,"=荣誉称号加分")</f>
        <v>0</v>
      </c>
      <c r="I43" s="25">
        <f t="shared" si="9"/>
        <v>1</v>
      </c>
      <c r="J43" s="41">
        <f t="shared" si="10"/>
        <v>6.28</v>
      </c>
      <c r="K43" s="41">
        <f>(VLOOKUP(B43,智育素质!B:D,3,0)*10+50)*0.6</f>
        <v>47.982</v>
      </c>
      <c r="L43" s="41">
        <f>SUMIFS(体育素质!J:J,体育素质!B:B,B43,体育素质!D:D,"=体育课程成绩",体育素质!E:E,"=体育成绩")/40</f>
        <v>4.525</v>
      </c>
      <c r="M43" s="41">
        <f>SUMIFS(体育素质!L:L,体育素质!B:B,B43,体育素质!D:D,"=校内外体育竞赛")</f>
        <v>0</v>
      </c>
      <c r="N43" s="41">
        <f>SUMIFS(体育素质!L:L,体育素质!B:B,B43,体育素质!D:D,"=校内外体育活动",体育素质!E:E,"=早锻炼")</f>
        <v>0.4</v>
      </c>
      <c r="O43" s="41">
        <f>SUMIFS(体育素质!L:L,体育素质!B:B,B43,体育素质!D:D,"=校内外体育活动",体育素质!E:E,"=校园跑")</f>
        <v>0.6</v>
      </c>
      <c r="P43" s="41">
        <f t="shared" si="11"/>
        <v>1</v>
      </c>
      <c r="Q43" s="41">
        <f t="shared" si="12"/>
        <v>5.525</v>
      </c>
      <c r="R43" s="41">
        <f>MIN(0.5,SUMIFS(美育素质!L:L,美育素质!B:B,B43,美育素质!D:D,"=文化艺术实践"))</f>
        <v>0</v>
      </c>
      <c r="S43" s="41">
        <f>SUMIFS(美育素质!L:L,美育素质!B:B,B43,美育素质!D:D,"=校内外文化艺术竞赛")</f>
        <v>0.1</v>
      </c>
      <c r="T43" s="41">
        <f t="shared" si="13"/>
        <v>0.1</v>
      </c>
      <c r="U43" s="41">
        <f>MAX(0,SUMIFS(劳育素质!K:K,劳育素质!B:B,B43,劳育素质!D:D,"=劳动日常考核基础分")+SUMIFS(劳育素质!K:K,劳育素质!B:B,B43,劳育素质!D:D,"=劳活动与卫生加减分"))</f>
        <v>1.477</v>
      </c>
      <c r="V43" s="25">
        <f>SUMIFS(劳育素质!K:K,劳育素质!B:B,B43,劳育素质!D:D,"=志愿服务",劳育素质!F:F,"=A类+B类")</f>
        <v>0</v>
      </c>
      <c r="W43" s="25">
        <f>SUMIFS(劳育素质!K:K,劳育素质!B:B,B43,劳育素质!D:D,"=志愿服务",劳育素质!F:F,"=C类")</f>
        <v>0</v>
      </c>
      <c r="X43" s="25">
        <f t="shared" si="14"/>
        <v>0</v>
      </c>
      <c r="Y43" s="25">
        <f>SUMIFS(劳育素质!K:K,劳育素质!B:B,B43,劳育素质!D:D,"=实习实训")</f>
        <v>0</v>
      </c>
      <c r="Z43" s="25">
        <f t="shared" si="15"/>
        <v>1.477</v>
      </c>
      <c r="AA43" s="25">
        <f>SUMIFS(创新与实践素质!L:L,创新与实践素质!B:B,B43,创新与实践素质!D:D,"=创新创业素质")</f>
        <v>0</v>
      </c>
      <c r="AB43" s="25">
        <f>SUMIFS(创新与实践素质!L:L,创新与实践素质!B:B,B43,创新与实践素质!D:D,"=水平考试")</f>
        <v>0</v>
      </c>
      <c r="AC43" s="25">
        <f>SUMIFS(创新与实践素质!L:L,创新与实践素质!B:B,B43,创新与实践素质!D:D,"=社会实践")</f>
        <v>0</v>
      </c>
      <c r="AD43" s="25">
        <f>_xlfn.MAXIFS(创新与实践素质!L:L,创新与实践素质!B:B,B43,创新与实践素质!D:D,"=社会工作能力（工作表现）",创新与实践素质!G:G,"=上学期")+_xlfn.MAXIFS(创新与实践素质!L:L,创新与实践素质!B:B,B43,创新与实践素质!D:D,"=社会工作能力（工作表现）",创新与实践素质!G:G,"=下学期")</f>
        <v>0</v>
      </c>
      <c r="AE43" s="25">
        <f t="shared" si="16"/>
        <v>0</v>
      </c>
      <c r="AF43" s="25">
        <f t="shared" si="17"/>
        <v>61.364</v>
      </c>
    </row>
    <row r="44" spans="1:32">
      <c r="A44" s="12" t="s">
        <v>14</v>
      </c>
      <c r="B44" s="13" t="s">
        <v>35</v>
      </c>
      <c r="C44" s="12"/>
      <c r="D44" s="41">
        <f>SUMIFS(德育素质!H:H,德育素质!B:B,B44,德育素质!D:D,"=基本评定分")</f>
        <v>6</v>
      </c>
      <c r="E44" s="41">
        <f>MIN(2,SUMIFS(德育素质!H:H,德育素质!A:A,A44,德育素质!D:D,"=集体评定等级分",德育素质!E:E,"=班级考评等级")+SUMIFS(德育素质!H:H,德育素质!B:B,B44,德育素质!D:D,"=集体评定等级分"))</f>
        <v>1</v>
      </c>
      <c r="F44" s="41">
        <f>MIN(2,SUMIFS(德育素质!H:H,德育素质!B:B,B44,德育素质!D:D,"=社会责任记实分"))</f>
        <v>0</v>
      </c>
      <c r="G44" s="25">
        <f>SUMIFS(德育素质!H:H,德育素质!B:B,B44,德育素质!D:D,"=违纪违规扣分")</f>
        <v>0</v>
      </c>
      <c r="H44" s="25">
        <f>SUMIFS(德育素质!H:H,德育素质!B:B,B44,德育素质!D:D,"=荣誉称号加分")</f>
        <v>0</v>
      </c>
      <c r="I44" s="25">
        <f t="shared" si="9"/>
        <v>1</v>
      </c>
      <c r="J44" s="41">
        <f t="shared" si="10"/>
        <v>7</v>
      </c>
      <c r="K44" s="41">
        <f>(VLOOKUP(B44,智育素质!B:D,3,0)*10+50)*0.6</f>
        <v>48.27</v>
      </c>
      <c r="L44" s="41">
        <f>SUMIFS(体育素质!J:J,体育素质!B:B,B44,体育素质!D:D,"=体育课程成绩",体育素质!E:E,"=体育成绩")/40</f>
        <v>4.475</v>
      </c>
      <c r="M44" s="41">
        <f>SUMIFS(体育素质!L:L,体育素质!B:B,B44,体育素质!D:D,"=校内外体育竞赛")</f>
        <v>0</v>
      </c>
      <c r="N44" s="41">
        <f>SUMIFS(体育素质!L:L,体育素质!B:B,B44,体育素质!D:D,"=校内外体育活动",体育素质!E:E,"=早锻炼")</f>
        <v>0.4</v>
      </c>
      <c r="O44" s="41">
        <f>SUMIFS(体育素质!L:L,体育素质!B:B,B44,体育素质!D:D,"=校内外体育活动",体育素质!E:E,"=校园跑")</f>
        <v>0.6</v>
      </c>
      <c r="P44" s="41">
        <f t="shared" si="11"/>
        <v>1</v>
      </c>
      <c r="Q44" s="41">
        <f t="shared" si="12"/>
        <v>5.475</v>
      </c>
      <c r="R44" s="41">
        <f>MIN(0.5,SUMIFS(美育素质!L:L,美育素质!B:B,B44,美育素质!D:D,"=文化艺术实践"))</f>
        <v>0</v>
      </c>
      <c r="S44" s="41">
        <f>SUMIFS(美育素质!L:L,美育素质!B:B,B44,美育素质!D:D,"=校内外文化艺术竞赛")</f>
        <v>0</v>
      </c>
      <c r="T44" s="41">
        <f t="shared" si="13"/>
        <v>0</v>
      </c>
      <c r="U44" s="41">
        <f>MAX(0,SUMIFS(劳育素质!K:K,劳育素质!B:B,B44,劳育素质!D:D,"=劳动日常考核基础分")+SUMIFS(劳育素质!K:K,劳育素质!B:B,B44,劳育素质!D:D,"=劳活动与卫生加减分"))</f>
        <v>1.51111111111111</v>
      </c>
      <c r="V44" s="25">
        <f>SUMIFS(劳育素质!K:K,劳育素质!B:B,B44,劳育素质!D:D,"=志愿服务",劳育素质!F:F,"=A类+B类")</f>
        <v>1.475</v>
      </c>
      <c r="W44" s="25">
        <f>SUMIFS(劳育素质!K:K,劳育素质!B:B,B44,劳育素质!D:D,"=志愿服务",劳育素质!F:F,"=C类")</f>
        <v>0</v>
      </c>
      <c r="X44" s="25">
        <f t="shared" si="14"/>
        <v>1.475</v>
      </c>
      <c r="Y44" s="25">
        <f>SUMIFS(劳育素质!K:K,劳育素质!B:B,B44,劳育素质!D:D,"=实习实训")</f>
        <v>0</v>
      </c>
      <c r="Z44" s="25">
        <f t="shared" si="15"/>
        <v>2.98611111111111</v>
      </c>
      <c r="AA44" s="25">
        <f>SUMIFS(创新与实践素质!L:L,创新与实践素质!B:B,B44,创新与实践素质!D:D,"=创新创业素质")</f>
        <v>0</v>
      </c>
      <c r="AB44" s="25">
        <f>SUMIFS(创新与实践素质!L:L,创新与实践素质!B:B,B44,创新与实践素质!D:D,"=水平考试")</f>
        <v>0</v>
      </c>
      <c r="AC44" s="25">
        <f>SUMIFS(创新与实践素质!L:L,创新与实践素质!B:B,B44,创新与实践素质!D:D,"=社会实践")</f>
        <v>0</v>
      </c>
      <c r="AD44" s="25">
        <f>_xlfn.MAXIFS(创新与实践素质!L:L,创新与实践素质!B:B,B44,创新与实践素质!D:D,"=社会工作能力（工作表现）",创新与实践素质!G:G,"=上学期")+_xlfn.MAXIFS(创新与实践素质!L:L,创新与实践素质!B:B,B44,创新与实践素质!D:D,"=社会工作能力（工作表现）",创新与实践素质!G:G,"=下学期")</f>
        <v>1</v>
      </c>
      <c r="AE44" s="25">
        <f t="shared" si="16"/>
        <v>1</v>
      </c>
      <c r="AF44" s="25">
        <f t="shared" si="17"/>
        <v>64.7311111111111</v>
      </c>
    </row>
    <row r="45" spans="1:32">
      <c r="A45" s="12" t="s">
        <v>14</v>
      </c>
      <c r="B45" s="13" t="s">
        <v>132</v>
      </c>
      <c r="C45" s="12"/>
      <c r="D45" s="41">
        <f>SUMIFS(德育素质!H:H,德育素质!B:B,B45,德育素质!D:D,"=基本评定分")</f>
        <v>5.28</v>
      </c>
      <c r="E45" s="41">
        <f>MIN(2,SUMIFS(德育素质!H:H,德育素质!A:A,A45,德育素质!D:D,"=集体评定等级分",德育素质!E:E,"=班级考评等级")+SUMIFS(德育素质!H:H,德育素质!B:B,B45,德育素质!D:D,"=集体评定等级分"))</f>
        <v>1</v>
      </c>
      <c r="F45" s="41">
        <f>MIN(2,SUMIFS(德育素质!H:H,德育素质!B:B,B45,德育素质!D:D,"=社会责任记实分"))</f>
        <v>0</v>
      </c>
      <c r="G45" s="25">
        <f>SUMIFS(德育素质!H:H,德育素质!B:B,B45,德育素质!D:D,"=违纪违规扣分")</f>
        <v>0</v>
      </c>
      <c r="H45" s="25">
        <f>SUMIFS(德育素质!H:H,德育素质!B:B,B45,德育素质!D:D,"=荣誉称号加分")</f>
        <v>0</v>
      </c>
      <c r="I45" s="25">
        <f t="shared" si="9"/>
        <v>1</v>
      </c>
      <c r="J45" s="41">
        <f t="shared" si="10"/>
        <v>6.28</v>
      </c>
      <c r="K45" s="41">
        <f>(VLOOKUP(B45,智育素质!B:D,3,0)*10+50)*0.6</f>
        <v>49.41</v>
      </c>
      <c r="L45" s="41">
        <f>SUMIFS(体育素质!J:J,体育素质!B:B,B45,体育素质!D:D,"=体育课程成绩",体育素质!E:E,"=体育成绩")/40</f>
        <v>4.325</v>
      </c>
      <c r="M45" s="41">
        <f>SUMIFS(体育素质!L:L,体育素质!B:B,B45,体育素质!D:D,"=校内外体育竞赛")</f>
        <v>0</v>
      </c>
      <c r="N45" s="41">
        <f>SUMIFS(体育素质!L:L,体育素质!B:B,B45,体育素质!D:D,"=校内外体育活动",体育素质!E:E,"=早锻炼")</f>
        <v>0.27</v>
      </c>
      <c r="O45" s="41">
        <f>SUMIFS(体育素质!L:L,体育素质!B:B,B45,体育素质!D:D,"=校内外体育活动",体育素质!E:E,"=校园跑")</f>
        <v>0.477</v>
      </c>
      <c r="P45" s="41">
        <f t="shared" si="11"/>
        <v>0.747</v>
      </c>
      <c r="Q45" s="41">
        <f t="shared" si="12"/>
        <v>5.072</v>
      </c>
      <c r="R45" s="41">
        <f>MIN(0.5,SUMIFS(美育素质!L:L,美育素质!B:B,B45,美育素质!D:D,"=文化艺术实践"))</f>
        <v>0</v>
      </c>
      <c r="S45" s="41">
        <f>SUMIFS(美育素质!L:L,美育素质!B:B,B45,美育素质!D:D,"=校内外文化艺术竞赛")</f>
        <v>0.25</v>
      </c>
      <c r="T45" s="41">
        <f t="shared" si="13"/>
        <v>0.25</v>
      </c>
      <c r="U45" s="41">
        <f>MAX(0,SUMIFS(劳育素质!K:K,劳育素质!B:B,B45,劳育素质!D:D,"=劳动日常考核基础分")+SUMIFS(劳育素质!K:K,劳育素质!B:B,B45,劳育素质!D:D,"=劳活动与卫生加减分"))</f>
        <v>1.4656</v>
      </c>
      <c r="V45" s="25">
        <f>SUMIFS(劳育素质!K:K,劳育素质!B:B,B45,劳育素质!D:D,"=志愿服务",劳育素质!F:F,"=A类+B类")</f>
        <v>3</v>
      </c>
      <c r="W45" s="25">
        <f>SUMIFS(劳育素质!K:K,劳育素质!B:B,B45,劳育素质!D:D,"=志愿服务",劳育素质!F:F,"=C类")</f>
        <v>0</v>
      </c>
      <c r="X45" s="25">
        <f t="shared" si="14"/>
        <v>3</v>
      </c>
      <c r="Y45" s="25">
        <f>SUMIFS(劳育素质!K:K,劳育素质!B:B,B45,劳育素质!D:D,"=实习实训")</f>
        <v>0</v>
      </c>
      <c r="Z45" s="25">
        <f t="shared" si="15"/>
        <v>4.4656</v>
      </c>
      <c r="AA45" s="25">
        <f>SUMIFS(创新与实践素质!L:L,创新与实践素质!B:B,B45,创新与实践素质!D:D,"=创新创业素质")</f>
        <v>0.25</v>
      </c>
      <c r="AB45" s="25">
        <f>SUMIFS(创新与实践素质!L:L,创新与实践素质!B:B,B45,创新与实践素质!D:D,"=水平考试")</f>
        <v>0</v>
      </c>
      <c r="AC45" s="25">
        <f>SUMIFS(创新与实践素质!L:L,创新与实践素质!B:B,B45,创新与实践素质!D:D,"=社会实践")</f>
        <v>0</v>
      </c>
      <c r="AD45" s="25">
        <f>_xlfn.MAXIFS(创新与实践素质!L:L,创新与实践素质!B:B,B45,创新与实践素质!D:D,"=社会工作能力（工作表现）",创新与实践素质!G:G,"=上学期")+_xlfn.MAXIFS(创新与实践素质!L:L,创新与实践素质!B:B,B45,创新与实践素质!D:D,"=社会工作能力（工作表现）",创新与实践素质!G:G,"=下学期")</f>
        <v>0.6</v>
      </c>
      <c r="AE45" s="25">
        <f t="shared" si="16"/>
        <v>0.85</v>
      </c>
      <c r="AF45" s="25">
        <f t="shared" si="17"/>
        <v>66.3276</v>
      </c>
    </row>
    <row r="46" spans="1:32">
      <c r="A46" s="12" t="s">
        <v>14</v>
      </c>
      <c r="B46" s="13" t="s">
        <v>15</v>
      </c>
      <c r="C46" s="12"/>
      <c r="D46" s="41">
        <f>SUMIFS(德育素质!H:H,德育素质!B:B,B46,德育素质!D:D,"=基本评定分")</f>
        <v>5.28</v>
      </c>
      <c r="E46" s="41">
        <f>MIN(2,SUMIFS(德育素质!H:H,德育素质!A:A,A46,德育素质!D:D,"=集体评定等级分",德育素质!E:E,"=班级考评等级")+SUMIFS(德育素质!H:H,德育素质!B:B,B46,德育素质!D:D,"=集体评定等级分"))</f>
        <v>1</v>
      </c>
      <c r="F46" s="41">
        <f>MIN(2,SUMIFS(德育素质!H:H,德育素质!B:B,B46,德育素质!D:D,"=社会责任记实分"))</f>
        <v>0</v>
      </c>
      <c r="G46" s="25">
        <f>SUMIFS(德育素质!H:H,德育素质!B:B,B46,德育素质!D:D,"=违纪违规扣分")</f>
        <v>-0.02</v>
      </c>
      <c r="H46" s="25">
        <f>SUMIFS(德育素质!H:H,德育素质!B:B,B46,德育素质!D:D,"=荣誉称号加分")</f>
        <v>0</v>
      </c>
      <c r="I46" s="25">
        <f t="shared" si="9"/>
        <v>0.98</v>
      </c>
      <c r="J46" s="41">
        <f t="shared" si="10"/>
        <v>6.26</v>
      </c>
      <c r="K46" s="41">
        <f>(VLOOKUP(B46,智育素质!B:D,3,0)*10+50)*0.6</f>
        <v>49.062</v>
      </c>
      <c r="L46" s="41">
        <f>SUMIFS(体育素质!J:J,体育素质!B:B,B46,体育素质!D:D,"=体育课程成绩",体育素质!E:E,"=体育成绩")/40</f>
        <v>0</v>
      </c>
      <c r="M46" s="41">
        <f>SUMIFS(体育素质!L:L,体育素质!B:B,B46,体育素质!D:D,"=校内外体育竞赛")</f>
        <v>0</v>
      </c>
      <c r="N46" s="41">
        <f>SUMIFS(体育素质!L:L,体育素质!B:B,B46,体育素质!D:D,"=校内外体育活动",体育素质!E:E,"=早锻炼")</f>
        <v>0</v>
      </c>
      <c r="O46" s="41">
        <f>SUMIFS(体育素质!L:L,体育素质!B:B,B46,体育素质!D:D,"=校内外体育活动",体育素质!E:E,"=校园跑")</f>
        <v>0</v>
      </c>
      <c r="P46" s="41">
        <f t="shared" si="11"/>
        <v>0</v>
      </c>
      <c r="Q46" s="41">
        <f t="shared" si="12"/>
        <v>0</v>
      </c>
      <c r="R46" s="41">
        <f>MIN(0.5,SUMIFS(美育素质!L:L,美育素质!B:B,B46,美育素质!D:D,"=文化艺术实践"))</f>
        <v>0</v>
      </c>
      <c r="S46" s="41">
        <f>SUMIFS(美育素质!L:L,美育素质!B:B,B46,美育素质!D:D,"=校内外文化艺术竞赛")</f>
        <v>0</v>
      </c>
      <c r="T46" s="41">
        <f t="shared" si="13"/>
        <v>0</v>
      </c>
      <c r="U46" s="41">
        <f>MAX(0,SUMIFS(劳育素质!K:K,劳育素质!B:B,B46,劳育素质!D:D,"=劳动日常考核基础分")+SUMIFS(劳育素质!K:K,劳育素质!B:B,B46,劳育素质!D:D,"=劳活动与卫生加减分"))</f>
        <v>1.49166666666667</v>
      </c>
      <c r="V46" s="25">
        <f>SUMIFS(劳育素质!K:K,劳育素质!B:B,B46,劳育素质!D:D,"=志愿服务",劳育素质!F:F,"=A类+B类")</f>
        <v>0</v>
      </c>
      <c r="W46" s="25">
        <f>SUMIFS(劳育素质!K:K,劳育素质!B:B,B46,劳育素质!D:D,"=志愿服务",劳育素质!F:F,"=C类")</f>
        <v>0</v>
      </c>
      <c r="X46" s="25">
        <f t="shared" si="14"/>
        <v>0</v>
      </c>
      <c r="Y46" s="25">
        <f>SUMIFS(劳育素质!K:K,劳育素质!B:B,B46,劳育素质!D:D,"=实习实训")</f>
        <v>0</v>
      </c>
      <c r="Z46" s="25">
        <f t="shared" si="15"/>
        <v>1.49166666666667</v>
      </c>
      <c r="AA46" s="25">
        <f>SUMIFS(创新与实践素质!L:L,创新与实践素质!B:B,B46,创新与实践素质!D:D,"=创新创业素质")</f>
        <v>0</v>
      </c>
      <c r="AB46" s="25">
        <f>SUMIFS(创新与实践素质!L:L,创新与实践素质!B:B,B46,创新与实践素质!D:D,"=水平考试")</f>
        <v>0</v>
      </c>
      <c r="AC46" s="25">
        <f>SUMIFS(创新与实践素质!L:L,创新与实践素质!B:B,B46,创新与实践素质!D:D,"=社会实践")</f>
        <v>0</v>
      </c>
      <c r="AD46" s="25">
        <f>_xlfn.MAXIFS(创新与实践素质!L:L,创新与实践素质!B:B,B46,创新与实践素质!D:D,"=社会工作能力（工作表现）",创新与实践素质!G:G,"=上学期")+_xlfn.MAXIFS(创新与实践素质!L:L,创新与实践素质!B:B,B46,创新与实践素质!D:D,"=社会工作能力（工作表现）",创新与实践素质!G:G,"=下学期")</f>
        <v>0</v>
      </c>
      <c r="AE46" s="25">
        <f t="shared" si="16"/>
        <v>0</v>
      </c>
      <c r="AF46" s="25">
        <f t="shared" si="17"/>
        <v>56.8136666666667</v>
      </c>
    </row>
    <row r="47" spans="1:32">
      <c r="A47" s="12" t="s">
        <v>14</v>
      </c>
      <c r="B47" s="13" t="s">
        <v>177</v>
      </c>
      <c r="C47" s="12"/>
      <c r="D47" s="41">
        <f>SUMIFS(德育素质!H:H,德育素质!B:B,B47,德育素质!D:D,"=基本评定分")</f>
        <v>5.28</v>
      </c>
      <c r="E47" s="41">
        <f>MIN(2,SUMIFS(德育素质!H:H,德育素质!A:A,A47,德育素质!D:D,"=集体评定等级分",德育素质!E:E,"=班级考评等级")+SUMIFS(德育素质!H:H,德育素质!B:B,B47,德育素质!D:D,"=集体评定等级分"))</f>
        <v>1</v>
      </c>
      <c r="F47" s="41">
        <f>MIN(2,SUMIFS(德育素质!H:H,德育素质!B:B,B47,德育素质!D:D,"=社会责任记实分"))</f>
        <v>0.25</v>
      </c>
      <c r="G47" s="25">
        <f>SUMIFS(德育素质!H:H,德育素质!B:B,B47,德育素质!D:D,"=违纪违规扣分")</f>
        <v>0</v>
      </c>
      <c r="H47" s="25">
        <f>SUMIFS(德育素质!H:H,德育素质!B:B,B47,德育素质!D:D,"=荣誉称号加分")</f>
        <v>0.75</v>
      </c>
      <c r="I47" s="25">
        <f t="shared" si="9"/>
        <v>2</v>
      </c>
      <c r="J47" s="41">
        <f t="shared" si="10"/>
        <v>7.28</v>
      </c>
      <c r="K47" s="41">
        <f>(VLOOKUP(B47,智育素质!B:D,3,0)*10+50)*0.6</f>
        <v>47.022</v>
      </c>
      <c r="L47" s="41">
        <f>SUMIFS(体育素质!J:J,体育素质!B:B,B47,体育素质!D:D,"=体育课程成绩",体育素质!E:E,"=体育成绩")/40</f>
        <v>4.625</v>
      </c>
      <c r="M47" s="41">
        <f>SUMIFS(体育素质!L:L,体育素质!B:B,B47,体育素质!D:D,"=校内外体育竞赛")</f>
        <v>3.75</v>
      </c>
      <c r="N47" s="41">
        <f>SUMIFS(体育素质!L:L,体育素质!B:B,B47,体育素质!D:D,"=校内外体育活动",体育素质!E:E,"=早锻炼")</f>
        <v>0.4</v>
      </c>
      <c r="O47" s="41">
        <f>SUMIFS(体育素质!L:L,体育素质!B:B,B47,体育素质!D:D,"=校内外体育活动",体育素质!E:E,"=校园跑")</f>
        <v>0.6</v>
      </c>
      <c r="P47" s="41">
        <f t="shared" si="11"/>
        <v>3</v>
      </c>
      <c r="Q47" s="41">
        <f t="shared" si="12"/>
        <v>7.625</v>
      </c>
      <c r="R47" s="41">
        <f>MIN(0.5,SUMIFS(美育素质!L:L,美育素质!B:B,B47,美育素质!D:D,"=文化艺术实践"))</f>
        <v>0</v>
      </c>
      <c r="S47" s="41">
        <f>SUMIFS(美育素质!L:L,美育素质!B:B,B47,美育素质!D:D,"=校内外文化艺术竞赛")</f>
        <v>0</v>
      </c>
      <c r="T47" s="41">
        <f t="shared" si="13"/>
        <v>0</v>
      </c>
      <c r="U47" s="41">
        <f>MAX(0,SUMIFS(劳育素质!K:K,劳育素质!B:B,B47,劳育素质!D:D,"=劳动日常考核基础分")+SUMIFS(劳育素质!K:K,劳育素质!B:B,B47,劳育素质!D:D,"=劳活动与卫生加减分"))</f>
        <v>1.42413333333333</v>
      </c>
      <c r="V47" s="25">
        <f>SUMIFS(劳育素质!K:K,劳育素质!B:B,B47,劳育素质!D:D,"=志愿服务",劳育素质!F:F,"=A类+B类")</f>
        <v>0.975</v>
      </c>
      <c r="W47" s="25">
        <f>SUMIFS(劳育素质!K:K,劳育素质!B:B,B47,劳育素质!D:D,"=志愿服务",劳育素质!F:F,"=C类")</f>
        <v>0.15</v>
      </c>
      <c r="X47" s="25">
        <f t="shared" si="14"/>
        <v>1.125</v>
      </c>
      <c r="Y47" s="25">
        <f>SUMIFS(劳育素质!K:K,劳育素质!B:B,B47,劳育素质!D:D,"=实习实训")</f>
        <v>0</v>
      </c>
      <c r="Z47" s="25">
        <f t="shared" si="15"/>
        <v>2.54913333333333</v>
      </c>
      <c r="AA47" s="25">
        <f>SUMIFS(创新与实践素质!L:L,创新与实践素质!B:B,B47,创新与实践素质!D:D,"=创新创业素质")</f>
        <v>5.6</v>
      </c>
      <c r="AB47" s="25">
        <f>SUMIFS(创新与实践素质!L:L,创新与实践素质!B:B,B47,创新与实践素质!D:D,"=水平考试")</f>
        <v>0</v>
      </c>
      <c r="AC47" s="25">
        <f>SUMIFS(创新与实践素质!L:L,创新与实践素质!B:B,B47,创新与实践素质!D:D,"=社会实践")</f>
        <v>0</v>
      </c>
      <c r="AD47" s="25">
        <f>_xlfn.MAXIFS(创新与实践素质!L:L,创新与实践素质!B:B,B47,创新与实践素质!D:D,"=社会工作能力（工作表现）",创新与实践素质!G:G,"=上学期")+_xlfn.MAXIFS(创新与实践素质!L:L,创新与实践素质!B:B,B47,创新与实践素质!D:D,"=社会工作能力（工作表现）",创新与实践素质!G:G,"=下学期")</f>
        <v>0.8</v>
      </c>
      <c r="AE47" s="25">
        <f t="shared" si="16"/>
        <v>6.4</v>
      </c>
      <c r="AF47" s="25">
        <f t="shared" si="17"/>
        <v>70.8761333333333</v>
      </c>
    </row>
    <row r="48" spans="1:32">
      <c r="A48" s="12" t="s">
        <v>14</v>
      </c>
      <c r="B48" s="13" t="s">
        <v>97</v>
      </c>
      <c r="C48" s="12"/>
      <c r="D48" s="41">
        <f>SUMIFS(德育素质!H:H,德育素质!B:B,B48,德育素质!D:D,"=基本评定分")</f>
        <v>5.28</v>
      </c>
      <c r="E48" s="41">
        <f>MIN(2,SUMIFS(德育素质!H:H,德育素质!A:A,A48,德育素质!D:D,"=集体评定等级分",德育素质!E:E,"=班级考评等级")+SUMIFS(德育素质!H:H,德育素质!B:B,B48,德育素质!D:D,"=集体评定等级分"))</f>
        <v>1</v>
      </c>
      <c r="F48" s="41">
        <f>MIN(2,SUMIFS(德育素质!H:H,德育素质!B:B,B48,德育素质!D:D,"=社会责任记实分"))</f>
        <v>0</v>
      </c>
      <c r="G48" s="25">
        <f>SUMIFS(德育素质!H:H,德育素质!B:B,B48,德育素质!D:D,"=违纪违规扣分")</f>
        <v>0</v>
      </c>
      <c r="H48" s="25">
        <f>SUMIFS(德育素质!H:H,德育素质!B:B,B48,德育素质!D:D,"=荣誉称号加分")</f>
        <v>0</v>
      </c>
      <c r="I48" s="25">
        <f t="shared" si="9"/>
        <v>1</v>
      </c>
      <c r="J48" s="41">
        <f t="shared" si="10"/>
        <v>6.28</v>
      </c>
      <c r="K48" s="41">
        <f>(VLOOKUP(B48,智育素质!B:D,3,0)*10+50)*0.6</f>
        <v>48.204</v>
      </c>
      <c r="L48" s="41">
        <f>SUMIFS(体育素质!J:J,体育素质!B:B,B48,体育素质!D:D,"=体育课程成绩",体育素质!E:E,"=体育成绩")/40</f>
        <v>2.8</v>
      </c>
      <c r="M48" s="41">
        <f>SUMIFS(体育素质!L:L,体育素质!B:B,B48,体育素质!D:D,"=校内外体育竞赛")</f>
        <v>0</v>
      </c>
      <c r="N48" s="41">
        <f>SUMIFS(体育素质!L:L,体育素质!B:B,B48,体育素质!D:D,"=校内外体育活动",体育素质!E:E,"=早锻炼")</f>
        <v>0.135</v>
      </c>
      <c r="O48" s="41">
        <f>SUMIFS(体育素质!L:L,体育素质!B:B,B48,体育素质!D:D,"=校内外体育活动",体育素质!E:E,"=校园跑")</f>
        <v>0.447083333333334</v>
      </c>
      <c r="P48" s="41">
        <f t="shared" si="11"/>
        <v>0.582083333333334</v>
      </c>
      <c r="Q48" s="41">
        <f t="shared" si="12"/>
        <v>3.38208333333333</v>
      </c>
      <c r="R48" s="41">
        <f>MIN(0.5,SUMIFS(美育素质!L:L,美育素质!B:B,B48,美育素质!D:D,"=文化艺术实践"))</f>
        <v>0</v>
      </c>
      <c r="S48" s="41">
        <f>SUMIFS(美育素质!L:L,美育素质!B:B,B48,美育素质!D:D,"=校内外文化艺术竞赛")</f>
        <v>0</v>
      </c>
      <c r="T48" s="41">
        <f t="shared" si="13"/>
        <v>0</v>
      </c>
      <c r="U48" s="41">
        <f>MAX(0,SUMIFS(劳育素质!K:K,劳育素质!B:B,B48,劳育素质!D:D,"=劳动日常考核基础分")+SUMIFS(劳育素质!K:K,劳育素质!B:B,B48,劳育素质!D:D,"=劳活动与卫生加减分"))</f>
        <v>1.46533333333333</v>
      </c>
      <c r="V48" s="25">
        <f>SUMIFS(劳育素质!K:K,劳育素质!B:B,B48,劳育素质!D:D,"=志愿服务",劳育素质!F:F,"=A类+B类")</f>
        <v>0</v>
      </c>
      <c r="W48" s="25">
        <f>SUMIFS(劳育素质!K:K,劳育素质!B:B,B48,劳育素质!D:D,"=志愿服务",劳育素质!F:F,"=C类")</f>
        <v>0</v>
      </c>
      <c r="X48" s="25">
        <f t="shared" si="14"/>
        <v>0</v>
      </c>
      <c r="Y48" s="25">
        <f>SUMIFS(劳育素质!K:K,劳育素质!B:B,B48,劳育素质!D:D,"=实习实训")</f>
        <v>0</v>
      </c>
      <c r="Z48" s="25">
        <f t="shared" si="15"/>
        <v>1.46533333333333</v>
      </c>
      <c r="AA48" s="25">
        <f>SUMIFS(创新与实践素质!L:L,创新与实践素质!B:B,B48,创新与实践素质!D:D,"=创新创业素质")</f>
        <v>0</v>
      </c>
      <c r="AB48" s="25">
        <f>SUMIFS(创新与实践素质!L:L,创新与实践素质!B:B,B48,创新与实践素质!D:D,"=水平考试")</f>
        <v>0</v>
      </c>
      <c r="AC48" s="25">
        <f>SUMIFS(创新与实践素质!L:L,创新与实践素质!B:B,B48,创新与实践素质!D:D,"=社会实践")</f>
        <v>0</v>
      </c>
      <c r="AD48" s="25">
        <f>_xlfn.MAXIFS(创新与实践素质!L:L,创新与实践素质!B:B,B48,创新与实践素质!D:D,"=社会工作能力（工作表现）",创新与实践素质!G:G,"=上学期")+_xlfn.MAXIFS(创新与实践素质!L:L,创新与实践素质!B:B,B48,创新与实践素质!D:D,"=社会工作能力（工作表现）",创新与实践素质!G:G,"=下学期")</f>
        <v>0</v>
      </c>
      <c r="AE48" s="25">
        <f t="shared" si="16"/>
        <v>0</v>
      </c>
      <c r="AF48" s="25">
        <f t="shared" si="17"/>
        <v>59.3314166666667</v>
      </c>
    </row>
    <row r="49" spans="1:32">
      <c r="A49" s="12" t="s">
        <v>14</v>
      </c>
      <c r="B49" s="13" t="s">
        <v>34</v>
      </c>
      <c r="C49" s="12"/>
      <c r="D49" s="41">
        <f>SUMIFS(德育素质!H:H,德育素质!B:B,B49,德育素质!D:D,"=基本评定分")</f>
        <v>6</v>
      </c>
      <c r="E49" s="41">
        <f>MIN(2,SUMIFS(德育素质!H:H,德育素质!A:A,A49,德育素质!D:D,"=集体评定等级分",德育素质!E:E,"=班级考评等级")+SUMIFS(德育素质!H:H,德育素质!B:B,B49,德育素质!D:D,"=集体评定等级分"))</f>
        <v>1</v>
      </c>
      <c r="F49" s="41">
        <f>MIN(2,SUMIFS(德育素质!H:H,德育素质!B:B,B49,德育素质!D:D,"=社会责任记实分"))</f>
        <v>0</v>
      </c>
      <c r="G49" s="25">
        <f>SUMIFS(德育素质!H:H,德育素质!B:B,B49,德育素质!D:D,"=违纪违规扣分")</f>
        <v>0</v>
      </c>
      <c r="H49" s="25">
        <f>SUMIFS(德育素质!H:H,德育素质!B:B,B49,德育素质!D:D,"=荣誉称号加分")</f>
        <v>0.25</v>
      </c>
      <c r="I49" s="25">
        <f t="shared" si="9"/>
        <v>1.25</v>
      </c>
      <c r="J49" s="41">
        <f t="shared" si="10"/>
        <v>7.25</v>
      </c>
      <c r="K49" s="41">
        <f>(VLOOKUP(B49,智育素质!B:D,3,0)*10+50)*0.6</f>
        <v>47.412</v>
      </c>
      <c r="L49" s="41">
        <f>SUMIFS(体育素质!J:J,体育素质!B:B,B49,体育素质!D:D,"=体育课程成绩",体育素质!E:E,"=体育成绩")/40</f>
        <v>4.05</v>
      </c>
      <c r="M49" s="41">
        <f>SUMIFS(体育素质!L:L,体育素质!B:B,B49,体育素质!D:D,"=校内外体育竞赛")</f>
        <v>0</v>
      </c>
      <c r="N49" s="41">
        <f>SUMIFS(体育素质!L:L,体育素质!B:B,B49,体育素质!D:D,"=校内外体育活动",体育素质!E:E,"=早锻炼")</f>
        <v>0.13</v>
      </c>
      <c r="O49" s="41">
        <f>SUMIFS(体育素质!L:L,体育素质!B:B,B49,体育素质!D:D,"=校内外体育活动",体育素质!E:E,"=校园跑")</f>
        <v>0</v>
      </c>
      <c r="P49" s="41">
        <f t="shared" si="11"/>
        <v>0.13</v>
      </c>
      <c r="Q49" s="41">
        <f t="shared" si="12"/>
        <v>4.18</v>
      </c>
      <c r="R49" s="41">
        <f>MIN(0.5,SUMIFS(美育素质!L:L,美育素质!B:B,B49,美育素质!D:D,"=文化艺术实践"))</f>
        <v>0</v>
      </c>
      <c r="S49" s="41">
        <f>SUMIFS(美育素质!L:L,美育素质!B:B,B49,美育素质!D:D,"=校内外文化艺术竞赛")</f>
        <v>0</v>
      </c>
      <c r="T49" s="41">
        <f t="shared" si="13"/>
        <v>0</v>
      </c>
      <c r="U49" s="41">
        <f>MAX(0,SUMIFS(劳育素质!K:K,劳育素质!B:B,B49,劳育素质!D:D,"=劳动日常考核基础分")+SUMIFS(劳育素质!K:K,劳育素质!B:B,B49,劳育素质!D:D,"=劳活动与卫生加减分"))</f>
        <v>1.5716</v>
      </c>
      <c r="V49" s="25">
        <f>SUMIFS(劳育素质!K:K,劳育素质!B:B,B49,劳育素质!D:D,"=志愿服务",劳育素质!F:F,"=A类+B类")</f>
        <v>1.55</v>
      </c>
      <c r="W49" s="25">
        <f>SUMIFS(劳育素质!K:K,劳育素质!B:B,B49,劳育素质!D:D,"=志愿服务",劳育素质!F:F,"=C类")</f>
        <v>0</v>
      </c>
      <c r="X49" s="25">
        <f t="shared" si="14"/>
        <v>1.55</v>
      </c>
      <c r="Y49" s="25">
        <f>SUMIFS(劳育素质!K:K,劳育素质!B:B,B49,劳育素质!D:D,"=实习实训")</f>
        <v>0</v>
      </c>
      <c r="Z49" s="25">
        <f t="shared" si="15"/>
        <v>3.1216</v>
      </c>
      <c r="AA49" s="25">
        <f>SUMIFS(创新与实践素质!L:L,创新与实践素质!B:B,B49,创新与实践素质!D:D,"=创新创业素质")</f>
        <v>0.25</v>
      </c>
      <c r="AB49" s="25">
        <f>SUMIFS(创新与实践素质!L:L,创新与实践素质!B:B,B49,创新与实践素质!D:D,"=水平考试")</f>
        <v>0</v>
      </c>
      <c r="AC49" s="25">
        <f>SUMIFS(创新与实践素质!L:L,创新与实践素质!B:B,B49,创新与实践素质!D:D,"=社会实践")</f>
        <v>0</v>
      </c>
      <c r="AD49" s="25">
        <f>_xlfn.MAXIFS(创新与实践素质!L:L,创新与实践素质!B:B,B49,创新与实践素质!D:D,"=社会工作能力（工作表现）",创新与实践素质!G:G,"=上学期")+_xlfn.MAXIFS(创新与实践素质!L:L,创新与实践素质!B:B,B49,创新与实践素质!D:D,"=社会工作能力（工作表现）",创新与实践素质!G:G,"=下学期")</f>
        <v>0.6</v>
      </c>
      <c r="AE49" s="25">
        <f t="shared" si="16"/>
        <v>0.85</v>
      </c>
      <c r="AF49" s="25">
        <f t="shared" si="17"/>
        <v>62.8136</v>
      </c>
    </row>
    <row r="50" spans="1:32">
      <c r="A50" s="12" t="s">
        <v>14</v>
      </c>
      <c r="B50" s="13" t="s">
        <v>111</v>
      </c>
      <c r="C50" s="12"/>
      <c r="D50" s="41">
        <f>SUMIFS(德育素质!H:H,德育素质!B:B,B50,德育素质!D:D,"=基本评定分")</f>
        <v>6</v>
      </c>
      <c r="E50" s="41">
        <f>MIN(2,SUMIFS(德育素质!H:H,德育素质!A:A,A50,德育素质!D:D,"=集体评定等级分",德育素质!E:E,"=班级考评等级")+SUMIFS(德育素质!H:H,德育素质!B:B,B50,德育素质!D:D,"=集体评定等级分"))</f>
        <v>1</v>
      </c>
      <c r="F50" s="41">
        <f>MIN(2,SUMIFS(德育素质!H:H,德育素质!B:B,B50,德育素质!D:D,"=社会责任记实分"))</f>
        <v>0</v>
      </c>
      <c r="G50" s="25">
        <f>SUMIFS(德育素质!H:H,德育素质!B:B,B50,德育素质!D:D,"=违纪违规扣分")</f>
        <v>0</v>
      </c>
      <c r="H50" s="25">
        <f>SUMIFS(德育素质!H:H,德育素质!B:B,B50,德育素质!D:D,"=荣誉称号加分")</f>
        <v>0</v>
      </c>
      <c r="I50" s="25">
        <f t="shared" si="9"/>
        <v>1</v>
      </c>
      <c r="J50" s="41">
        <f t="shared" si="10"/>
        <v>7</v>
      </c>
      <c r="K50" s="41">
        <f>(VLOOKUP(B50,智育素质!B:D,3,0)*10+50)*0.6</f>
        <v>48.732</v>
      </c>
      <c r="L50" s="41">
        <f>SUMIFS(体育素质!J:J,体育素质!B:B,B50,体育素质!D:D,"=体育课程成绩",体育素质!E:E,"=体育成绩")/40</f>
        <v>4.425</v>
      </c>
      <c r="M50" s="41">
        <f>SUMIFS(体育素质!L:L,体育素质!B:B,B50,体育素质!D:D,"=校内外体育竞赛")</f>
        <v>0</v>
      </c>
      <c r="N50" s="41">
        <f>SUMIFS(体育素质!L:L,体育素质!B:B,B50,体育素质!D:D,"=校内外体育活动",体育素质!E:E,"=早锻炼")</f>
        <v>0.165</v>
      </c>
      <c r="O50" s="41">
        <f>SUMIFS(体育素质!L:L,体育素质!B:B,B50,体育素质!D:D,"=校内外体育活动",体育素质!E:E,"=校园跑")</f>
        <v>0.3</v>
      </c>
      <c r="P50" s="41">
        <f t="shared" si="11"/>
        <v>0.465</v>
      </c>
      <c r="Q50" s="41">
        <f t="shared" si="12"/>
        <v>4.89</v>
      </c>
      <c r="R50" s="41">
        <f>MIN(0.5,SUMIFS(美育素质!L:L,美育素质!B:B,B50,美育素质!D:D,"=文化艺术实践"))</f>
        <v>0</v>
      </c>
      <c r="S50" s="41">
        <f>SUMIFS(美育素质!L:L,美育素质!B:B,B50,美育素质!D:D,"=校内外文化艺术竞赛")</f>
        <v>0</v>
      </c>
      <c r="T50" s="41">
        <f t="shared" si="13"/>
        <v>0</v>
      </c>
      <c r="U50" s="41">
        <f>MAX(0,SUMIFS(劳育素质!K:K,劳育素质!B:B,B50,劳育素质!D:D,"=劳动日常考核基础分")+SUMIFS(劳育素质!K:K,劳育素质!B:B,B50,劳育素质!D:D,"=劳活动与卫生加减分"))</f>
        <v>1.32333333333333</v>
      </c>
      <c r="V50" s="25">
        <f>SUMIFS(劳育素质!K:K,劳育素质!B:B,B50,劳育素质!D:D,"=志愿服务",劳育素质!F:F,"=A类+B类")</f>
        <v>3</v>
      </c>
      <c r="W50" s="25">
        <f>SUMIFS(劳育素质!K:K,劳育素质!B:B,B50,劳育素质!D:D,"=志愿服务",劳育素质!F:F,"=C类")</f>
        <v>0</v>
      </c>
      <c r="X50" s="25">
        <f t="shared" si="14"/>
        <v>3</v>
      </c>
      <c r="Y50" s="25">
        <f>SUMIFS(劳育素质!K:K,劳育素质!B:B,B50,劳育素质!D:D,"=实习实训")</f>
        <v>0</v>
      </c>
      <c r="Z50" s="25">
        <f t="shared" si="15"/>
        <v>4.32333333333333</v>
      </c>
      <c r="AA50" s="25">
        <f>SUMIFS(创新与实践素质!L:L,创新与实践素质!B:B,B50,创新与实践素质!D:D,"=创新创业素质")</f>
        <v>3.85</v>
      </c>
      <c r="AB50" s="25">
        <f>SUMIFS(创新与实践素质!L:L,创新与实践素质!B:B,B50,创新与实践素质!D:D,"=水平考试")</f>
        <v>0</v>
      </c>
      <c r="AC50" s="25">
        <f>SUMIFS(创新与实践素质!L:L,创新与实践素质!B:B,B50,创新与实践素质!D:D,"=社会实践")</f>
        <v>0</v>
      </c>
      <c r="AD50" s="25">
        <f>_xlfn.MAXIFS(创新与实践素质!L:L,创新与实践素质!B:B,B50,创新与实践素质!D:D,"=社会工作能力（工作表现）",创新与实践素质!G:G,"=上学期")+_xlfn.MAXIFS(创新与实践素质!L:L,创新与实践素质!B:B,B50,创新与实践素质!D:D,"=社会工作能力（工作表现）",创新与实践素质!G:G,"=下学期")</f>
        <v>0.6</v>
      </c>
      <c r="AE50" s="25">
        <f t="shared" si="16"/>
        <v>4.45</v>
      </c>
      <c r="AF50" s="25">
        <f t="shared" si="17"/>
        <v>69.3953333333333</v>
      </c>
    </row>
    <row r="51" spans="1:32">
      <c r="A51" s="12" t="s">
        <v>14</v>
      </c>
      <c r="B51" s="13" t="s">
        <v>189</v>
      </c>
      <c r="C51" s="12"/>
      <c r="D51" s="41">
        <f>SUMIFS(德育素质!H:H,德育素质!B:B,B51,德育素质!D:D,"=基本评定分")</f>
        <v>5.28</v>
      </c>
      <c r="E51" s="41">
        <f>MIN(2,SUMIFS(德育素质!H:H,德育素质!A:A,A51,德育素质!D:D,"=集体评定等级分",德育素质!E:E,"=班级考评等级")+SUMIFS(德育素质!H:H,德育素质!B:B,B51,德育素质!D:D,"=集体评定等级分"))</f>
        <v>1</v>
      </c>
      <c r="F51" s="41">
        <f>MIN(2,SUMIFS(德育素质!H:H,德育素质!B:B,B51,德育素质!D:D,"=社会责任记实分"))</f>
        <v>0.5</v>
      </c>
      <c r="G51" s="25">
        <f>SUMIFS(德育素质!H:H,德育素质!B:B,B51,德育素质!D:D,"=违纪违规扣分")</f>
        <v>0</v>
      </c>
      <c r="H51" s="25">
        <f>SUMIFS(德育素质!H:H,德育素质!B:B,B51,德育素质!D:D,"=荣誉称号加分")</f>
        <v>0</v>
      </c>
      <c r="I51" s="25">
        <f t="shared" si="9"/>
        <v>1.5</v>
      </c>
      <c r="J51" s="41">
        <f t="shared" si="10"/>
        <v>6.78</v>
      </c>
      <c r="K51" s="41">
        <f>(VLOOKUP(B51,智育素质!B:D,3,0)*10+50)*0.6</f>
        <v>47.466</v>
      </c>
      <c r="L51" s="41">
        <f>SUMIFS(体育素质!J:J,体育素质!B:B,B51,体育素质!D:D,"=体育课程成绩",体育素质!E:E,"=体育成绩")/40</f>
        <v>4.025</v>
      </c>
      <c r="M51" s="41">
        <f>SUMIFS(体育素质!L:L,体育素质!B:B,B51,体育素质!D:D,"=校内外体育竞赛")</f>
        <v>0</v>
      </c>
      <c r="N51" s="41">
        <f>SUMIFS(体育素质!L:L,体育素质!B:B,B51,体育素质!D:D,"=校内外体育活动",体育素质!E:E,"=早锻炼")</f>
        <v>0.3</v>
      </c>
      <c r="O51" s="41">
        <f>SUMIFS(体育素质!L:L,体育素质!B:B,B51,体育素质!D:D,"=校内外体育活动",体育素质!E:E,"=校园跑")</f>
        <v>0.374</v>
      </c>
      <c r="P51" s="41">
        <f t="shared" si="11"/>
        <v>0.674</v>
      </c>
      <c r="Q51" s="41">
        <f t="shared" si="12"/>
        <v>4.699</v>
      </c>
      <c r="R51" s="41">
        <f>MIN(0.5,SUMIFS(美育素质!L:L,美育素质!B:B,B51,美育素质!D:D,"=文化艺术实践"))</f>
        <v>0</v>
      </c>
      <c r="S51" s="41">
        <f>SUMIFS(美育素质!L:L,美育素质!B:B,B51,美育素质!D:D,"=校内外文化艺术竞赛")</f>
        <v>0</v>
      </c>
      <c r="T51" s="41">
        <f t="shared" si="13"/>
        <v>0</v>
      </c>
      <c r="U51" s="41">
        <f>MAX(0,SUMIFS(劳育素质!K:K,劳育素质!B:B,B51,劳育素质!D:D,"=劳动日常考核基础分")+SUMIFS(劳育素质!K:K,劳育素质!B:B,B51,劳育素质!D:D,"=劳活动与卫生加减分"))</f>
        <v>1.64</v>
      </c>
      <c r="V51" s="25">
        <f>SUMIFS(劳育素质!K:K,劳育素质!B:B,B51,劳育素质!D:D,"=志愿服务",劳育素质!F:F,"=A类+B类")</f>
        <v>0</v>
      </c>
      <c r="W51" s="25">
        <f>SUMIFS(劳育素质!K:K,劳育素质!B:B,B51,劳育素质!D:D,"=志愿服务",劳育素质!F:F,"=C类")</f>
        <v>0</v>
      </c>
      <c r="X51" s="25">
        <f t="shared" si="14"/>
        <v>0</v>
      </c>
      <c r="Y51" s="25">
        <f>SUMIFS(劳育素质!K:K,劳育素质!B:B,B51,劳育素质!D:D,"=实习实训")</f>
        <v>0</v>
      </c>
      <c r="Z51" s="25">
        <f t="shared" si="15"/>
        <v>1.64</v>
      </c>
      <c r="AA51" s="25">
        <f>SUMIFS(创新与实践素质!L:L,创新与实践素质!B:B,B51,创新与实践素质!D:D,"=创新创业素质")</f>
        <v>0</v>
      </c>
      <c r="AB51" s="25">
        <f>SUMIFS(创新与实践素质!L:L,创新与实践素质!B:B,B51,创新与实践素质!D:D,"=水平考试")</f>
        <v>0</v>
      </c>
      <c r="AC51" s="25">
        <f>SUMIFS(创新与实践素质!L:L,创新与实践素质!B:B,B51,创新与实践素质!D:D,"=社会实践")</f>
        <v>0</v>
      </c>
      <c r="AD51" s="25">
        <f>_xlfn.MAXIFS(创新与实践素质!L:L,创新与实践素质!B:B,B51,创新与实践素质!D:D,"=社会工作能力（工作表现）",创新与实践素质!G:G,"=上学期")+_xlfn.MAXIFS(创新与实践素质!L:L,创新与实践素质!B:B,B51,创新与实践素质!D:D,"=社会工作能力（工作表现）",创新与实践素质!G:G,"=下学期")</f>
        <v>1</v>
      </c>
      <c r="AE51" s="25">
        <f t="shared" si="16"/>
        <v>1</v>
      </c>
      <c r="AF51" s="25">
        <f t="shared" si="17"/>
        <v>61.585</v>
      </c>
    </row>
    <row r="52" spans="1:32">
      <c r="A52" s="12" t="s">
        <v>14</v>
      </c>
      <c r="B52" s="13" t="s">
        <v>190</v>
      </c>
      <c r="C52" s="12"/>
      <c r="D52" s="41">
        <f>SUMIFS(德育素质!H:H,德育素质!B:B,B52,德育素质!D:D,"=基本评定分")</f>
        <v>5.28</v>
      </c>
      <c r="E52" s="41">
        <f>MIN(2,SUMIFS(德育素质!H:H,德育素质!A:A,A52,德育素质!D:D,"=集体评定等级分",德育素质!E:E,"=班级考评等级")+SUMIFS(德育素质!H:H,德育素质!B:B,B52,德育素质!D:D,"=集体评定等级分"))</f>
        <v>1</v>
      </c>
      <c r="F52" s="41">
        <f>MIN(2,SUMIFS(德育素质!H:H,德育素质!B:B,B52,德育素质!D:D,"=社会责任记实分"))</f>
        <v>0</v>
      </c>
      <c r="G52" s="25">
        <f>SUMIFS(德育素质!H:H,德育素质!B:B,B52,德育素质!D:D,"=违纪违规扣分")</f>
        <v>0</v>
      </c>
      <c r="H52" s="25">
        <f>SUMIFS(德育素质!H:H,德育素质!B:B,B52,德育素质!D:D,"=荣誉称号加分")</f>
        <v>0</v>
      </c>
      <c r="I52" s="25">
        <f t="shared" si="9"/>
        <v>1</v>
      </c>
      <c r="J52" s="41">
        <f t="shared" si="10"/>
        <v>6.28</v>
      </c>
      <c r="K52" s="41">
        <f>(VLOOKUP(B52,智育素质!B:D,3,0)*10+50)*0.6</f>
        <v>48.198</v>
      </c>
      <c r="L52" s="41">
        <f>SUMIFS(体育素质!J:J,体育素质!B:B,B52,体育素质!D:D,"=体育课程成绩",体育素质!E:E,"=体育成绩")/40</f>
        <v>3.125</v>
      </c>
      <c r="M52" s="41">
        <f>SUMIFS(体育素质!L:L,体育素质!B:B,B52,体育素质!D:D,"=校内外体育竞赛")</f>
        <v>0</v>
      </c>
      <c r="N52" s="41">
        <f>SUMIFS(体育素质!L:L,体育素质!B:B,B52,体育素质!D:D,"=校内外体育活动",体育素质!E:E,"=早锻炼")</f>
        <v>0.17</v>
      </c>
      <c r="O52" s="41">
        <f>SUMIFS(体育素质!L:L,体育素质!B:B,B52,体育素质!D:D,"=校内外体育活动",体育素质!E:E,"=校园跑")</f>
        <v>0</v>
      </c>
      <c r="P52" s="41">
        <f t="shared" si="11"/>
        <v>0.17</v>
      </c>
      <c r="Q52" s="41">
        <f t="shared" si="12"/>
        <v>3.295</v>
      </c>
      <c r="R52" s="41">
        <f>MIN(0.5,SUMIFS(美育素质!L:L,美育素质!B:B,B52,美育素质!D:D,"=文化艺术实践"))</f>
        <v>0</v>
      </c>
      <c r="S52" s="41">
        <f>SUMIFS(美育素质!L:L,美育素质!B:B,B52,美育素质!D:D,"=校内外文化艺术竞赛")</f>
        <v>0</v>
      </c>
      <c r="T52" s="41">
        <f t="shared" si="13"/>
        <v>0</v>
      </c>
      <c r="U52" s="41">
        <f>MAX(0,SUMIFS(劳育素质!K:K,劳育素质!B:B,B52,劳育素质!D:D,"=劳动日常考核基础分")+SUMIFS(劳育素质!K:K,劳育素质!B:B,B52,劳育素质!D:D,"=劳活动与卫生加减分"))</f>
        <v>1.4966</v>
      </c>
      <c r="V52" s="25">
        <f>SUMIFS(劳育素质!K:K,劳育素质!B:B,B52,劳育素质!D:D,"=志愿服务",劳育素质!F:F,"=A类+B类")</f>
        <v>0</v>
      </c>
      <c r="W52" s="25">
        <f>SUMIFS(劳育素质!K:K,劳育素质!B:B,B52,劳育素质!D:D,"=志愿服务",劳育素质!F:F,"=C类")</f>
        <v>0</v>
      </c>
      <c r="X52" s="25">
        <f t="shared" si="14"/>
        <v>0</v>
      </c>
      <c r="Y52" s="25">
        <f>SUMIFS(劳育素质!K:K,劳育素质!B:B,B52,劳育素质!D:D,"=实习实训")</f>
        <v>0</v>
      </c>
      <c r="Z52" s="25">
        <f t="shared" si="15"/>
        <v>1.4966</v>
      </c>
      <c r="AA52" s="25">
        <f>SUMIFS(创新与实践素质!L:L,创新与实践素质!B:B,B52,创新与实践素质!D:D,"=创新创业素质")</f>
        <v>0</v>
      </c>
      <c r="AB52" s="25">
        <f>SUMIFS(创新与实践素质!L:L,创新与实践素质!B:B,B52,创新与实践素质!D:D,"=水平考试")</f>
        <v>0</v>
      </c>
      <c r="AC52" s="25">
        <f>SUMIFS(创新与实践素质!L:L,创新与实践素质!B:B,B52,创新与实践素质!D:D,"=社会实践")</f>
        <v>0</v>
      </c>
      <c r="AD52" s="25">
        <f>_xlfn.MAXIFS(创新与实践素质!L:L,创新与实践素质!B:B,B52,创新与实践素质!D:D,"=社会工作能力（工作表现）",创新与实践素质!G:G,"=上学期")+_xlfn.MAXIFS(创新与实践素质!L:L,创新与实践素质!B:B,B52,创新与实践素质!D:D,"=社会工作能力（工作表现）",创新与实践素质!G:G,"=下学期")</f>
        <v>0</v>
      </c>
      <c r="AE52" s="25">
        <f t="shared" si="16"/>
        <v>0</v>
      </c>
      <c r="AF52" s="25">
        <f t="shared" si="17"/>
        <v>59.2696</v>
      </c>
    </row>
    <row r="53" spans="1:32">
      <c r="A53" s="12" t="s">
        <v>14</v>
      </c>
      <c r="B53" s="13" t="s">
        <v>194</v>
      </c>
      <c r="C53" s="12"/>
      <c r="D53" s="41">
        <f>SUMIFS(德育素质!H:H,德育素质!B:B,B53,德育素质!D:D,"=基本评定分")</f>
        <v>5.28</v>
      </c>
      <c r="E53" s="41">
        <f>MIN(2,SUMIFS(德育素质!H:H,德育素质!A:A,A53,德育素质!D:D,"=集体评定等级分",德育素质!E:E,"=班级考评等级")+SUMIFS(德育素质!H:H,德育素质!B:B,B53,德育素质!D:D,"=集体评定等级分"))</f>
        <v>1</v>
      </c>
      <c r="F53" s="41">
        <f>MIN(2,SUMIFS(德育素质!H:H,德育素质!B:B,B53,德育素质!D:D,"=社会责任记实分"))</f>
        <v>0</v>
      </c>
      <c r="G53" s="25">
        <f>SUMIFS(德育素质!H:H,德育素质!B:B,B53,德育素质!D:D,"=违纪违规扣分")</f>
        <v>-0.02</v>
      </c>
      <c r="H53" s="25">
        <f>SUMIFS(德育素质!H:H,德育素质!B:B,B53,德育素质!D:D,"=荣誉称号加分")</f>
        <v>0</v>
      </c>
      <c r="I53" s="25">
        <f t="shared" si="9"/>
        <v>0.98</v>
      </c>
      <c r="J53" s="41">
        <f t="shared" si="10"/>
        <v>6.26</v>
      </c>
      <c r="K53" s="41">
        <f>(VLOOKUP(B53,智育素质!B:D,3,0)*10+50)*0.6</f>
        <v>46.758</v>
      </c>
      <c r="L53" s="41">
        <f>SUMIFS(体育素质!J:J,体育素质!B:B,B53,体育素质!D:D,"=体育课程成绩",体育素质!E:E,"=体育成绩")/40</f>
        <v>3.95</v>
      </c>
      <c r="M53" s="41">
        <f>SUMIFS(体育素质!L:L,体育素质!B:B,B53,体育素质!D:D,"=校内外体育竞赛")</f>
        <v>0</v>
      </c>
      <c r="N53" s="41">
        <f>SUMIFS(体育素质!L:L,体育素质!B:B,B53,体育素质!D:D,"=校内外体育活动",体育素质!E:E,"=早锻炼")</f>
        <v>0.3425</v>
      </c>
      <c r="O53" s="41">
        <f>SUMIFS(体育素质!L:L,体育素质!B:B,B53,体育素质!D:D,"=校内外体育活动",体育素质!E:E,"=校园跑")</f>
        <v>0.535416666666667</v>
      </c>
      <c r="P53" s="41">
        <f t="shared" si="11"/>
        <v>0.877916666666667</v>
      </c>
      <c r="Q53" s="41">
        <f t="shared" si="12"/>
        <v>4.82791666666667</v>
      </c>
      <c r="R53" s="41">
        <f>MIN(0.5,SUMIFS(美育素质!L:L,美育素质!B:B,B53,美育素质!D:D,"=文化艺术实践"))</f>
        <v>0</v>
      </c>
      <c r="S53" s="41">
        <f>SUMIFS(美育素质!L:L,美育素质!B:B,B53,美育素质!D:D,"=校内外文化艺术竞赛")</f>
        <v>0</v>
      </c>
      <c r="T53" s="41">
        <f t="shared" si="13"/>
        <v>0</v>
      </c>
      <c r="U53" s="41">
        <f>MAX(0,SUMIFS(劳育素质!K:K,劳育素质!B:B,B53,劳育素质!D:D,"=劳动日常考核基础分")+SUMIFS(劳育素质!K:K,劳育素质!B:B,B53,劳育素质!D:D,"=劳活动与卫生加减分"))</f>
        <v>1.39444444444444</v>
      </c>
      <c r="V53" s="25">
        <f>SUMIFS(劳育素质!K:K,劳育素质!B:B,B53,劳育素质!D:D,"=志愿服务",劳育素质!F:F,"=A类+B类")</f>
        <v>3</v>
      </c>
      <c r="W53" s="25">
        <f>SUMIFS(劳育素质!K:K,劳育素质!B:B,B53,劳育素质!D:D,"=志愿服务",劳育素质!F:F,"=C类")</f>
        <v>0</v>
      </c>
      <c r="X53" s="25">
        <f t="shared" si="14"/>
        <v>3</v>
      </c>
      <c r="Y53" s="25">
        <f>SUMIFS(劳育素质!K:K,劳育素质!B:B,B53,劳育素质!D:D,"=实习实训")</f>
        <v>0</v>
      </c>
      <c r="Z53" s="25">
        <f t="shared" si="15"/>
        <v>4.39444444444444</v>
      </c>
      <c r="AA53" s="25">
        <f>SUMIFS(创新与实践素质!L:L,创新与实践素质!B:B,B53,创新与实践素质!D:D,"=创新创业素质")</f>
        <v>1.75</v>
      </c>
      <c r="AB53" s="25">
        <f>SUMIFS(创新与实践素质!L:L,创新与实践素质!B:B,B53,创新与实践素质!D:D,"=水平考试")</f>
        <v>0</v>
      </c>
      <c r="AC53" s="25">
        <f>SUMIFS(创新与实践素质!L:L,创新与实践素质!B:B,B53,创新与实践素质!D:D,"=社会实践")</f>
        <v>0</v>
      </c>
      <c r="AD53" s="25">
        <f>_xlfn.MAXIFS(创新与实践素质!L:L,创新与实践素质!B:B,B53,创新与实践素质!D:D,"=社会工作能力（工作表现）",创新与实践素质!G:G,"=上学期")+_xlfn.MAXIFS(创新与实践素质!L:L,创新与实践素质!B:B,B53,创新与实践素质!D:D,"=社会工作能力（工作表现）",创新与实践素质!G:G,"=下学期")</f>
        <v>0</v>
      </c>
      <c r="AE53" s="25">
        <f t="shared" si="16"/>
        <v>1.75</v>
      </c>
      <c r="AF53" s="25">
        <f t="shared" si="17"/>
        <v>63.9903611111111</v>
      </c>
    </row>
    <row r="54" spans="1:32">
      <c r="A54" s="12" t="s">
        <v>14</v>
      </c>
      <c r="B54" s="13" t="s">
        <v>74</v>
      </c>
      <c r="C54" s="12"/>
      <c r="D54" s="41">
        <f>SUMIFS(德育素质!H:H,德育素质!B:B,B54,德育素质!D:D,"=基本评定分")</f>
        <v>5.28</v>
      </c>
      <c r="E54" s="41">
        <f>MIN(2,SUMIFS(德育素质!H:H,德育素质!A:A,A54,德育素质!D:D,"=集体评定等级分",德育素质!E:E,"=班级考评等级")+SUMIFS(德育素质!H:H,德育素质!B:B,B54,德育素质!D:D,"=集体评定等级分"))</f>
        <v>1</v>
      </c>
      <c r="F54" s="41">
        <f>MIN(2,SUMIFS(德育素质!H:H,德育素质!B:B,B54,德育素质!D:D,"=社会责任记实分"))</f>
        <v>0</v>
      </c>
      <c r="G54" s="25">
        <f>SUMIFS(德育素质!H:H,德育素质!B:B,B54,德育素质!D:D,"=违纪违规扣分")</f>
        <v>0</v>
      </c>
      <c r="H54" s="25">
        <f>SUMIFS(德育素质!H:H,德育素质!B:B,B54,德育素质!D:D,"=荣誉称号加分")</f>
        <v>0</v>
      </c>
      <c r="I54" s="25">
        <f t="shared" si="9"/>
        <v>1</v>
      </c>
      <c r="J54" s="41">
        <f t="shared" si="10"/>
        <v>6.28</v>
      </c>
      <c r="K54" s="41">
        <f>(VLOOKUP(B54,智育素质!B:D,3,0)*10+50)*0.6</f>
        <v>45.006</v>
      </c>
      <c r="L54" s="41">
        <f>SUMIFS(体育素质!J:J,体育素质!B:B,B54,体育素质!D:D,"=体育课程成绩",体育素质!E:E,"=体育成绩")/40</f>
        <v>3</v>
      </c>
      <c r="M54" s="41">
        <f>SUMIFS(体育素质!L:L,体育素质!B:B,B54,体育素质!D:D,"=校内外体育竞赛")</f>
        <v>0</v>
      </c>
      <c r="N54" s="41">
        <f>SUMIFS(体育素质!L:L,体育素质!B:B,B54,体育素质!D:D,"=校内外体育活动",体育素质!E:E,"=早锻炼")</f>
        <v>0.14</v>
      </c>
      <c r="O54" s="41">
        <f>SUMIFS(体育素质!L:L,体育素质!B:B,B54,体育素质!D:D,"=校内外体育活动",体育素质!E:E,"=校园跑")</f>
        <v>0</v>
      </c>
      <c r="P54" s="41">
        <f t="shared" si="11"/>
        <v>0.14</v>
      </c>
      <c r="Q54" s="41">
        <f t="shared" si="12"/>
        <v>3.14</v>
      </c>
      <c r="R54" s="41">
        <f>MIN(0.5,SUMIFS(美育素质!L:L,美育素质!B:B,B54,美育素质!D:D,"=文化艺术实践"))</f>
        <v>0</v>
      </c>
      <c r="S54" s="41">
        <f>SUMIFS(美育素质!L:L,美育素质!B:B,B54,美育素质!D:D,"=校内外文化艺术竞赛")</f>
        <v>0</v>
      </c>
      <c r="T54" s="41">
        <f t="shared" si="13"/>
        <v>0</v>
      </c>
      <c r="U54" s="41">
        <f>MAX(0,SUMIFS(劳育素质!K:K,劳育素质!B:B,B54,劳育素质!D:D,"=劳动日常考核基础分")+SUMIFS(劳育素质!K:K,劳育素质!B:B,B54,劳育素质!D:D,"=劳活动与卫生加减分"))</f>
        <v>1.561</v>
      </c>
      <c r="V54" s="25">
        <f>SUMIFS(劳育素质!K:K,劳育素质!B:B,B54,劳育素质!D:D,"=志愿服务",劳育素质!F:F,"=A类+B类")</f>
        <v>0</v>
      </c>
      <c r="W54" s="25">
        <f>SUMIFS(劳育素质!K:K,劳育素质!B:B,B54,劳育素质!D:D,"=志愿服务",劳育素质!F:F,"=C类")</f>
        <v>0</v>
      </c>
      <c r="X54" s="25">
        <f t="shared" si="14"/>
        <v>0</v>
      </c>
      <c r="Y54" s="25">
        <f>SUMIFS(劳育素质!K:K,劳育素质!B:B,B54,劳育素质!D:D,"=实习实训")</f>
        <v>0</v>
      </c>
      <c r="Z54" s="25">
        <f t="shared" si="15"/>
        <v>1.561</v>
      </c>
      <c r="AA54" s="25">
        <f>SUMIFS(创新与实践素质!L:L,创新与实践素质!B:B,B54,创新与实践素质!D:D,"=创新创业素质")</f>
        <v>0</v>
      </c>
      <c r="AB54" s="25">
        <f>SUMIFS(创新与实践素质!L:L,创新与实践素质!B:B,B54,创新与实践素质!D:D,"=水平考试")</f>
        <v>0</v>
      </c>
      <c r="AC54" s="25">
        <f>SUMIFS(创新与实践素质!L:L,创新与实践素质!B:B,B54,创新与实践素质!D:D,"=社会实践")</f>
        <v>0</v>
      </c>
      <c r="AD54" s="25">
        <f>_xlfn.MAXIFS(创新与实践素质!L:L,创新与实践素质!B:B,B54,创新与实践素质!D:D,"=社会工作能力（工作表现）",创新与实践素质!G:G,"=上学期")+_xlfn.MAXIFS(创新与实践素质!L:L,创新与实践素质!B:B,B54,创新与实践素质!D:D,"=社会工作能力（工作表现）",创新与实践素质!G:G,"=下学期")</f>
        <v>0</v>
      </c>
      <c r="AE54" s="25">
        <f t="shared" si="16"/>
        <v>0</v>
      </c>
      <c r="AF54" s="25">
        <f t="shared" si="17"/>
        <v>55.987</v>
      </c>
    </row>
    <row r="55" spans="1:32">
      <c r="A55" s="12" t="s">
        <v>14</v>
      </c>
      <c r="B55" s="13" t="s">
        <v>87</v>
      </c>
      <c r="C55" s="12"/>
      <c r="D55" s="41">
        <f>SUMIFS(德育素质!H:H,德育素质!B:B,B55,德育素质!D:D,"=基本评定分")</f>
        <v>5.28</v>
      </c>
      <c r="E55" s="41">
        <f>MIN(2,SUMIFS(德育素质!H:H,德育素质!A:A,A55,德育素质!D:D,"=集体评定等级分",德育素质!E:E,"=班级考评等级")+SUMIFS(德育素质!H:H,德育素质!B:B,B55,德育素质!D:D,"=集体评定等级分"))</f>
        <v>1</v>
      </c>
      <c r="F55" s="41">
        <f>MIN(2,SUMIFS(德育素质!H:H,德育素质!B:B,B55,德育素质!D:D,"=社会责任记实分"))</f>
        <v>0</v>
      </c>
      <c r="G55" s="25">
        <f>SUMIFS(德育素质!H:H,德育素质!B:B,B55,德育素质!D:D,"=违纪违规扣分")</f>
        <v>0</v>
      </c>
      <c r="H55" s="25">
        <f>SUMIFS(德育素质!H:H,德育素质!B:B,B55,德育素质!D:D,"=荣誉称号加分")</f>
        <v>0</v>
      </c>
      <c r="I55" s="25">
        <f t="shared" si="9"/>
        <v>1</v>
      </c>
      <c r="J55" s="41">
        <f t="shared" si="10"/>
        <v>6.28</v>
      </c>
      <c r="K55" s="41">
        <f>(VLOOKUP(B55,智育素质!B:D,3,0)*10+50)*0.6</f>
        <v>45.276</v>
      </c>
      <c r="L55" s="41">
        <f>SUMIFS(体育素质!J:J,体育素质!B:B,B55,体育素质!D:D,"=体育课程成绩",体育素质!E:E,"=体育成绩")/40</f>
        <v>3.575</v>
      </c>
      <c r="M55" s="41">
        <f>SUMIFS(体育素质!L:L,体育素质!B:B,B55,体育素质!D:D,"=校内外体育竞赛")</f>
        <v>0</v>
      </c>
      <c r="N55" s="41">
        <f>SUMIFS(体育素质!L:L,体育素质!B:B,B55,体育素质!D:D,"=校内外体育活动",体育素质!E:E,"=早锻炼")</f>
        <v>0.255</v>
      </c>
      <c r="O55" s="41">
        <f>SUMIFS(体育素质!L:L,体育素质!B:B,B55,体育素质!D:D,"=校内外体育活动",体育素质!E:E,"=校园跑")</f>
        <v>0</v>
      </c>
      <c r="P55" s="41">
        <f t="shared" si="11"/>
        <v>0.255</v>
      </c>
      <c r="Q55" s="41">
        <f t="shared" si="12"/>
        <v>3.83</v>
      </c>
      <c r="R55" s="41">
        <f>MIN(0.5,SUMIFS(美育素质!L:L,美育素质!B:B,B55,美育素质!D:D,"=文化艺术实践"))</f>
        <v>0</v>
      </c>
      <c r="S55" s="41">
        <f>SUMIFS(美育素质!L:L,美育素质!B:B,B55,美育素质!D:D,"=校内外文化艺术竞赛")</f>
        <v>0</v>
      </c>
      <c r="T55" s="41">
        <f t="shared" si="13"/>
        <v>0</v>
      </c>
      <c r="U55" s="41">
        <f>MAX(0,SUMIFS(劳育素质!K:K,劳育素质!B:B,B55,劳育素质!D:D,"=劳动日常考核基础分")+SUMIFS(劳育素质!K:K,劳育素质!B:B,B55,劳育素质!D:D,"=劳活动与卫生加减分"))</f>
        <v>1.48866666666667</v>
      </c>
      <c r="V55" s="25">
        <f>SUMIFS(劳育素质!K:K,劳育素质!B:B,B55,劳育素质!D:D,"=志愿服务",劳育素质!F:F,"=A类+B类")</f>
        <v>2.625</v>
      </c>
      <c r="W55" s="25">
        <f>SUMIFS(劳育素质!K:K,劳育素质!B:B,B55,劳育素质!D:D,"=志愿服务",劳育素质!F:F,"=C类")</f>
        <v>0</v>
      </c>
      <c r="X55" s="25">
        <f t="shared" si="14"/>
        <v>2.625</v>
      </c>
      <c r="Y55" s="25">
        <f>SUMIFS(劳育素质!K:K,劳育素质!B:B,B55,劳育素质!D:D,"=实习实训")</f>
        <v>0</v>
      </c>
      <c r="Z55" s="25">
        <f t="shared" si="15"/>
        <v>4.11366666666667</v>
      </c>
      <c r="AA55" s="25">
        <f>SUMIFS(创新与实践素质!L:L,创新与实践素质!B:B,B55,创新与实践素质!D:D,"=创新创业素质")</f>
        <v>0</v>
      </c>
      <c r="AB55" s="25">
        <f>SUMIFS(创新与实践素质!L:L,创新与实践素质!B:B,B55,创新与实践素质!D:D,"=水平考试")</f>
        <v>0</v>
      </c>
      <c r="AC55" s="25">
        <f>SUMIFS(创新与实践素质!L:L,创新与实践素质!B:B,B55,创新与实践素质!D:D,"=社会实践")</f>
        <v>0</v>
      </c>
      <c r="AD55" s="25">
        <f>_xlfn.MAXIFS(创新与实践素质!L:L,创新与实践素质!B:B,B55,创新与实践素质!D:D,"=社会工作能力（工作表现）",创新与实践素质!G:G,"=上学期")+_xlfn.MAXIFS(创新与实践素质!L:L,创新与实践素质!B:B,B55,创新与实践素质!D:D,"=社会工作能力（工作表现）",创新与实践素质!G:G,"=下学期")</f>
        <v>0</v>
      </c>
      <c r="AE55" s="25">
        <f t="shared" si="16"/>
        <v>0</v>
      </c>
      <c r="AF55" s="25">
        <f t="shared" si="17"/>
        <v>59.4996666666667</v>
      </c>
    </row>
    <row r="56" spans="1:32">
      <c r="A56" s="12" t="s">
        <v>14</v>
      </c>
      <c r="B56" s="13" t="s">
        <v>126</v>
      </c>
      <c r="C56" s="12"/>
      <c r="D56" s="41">
        <f>SUMIFS(德育素质!H:H,德育素质!B:B,B56,德育素质!D:D,"=基本评定分")</f>
        <v>5.28</v>
      </c>
      <c r="E56" s="41">
        <f>MIN(2,SUMIFS(德育素质!H:H,德育素质!A:A,A56,德育素质!D:D,"=集体评定等级分",德育素质!E:E,"=班级考评等级")+SUMIFS(德育素质!H:H,德育素质!B:B,B56,德育素质!D:D,"=集体评定等级分"))</f>
        <v>1</v>
      </c>
      <c r="F56" s="41">
        <f>MIN(2,SUMIFS(德育素质!H:H,德育素质!B:B,B56,德育素质!D:D,"=社会责任记实分"))</f>
        <v>0</v>
      </c>
      <c r="G56" s="25">
        <f>SUMIFS(德育素质!H:H,德育素质!B:B,B56,德育素质!D:D,"=违纪违规扣分")</f>
        <v>0</v>
      </c>
      <c r="H56" s="25">
        <f>SUMIFS(德育素质!H:H,德育素质!B:B,B56,德育素质!D:D,"=荣誉称号加分")</f>
        <v>0</v>
      </c>
      <c r="I56" s="25">
        <f t="shared" si="9"/>
        <v>1</v>
      </c>
      <c r="J56" s="41">
        <f t="shared" si="10"/>
        <v>6.28</v>
      </c>
      <c r="K56" s="41">
        <f>(VLOOKUP(B56,智育素质!B:D,3,0)*10+50)*0.6</f>
        <v>43.356</v>
      </c>
      <c r="L56" s="41">
        <f>SUMIFS(体育素质!J:J,体育素质!B:B,B56,体育素质!D:D,"=体育课程成绩",体育素质!E:E,"=体育成绩")/40</f>
        <v>3.45</v>
      </c>
      <c r="M56" s="41">
        <f>SUMIFS(体育素质!L:L,体育素质!B:B,B56,体育素质!D:D,"=校内外体育竞赛")</f>
        <v>0</v>
      </c>
      <c r="N56" s="41">
        <f>SUMIFS(体育素质!L:L,体育素质!B:B,B56,体育素质!D:D,"=校内外体育活动",体育素质!E:E,"=早锻炼")</f>
        <v>0.125</v>
      </c>
      <c r="O56" s="41">
        <f>SUMIFS(体育素质!L:L,体育素质!B:B,B56,体育素质!D:D,"=校内外体育活动",体育素质!E:E,"=校园跑")</f>
        <v>0.3</v>
      </c>
      <c r="P56" s="41">
        <f t="shared" si="11"/>
        <v>0.425</v>
      </c>
      <c r="Q56" s="41">
        <f t="shared" si="12"/>
        <v>3.875</v>
      </c>
      <c r="R56" s="41">
        <f>MIN(0.5,SUMIFS(美育素质!L:L,美育素质!B:B,B56,美育素质!D:D,"=文化艺术实践"))</f>
        <v>0</v>
      </c>
      <c r="S56" s="41">
        <f>SUMIFS(美育素质!L:L,美育素质!B:B,B56,美育素质!D:D,"=校内外文化艺术竞赛")</f>
        <v>0</v>
      </c>
      <c r="T56" s="41">
        <f t="shared" si="13"/>
        <v>0</v>
      </c>
      <c r="U56" s="41">
        <f>MAX(0,SUMIFS(劳育素质!K:K,劳育素质!B:B,B56,劳育素质!D:D,"=劳动日常考核基础分")+SUMIFS(劳育素质!K:K,劳育素质!B:B,B56,劳育素质!D:D,"=劳活动与卫生加减分"))</f>
        <v>1.548</v>
      </c>
      <c r="V56" s="25">
        <f>SUMIFS(劳育素质!K:K,劳育素质!B:B,B56,劳育素质!D:D,"=志愿服务",劳育素质!F:F,"=A类+B类")</f>
        <v>0.575</v>
      </c>
      <c r="W56" s="25">
        <f>SUMIFS(劳育素质!K:K,劳育素质!B:B,B56,劳育素质!D:D,"=志愿服务",劳育素质!F:F,"=C类")</f>
        <v>0</v>
      </c>
      <c r="X56" s="25">
        <f t="shared" si="14"/>
        <v>0.575</v>
      </c>
      <c r="Y56" s="25">
        <f>SUMIFS(劳育素质!K:K,劳育素质!B:B,B56,劳育素质!D:D,"=实习实训")</f>
        <v>0</v>
      </c>
      <c r="Z56" s="25">
        <f t="shared" si="15"/>
        <v>2.123</v>
      </c>
      <c r="AA56" s="25">
        <f>SUMIFS(创新与实践素质!L:L,创新与实践素质!B:B,B56,创新与实践素质!D:D,"=创新创业素质")</f>
        <v>0</v>
      </c>
      <c r="AB56" s="25">
        <f>SUMIFS(创新与实践素质!L:L,创新与实践素质!B:B,B56,创新与实践素质!D:D,"=水平考试")</f>
        <v>0</v>
      </c>
      <c r="AC56" s="25">
        <f>SUMIFS(创新与实践素质!L:L,创新与实践素质!B:B,B56,创新与实践素质!D:D,"=社会实践")</f>
        <v>0</v>
      </c>
      <c r="AD56" s="25">
        <f>_xlfn.MAXIFS(创新与实践素质!L:L,创新与实践素质!B:B,B56,创新与实践素质!D:D,"=社会工作能力（工作表现）",创新与实践素质!G:G,"=上学期")+_xlfn.MAXIFS(创新与实践素质!L:L,创新与实践素质!B:B,B56,创新与实践素质!D:D,"=社会工作能力（工作表现）",创新与实践素质!G:G,"=下学期")</f>
        <v>0</v>
      </c>
      <c r="AE56" s="25">
        <f t="shared" si="16"/>
        <v>0</v>
      </c>
      <c r="AF56" s="25">
        <f t="shared" si="17"/>
        <v>55.634</v>
      </c>
    </row>
    <row r="57" spans="1:32">
      <c r="A57" s="12" t="s">
        <v>14</v>
      </c>
      <c r="B57" s="13" t="s">
        <v>135</v>
      </c>
      <c r="C57" s="12"/>
      <c r="D57" s="41">
        <f>SUMIFS(德育素质!H:H,德育素质!B:B,B57,德育素质!D:D,"=基本评定分")</f>
        <v>5.28</v>
      </c>
      <c r="E57" s="41">
        <f>MIN(2,SUMIFS(德育素质!H:H,德育素质!A:A,A57,德育素质!D:D,"=集体评定等级分",德育素质!E:E,"=班级考评等级")+SUMIFS(德育素质!H:H,德育素质!B:B,B57,德育素质!D:D,"=集体评定等级分"))</f>
        <v>1</v>
      </c>
      <c r="F57" s="41">
        <f>MIN(2,SUMIFS(德育素质!H:H,德育素质!B:B,B57,德育素质!D:D,"=社会责任记实分"))</f>
        <v>0.35</v>
      </c>
      <c r="G57" s="25">
        <f>SUMIFS(德育素质!H:H,德育素质!B:B,B57,德育素质!D:D,"=违纪违规扣分")</f>
        <v>0</v>
      </c>
      <c r="H57" s="25">
        <f>SUMIFS(德育素质!H:H,德育素质!B:B,B57,德育素质!D:D,"=荣誉称号加分")</f>
        <v>0</v>
      </c>
      <c r="I57" s="25">
        <f t="shared" si="9"/>
        <v>1.35</v>
      </c>
      <c r="J57" s="41">
        <f t="shared" si="10"/>
        <v>6.63</v>
      </c>
      <c r="K57" s="41">
        <f>(VLOOKUP(B57,智育素质!B:D,3,0)*10+50)*0.6</f>
        <v>41.178</v>
      </c>
      <c r="L57" s="41">
        <f>SUMIFS(体育素质!J:J,体育素质!B:B,B57,体育素质!D:D,"=体育课程成绩",体育素质!E:E,"=体育成绩")/40</f>
        <v>2.95</v>
      </c>
      <c r="M57" s="41">
        <f>SUMIFS(体育素质!L:L,体育素质!B:B,B57,体育素质!D:D,"=校内外体育竞赛")</f>
        <v>0</v>
      </c>
      <c r="N57" s="41">
        <f>SUMIFS(体育素质!L:L,体育素质!B:B,B57,体育素质!D:D,"=校内外体育活动",体育素质!E:E,"=早锻炼")</f>
        <v>0.3675</v>
      </c>
      <c r="O57" s="41">
        <f>SUMIFS(体育素质!L:L,体育素质!B:B,B57,体育素质!D:D,"=校内外体育活动",体育素质!E:E,"=校园跑")</f>
        <v>0.130208333333333</v>
      </c>
      <c r="P57" s="41">
        <f t="shared" si="11"/>
        <v>0.497708333333333</v>
      </c>
      <c r="Q57" s="41">
        <f t="shared" si="12"/>
        <v>3.44770833333333</v>
      </c>
      <c r="R57" s="41">
        <f>MIN(0.5,SUMIFS(美育素质!L:L,美育素质!B:B,B57,美育素质!D:D,"=文化艺术实践"))</f>
        <v>0</v>
      </c>
      <c r="S57" s="41">
        <f>SUMIFS(美育素质!L:L,美育素质!B:B,B57,美育素质!D:D,"=校内外文化艺术竞赛")</f>
        <v>0</v>
      </c>
      <c r="T57" s="41">
        <f t="shared" si="13"/>
        <v>0</v>
      </c>
      <c r="U57" s="41">
        <f>MAX(0,SUMIFS(劳育素质!K:K,劳育素质!B:B,B57,劳育素质!D:D,"=劳动日常考核基础分")+SUMIFS(劳育素质!K:K,劳育素质!B:B,B57,劳育素质!D:D,"=劳活动与卫生加减分"))</f>
        <v>1.57016666666667</v>
      </c>
      <c r="V57" s="25">
        <f>SUMIFS(劳育素质!K:K,劳育素质!B:B,B57,劳育素质!D:D,"=志愿服务",劳育素质!F:F,"=A类+B类")</f>
        <v>3</v>
      </c>
      <c r="W57" s="25">
        <f>SUMIFS(劳育素质!K:K,劳育素质!B:B,B57,劳育素质!D:D,"=志愿服务",劳育素质!F:F,"=C类")</f>
        <v>0</v>
      </c>
      <c r="X57" s="25">
        <f t="shared" si="14"/>
        <v>3</v>
      </c>
      <c r="Y57" s="25">
        <f>SUMIFS(劳育素质!K:K,劳育素质!B:B,B57,劳育素质!D:D,"=实习实训")</f>
        <v>0</v>
      </c>
      <c r="Z57" s="25">
        <f t="shared" si="15"/>
        <v>4.57016666666667</v>
      </c>
      <c r="AA57" s="25">
        <f>SUMIFS(创新与实践素质!L:L,创新与实践素质!B:B,B57,创新与实践素质!D:D,"=创新创业素质")</f>
        <v>0</v>
      </c>
      <c r="AB57" s="25">
        <f>SUMIFS(创新与实践素质!L:L,创新与实践素质!B:B,B57,创新与实践素质!D:D,"=水平考试")</f>
        <v>0</v>
      </c>
      <c r="AC57" s="25">
        <f>SUMIFS(创新与实践素质!L:L,创新与实践素质!B:B,B57,创新与实践素质!D:D,"=社会实践")</f>
        <v>0</v>
      </c>
      <c r="AD57" s="25">
        <f>_xlfn.MAXIFS(创新与实践素质!L:L,创新与实践素质!B:B,B57,创新与实践素质!D:D,"=社会工作能力（工作表现）",创新与实践素质!G:G,"=上学期")+_xlfn.MAXIFS(创新与实践素质!L:L,创新与实践素质!B:B,B57,创新与实践素质!D:D,"=社会工作能力（工作表现）",创新与实践素质!G:G,"=下学期")</f>
        <v>0</v>
      </c>
      <c r="AE57" s="25">
        <f t="shared" si="16"/>
        <v>0</v>
      </c>
      <c r="AF57" s="25">
        <f t="shared" si="17"/>
        <v>55.825875</v>
      </c>
    </row>
    <row r="58" spans="1:32">
      <c r="A58" s="12" t="s">
        <v>14</v>
      </c>
      <c r="B58" s="13" t="s">
        <v>165</v>
      </c>
      <c r="C58" s="12"/>
      <c r="D58" s="41">
        <f>SUMIFS(德育素质!H:H,德育素质!B:B,B58,德育素质!D:D,"=基本评定分")</f>
        <v>5.28</v>
      </c>
      <c r="E58" s="41">
        <f>MIN(2,SUMIFS(德育素质!H:H,德育素质!A:A,A58,德育素质!D:D,"=集体评定等级分",德育素质!E:E,"=班级考评等级")+SUMIFS(德育素质!H:H,德育素质!B:B,B58,德育素质!D:D,"=集体评定等级分"))</f>
        <v>1</v>
      </c>
      <c r="F58" s="41">
        <f>MIN(2,SUMIFS(德育素质!H:H,德育素质!B:B,B58,德育素质!D:D,"=社会责任记实分"))</f>
        <v>0</v>
      </c>
      <c r="G58" s="25">
        <f>SUMIFS(德育素质!H:H,德育素质!B:B,B58,德育素质!D:D,"=违纪违规扣分")</f>
        <v>0</v>
      </c>
      <c r="H58" s="25">
        <f>SUMIFS(德育素质!H:H,德育素质!B:B,B58,德育素质!D:D,"=荣誉称号加分")</f>
        <v>0</v>
      </c>
      <c r="I58" s="25">
        <f t="shared" si="9"/>
        <v>1</v>
      </c>
      <c r="J58" s="41">
        <f t="shared" si="10"/>
        <v>6.28</v>
      </c>
      <c r="K58" s="41">
        <f>(VLOOKUP(B58,智育素质!B:D,3,0)*10+50)*0.6</f>
        <v>39.954</v>
      </c>
      <c r="L58" s="41">
        <f>SUMIFS(体育素质!J:J,体育素质!B:B,B58,体育素质!D:D,"=体育课程成绩",体育素质!E:E,"=体育成绩")/40</f>
        <v>4</v>
      </c>
      <c r="M58" s="41">
        <f>SUMIFS(体育素质!L:L,体育素质!B:B,B58,体育素质!D:D,"=校内外体育竞赛")</f>
        <v>0</v>
      </c>
      <c r="N58" s="41">
        <f>SUMIFS(体育素质!L:L,体育素质!B:B,B58,体育素质!D:D,"=校内外体育活动",体育素质!E:E,"=早锻炼")</f>
        <v>0.4</v>
      </c>
      <c r="O58" s="41">
        <f>SUMIFS(体育素质!L:L,体育素质!B:B,B58,体育素质!D:D,"=校内外体育活动",体育素质!E:E,"=校园跑")</f>
        <v>0.6</v>
      </c>
      <c r="P58" s="41">
        <f t="shared" si="11"/>
        <v>1</v>
      </c>
      <c r="Q58" s="41">
        <f t="shared" si="12"/>
        <v>5</v>
      </c>
      <c r="R58" s="41">
        <f>MIN(0.5,SUMIFS(美育素质!L:L,美育素质!B:B,B58,美育素质!D:D,"=文化艺术实践"))</f>
        <v>0</v>
      </c>
      <c r="S58" s="41">
        <f>SUMIFS(美育素质!L:L,美育素质!B:B,B58,美育素质!D:D,"=校内外文化艺术竞赛")</f>
        <v>0</v>
      </c>
      <c r="T58" s="41">
        <f t="shared" si="13"/>
        <v>0</v>
      </c>
      <c r="U58" s="41">
        <f>MAX(0,SUMIFS(劳育素质!K:K,劳育素质!B:B,B58,劳育素质!D:D,"=劳动日常考核基础分")+SUMIFS(劳育素质!K:K,劳育素质!B:B,B58,劳育素质!D:D,"=劳活动与卫生加减分"))</f>
        <v>1.54213333333333</v>
      </c>
      <c r="V58" s="25">
        <f>SUMIFS(劳育素质!K:K,劳育素质!B:B,B58,劳育素质!D:D,"=志愿服务",劳育素质!F:F,"=A类+B类")</f>
        <v>0.45</v>
      </c>
      <c r="W58" s="25">
        <f>SUMIFS(劳育素质!K:K,劳育素质!B:B,B58,劳育素质!D:D,"=志愿服务",劳育素质!F:F,"=C类")</f>
        <v>0</v>
      </c>
      <c r="X58" s="25">
        <f t="shared" si="14"/>
        <v>0.45</v>
      </c>
      <c r="Y58" s="25">
        <f>SUMIFS(劳育素质!K:K,劳育素质!B:B,B58,劳育素质!D:D,"=实习实训")</f>
        <v>0</v>
      </c>
      <c r="Z58" s="25">
        <f t="shared" si="15"/>
        <v>1.99213333333333</v>
      </c>
      <c r="AA58" s="25">
        <f>SUMIFS(创新与实践素质!L:L,创新与实践素质!B:B,B58,创新与实践素质!D:D,"=创新创业素质")</f>
        <v>0</v>
      </c>
      <c r="AB58" s="25">
        <f>SUMIFS(创新与实践素质!L:L,创新与实践素质!B:B,B58,创新与实践素质!D:D,"=水平考试")</f>
        <v>0</v>
      </c>
      <c r="AC58" s="25">
        <f>SUMIFS(创新与实践素质!L:L,创新与实践素质!B:B,B58,创新与实践素质!D:D,"=社会实践")</f>
        <v>0</v>
      </c>
      <c r="AD58" s="25">
        <f>_xlfn.MAXIFS(创新与实践素质!L:L,创新与实践素质!B:B,B58,创新与实践素质!D:D,"=社会工作能力（工作表现）",创新与实践素质!G:G,"=上学期")+_xlfn.MAXIFS(创新与实践素质!L:L,创新与实践素质!B:B,B58,创新与实践素质!D:D,"=社会工作能力（工作表现）",创新与实践素质!G:G,"=下学期")</f>
        <v>0</v>
      </c>
      <c r="AE58" s="25">
        <f t="shared" si="16"/>
        <v>0</v>
      </c>
      <c r="AF58" s="25">
        <f t="shared" si="17"/>
        <v>53.2261333333333</v>
      </c>
    </row>
    <row r="59" spans="1:32">
      <c r="A59" s="12" t="s">
        <v>14</v>
      </c>
      <c r="B59" s="13" t="s">
        <v>46</v>
      </c>
      <c r="C59" s="12"/>
      <c r="D59" s="41">
        <f>SUMIFS(德育素质!H:H,德育素质!B:B,B59,德育素质!D:D,"=基本评定分")</f>
        <v>6</v>
      </c>
      <c r="E59" s="41">
        <f>MIN(2,SUMIFS(德育素质!H:H,德育素质!A:A,A59,德育素质!D:D,"=集体评定等级分",德育素质!E:E,"=班级考评等级")+SUMIFS(德育素质!H:H,德育素质!B:B,B59,德育素质!D:D,"=集体评定等级分"))</f>
        <v>1</v>
      </c>
      <c r="F59" s="41">
        <f>MIN(2,SUMIFS(德育素质!H:H,德育素质!B:B,B59,德育素质!D:D,"=社会责任记实分"))</f>
        <v>0</v>
      </c>
      <c r="G59" s="25">
        <f>SUMIFS(德育素质!H:H,德育素质!B:B,B59,德育素质!D:D,"=违纪违规扣分")</f>
        <v>0</v>
      </c>
      <c r="H59" s="25">
        <f>SUMIFS(德育素质!H:H,德育素质!B:B,B59,德育素质!D:D,"=荣誉称号加分")</f>
        <v>0</v>
      </c>
      <c r="I59" s="25">
        <f t="shared" si="9"/>
        <v>1</v>
      </c>
      <c r="J59" s="41">
        <f t="shared" si="10"/>
        <v>7</v>
      </c>
      <c r="K59" s="41">
        <f>(VLOOKUP(B59,智育素质!B:D,3,0)*10+50)*0.6</f>
        <v>42.648</v>
      </c>
      <c r="L59" s="41">
        <f>SUMIFS(体育素质!J:J,体育素质!B:B,B59,体育素质!D:D,"=体育课程成绩",体育素质!E:E,"=体育成绩")/40</f>
        <v>2.9</v>
      </c>
      <c r="M59" s="41">
        <f>SUMIFS(体育素质!L:L,体育素质!B:B,B59,体育素质!D:D,"=校内外体育竞赛")</f>
        <v>0</v>
      </c>
      <c r="N59" s="41">
        <f>SUMIFS(体育素质!L:L,体育素质!B:B,B59,体育素质!D:D,"=校内外体育活动",体育素质!E:E,"=早锻炼")</f>
        <v>0.145</v>
      </c>
      <c r="O59" s="41">
        <f>SUMIFS(体育素质!L:L,体育素质!B:B,B59,体育素质!D:D,"=校内外体育活动",体育素质!E:E,"=校园跑")</f>
        <v>0</v>
      </c>
      <c r="P59" s="41">
        <f t="shared" si="11"/>
        <v>0.145</v>
      </c>
      <c r="Q59" s="41">
        <f t="shared" si="12"/>
        <v>3.045</v>
      </c>
      <c r="R59" s="41">
        <f>MIN(0.5,SUMIFS(美育素质!L:L,美育素质!B:B,B59,美育素质!D:D,"=文化艺术实践"))</f>
        <v>0</v>
      </c>
      <c r="S59" s="41">
        <f>SUMIFS(美育素质!L:L,美育素质!B:B,B59,美育素质!D:D,"=校内外文化艺术竞赛")</f>
        <v>0</v>
      </c>
      <c r="T59" s="41">
        <f t="shared" si="13"/>
        <v>0</v>
      </c>
      <c r="U59" s="41">
        <f>MAX(0,SUMIFS(劳育素质!K:K,劳育素质!B:B,B59,劳育素质!D:D,"=劳动日常考核基础分")+SUMIFS(劳育素质!K:K,劳育素质!B:B,B59,劳育素质!D:D,"=劳活动与卫生加减分"))</f>
        <v>1.50866666666667</v>
      </c>
      <c r="V59" s="25">
        <f>SUMIFS(劳育素质!K:K,劳育素质!B:B,B59,劳育素质!D:D,"=志愿服务",劳育素质!F:F,"=A类+B类")</f>
        <v>0</v>
      </c>
      <c r="W59" s="25">
        <f>SUMIFS(劳育素质!K:K,劳育素质!B:B,B59,劳育素质!D:D,"=志愿服务",劳育素质!F:F,"=C类")</f>
        <v>0</v>
      </c>
      <c r="X59" s="25">
        <f t="shared" si="14"/>
        <v>0</v>
      </c>
      <c r="Y59" s="25">
        <f>SUMIFS(劳育素质!K:K,劳育素质!B:B,B59,劳育素质!D:D,"=实习实训")</f>
        <v>0</v>
      </c>
      <c r="Z59" s="25">
        <f t="shared" si="15"/>
        <v>1.50866666666667</v>
      </c>
      <c r="AA59" s="25">
        <f>SUMIFS(创新与实践素质!L:L,创新与实践素质!B:B,B59,创新与实践素质!D:D,"=创新创业素质")</f>
        <v>0</v>
      </c>
      <c r="AB59" s="25">
        <f>SUMIFS(创新与实践素质!L:L,创新与实践素质!B:B,B59,创新与实践素质!D:D,"=水平考试")</f>
        <v>0</v>
      </c>
      <c r="AC59" s="25">
        <f>SUMIFS(创新与实践素质!L:L,创新与实践素质!B:B,B59,创新与实践素质!D:D,"=社会实践")</f>
        <v>0</v>
      </c>
      <c r="AD59" s="25">
        <f>_xlfn.MAXIFS(创新与实践素质!L:L,创新与实践素质!B:B,B59,创新与实践素质!D:D,"=社会工作能力（工作表现）",创新与实践素质!G:G,"=上学期")+_xlfn.MAXIFS(创新与实践素质!L:L,创新与实践素质!B:B,B59,创新与实践素质!D:D,"=社会工作能力（工作表现）",创新与实践素质!G:G,"=下学期")</f>
        <v>0</v>
      </c>
      <c r="AE59" s="25">
        <f t="shared" si="16"/>
        <v>0</v>
      </c>
      <c r="AF59" s="25">
        <f t="shared" si="17"/>
        <v>54.2016666666667</v>
      </c>
    </row>
    <row r="60" spans="1:32">
      <c r="A60" s="12" t="s">
        <v>14</v>
      </c>
      <c r="B60" s="13" t="s">
        <v>159</v>
      </c>
      <c r="C60" s="12"/>
      <c r="D60" s="41">
        <f>SUMIFS(德育素质!H:H,德育素质!B:B,B60,德育素质!D:D,"=基本评定分")</f>
        <v>5.28</v>
      </c>
      <c r="E60" s="41">
        <f>MIN(2,SUMIFS(德育素质!H:H,德育素质!A:A,A60,德育素质!D:D,"=集体评定等级分",德育素质!E:E,"=班级考评等级")+SUMIFS(德育素质!H:H,德育素质!B:B,B60,德育素质!D:D,"=集体评定等级分"))</f>
        <v>1</v>
      </c>
      <c r="F60" s="41">
        <f>MIN(2,SUMIFS(德育素质!H:H,德育素质!B:B,B60,德育素质!D:D,"=社会责任记实分"))</f>
        <v>0</v>
      </c>
      <c r="G60" s="25">
        <f>SUMIFS(德育素质!H:H,德育素质!B:B,B60,德育素质!D:D,"=违纪违规扣分")</f>
        <v>0</v>
      </c>
      <c r="H60" s="25">
        <f>SUMIFS(德育素质!H:H,德育素质!B:B,B60,德育素质!D:D,"=荣誉称号加分")</f>
        <v>0</v>
      </c>
      <c r="I60" s="25">
        <f t="shared" si="9"/>
        <v>1</v>
      </c>
      <c r="J60" s="41">
        <f t="shared" si="10"/>
        <v>6.28</v>
      </c>
      <c r="K60" s="41">
        <f>(VLOOKUP(B60,智育素质!B:D,3,0)*10+50)*0.6</f>
        <v>39.804</v>
      </c>
      <c r="L60" s="41">
        <f>SUMIFS(体育素质!J:J,体育素质!B:B,B60,体育素质!D:D,"=体育课程成绩",体育素质!E:E,"=体育成绩")/40</f>
        <v>3.35</v>
      </c>
      <c r="M60" s="41">
        <f>SUMIFS(体育素质!L:L,体育素质!B:B,B60,体育素质!D:D,"=校内外体育竞赛")</f>
        <v>0</v>
      </c>
      <c r="N60" s="41">
        <f>SUMIFS(体育素质!L:L,体育素质!B:B,B60,体育素质!D:D,"=校内外体育活动",体育素质!E:E,"=早锻炼")</f>
        <v>0.155</v>
      </c>
      <c r="O60" s="41">
        <f>SUMIFS(体育素质!L:L,体育素质!B:B,B60,体育素质!D:D,"=校内外体育活动",体育素质!E:E,"=校园跑")</f>
        <v>0</v>
      </c>
      <c r="P60" s="41">
        <f t="shared" si="11"/>
        <v>0.155</v>
      </c>
      <c r="Q60" s="41">
        <f t="shared" si="12"/>
        <v>3.505</v>
      </c>
      <c r="R60" s="41">
        <f>MIN(0.5,SUMIFS(美育素质!L:L,美育素质!B:B,B60,美育素质!D:D,"=文化艺术实践"))</f>
        <v>0</v>
      </c>
      <c r="S60" s="41">
        <f>SUMIFS(美育素质!L:L,美育素质!B:B,B60,美育素质!D:D,"=校内外文化艺术竞赛")</f>
        <v>0</v>
      </c>
      <c r="T60" s="41">
        <f t="shared" si="13"/>
        <v>0</v>
      </c>
      <c r="U60" s="41">
        <f>MAX(0,SUMIFS(劳育素质!K:K,劳育素质!B:B,B60,劳育素质!D:D,"=劳动日常考核基础分")+SUMIFS(劳育素质!K:K,劳育素质!B:B,B60,劳育素质!D:D,"=劳活动与卫生加减分"))</f>
        <v>1.4846</v>
      </c>
      <c r="V60" s="25">
        <f>SUMIFS(劳育素质!K:K,劳育素质!B:B,B60,劳育素质!D:D,"=志愿服务",劳育素质!F:F,"=A类+B类")</f>
        <v>0</v>
      </c>
      <c r="W60" s="25">
        <f>SUMIFS(劳育素质!K:K,劳育素质!B:B,B60,劳育素质!D:D,"=志愿服务",劳育素质!F:F,"=C类")</f>
        <v>0</v>
      </c>
      <c r="X60" s="25">
        <f t="shared" si="14"/>
        <v>0</v>
      </c>
      <c r="Y60" s="25">
        <f>SUMIFS(劳育素质!K:K,劳育素质!B:B,B60,劳育素质!D:D,"=实习实训")</f>
        <v>0</v>
      </c>
      <c r="Z60" s="25">
        <f t="shared" si="15"/>
        <v>1.4846</v>
      </c>
      <c r="AA60" s="25">
        <f>SUMIFS(创新与实践素质!L:L,创新与实践素质!B:B,B60,创新与实践素质!D:D,"=创新创业素质")</f>
        <v>0</v>
      </c>
      <c r="AB60" s="25">
        <f>SUMIFS(创新与实践素质!L:L,创新与实践素质!B:B,B60,创新与实践素质!D:D,"=水平考试")</f>
        <v>0</v>
      </c>
      <c r="AC60" s="25">
        <f>SUMIFS(创新与实践素质!L:L,创新与实践素质!B:B,B60,创新与实践素质!D:D,"=社会实践")</f>
        <v>0</v>
      </c>
      <c r="AD60" s="25">
        <f>_xlfn.MAXIFS(创新与实践素质!L:L,创新与实践素质!B:B,B60,创新与实践素质!D:D,"=社会工作能力（工作表现）",创新与实践素质!G:G,"=上学期")+_xlfn.MAXIFS(创新与实践素质!L:L,创新与实践素质!B:B,B60,创新与实践素质!D:D,"=社会工作能力（工作表现）",创新与实践素质!G:G,"=下学期")</f>
        <v>0</v>
      </c>
      <c r="AE60" s="25">
        <f t="shared" si="16"/>
        <v>0</v>
      </c>
      <c r="AF60" s="25">
        <f t="shared" si="17"/>
        <v>51.0736</v>
      </c>
    </row>
    <row r="61" spans="1:32">
      <c r="A61" s="12" t="s">
        <v>14</v>
      </c>
      <c r="B61" s="13" t="s">
        <v>139</v>
      </c>
      <c r="C61" s="12"/>
      <c r="D61" s="41">
        <f>SUMIFS(德育素质!H:H,德育素质!B:B,B61,德育素质!D:D,"=基本评定分")</f>
        <v>5.28</v>
      </c>
      <c r="E61" s="41">
        <f>MIN(2,SUMIFS(德育素质!H:H,德育素质!A:A,A61,德育素质!D:D,"=集体评定等级分",德育素质!E:E,"=班级考评等级")+SUMIFS(德育素质!H:H,德育素质!B:B,B61,德育素质!D:D,"=集体评定等级分"))</f>
        <v>1</v>
      </c>
      <c r="F61" s="41">
        <f>MIN(2,SUMIFS(德育素质!H:H,德育素质!B:B,B61,德育素质!D:D,"=社会责任记实分"))</f>
        <v>0</v>
      </c>
      <c r="G61" s="25">
        <f>SUMIFS(德育素质!H:H,德育素质!B:B,B61,德育素质!D:D,"=违纪违规扣分")</f>
        <v>-0.04</v>
      </c>
      <c r="H61" s="25">
        <f>SUMIFS(德育素质!H:H,德育素质!B:B,B61,德育素质!D:D,"=荣誉称号加分")</f>
        <v>0</v>
      </c>
      <c r="I61" s="25">
        <f t="shared" si="9"/>
        <v>0.96</v>
      </c>
      <c r="J61" s="41">
        <f t="shared" si="10"/>
        <v>6.24</v>
      </c>
      <c r="K61" s="41">
        <f>(VLOOKUP(B61,智育素质!B:D,3,0)*10+50)*0.6</f>
        <v>40.182</v>
      </c>
      <c r="L61" s="41">
        <f>SUMIFS(体育素质!J:J,体育素质!B:B,B61,体育素质!D:D,"=体育课程成绩",体育素质!E:E,"=体育成绩")/40</f>
        <v>3.975</v>
      </c>
      <c r="M61" s="41">
        <f>SUMIFS(体育素质!L:L,体育素质!B:B,B61,体育素质!D:D,"=校内外体育竞赛")</f>
        <v>0</v>
      </c>
      <c r="N61" s="41">
        <f>SUMIFS(体育素质!L:L,体育素质!B:B,B61,体育素质!D:D,"=校内外体育活动",体育素质!E:E,"=早锻炼")</f>
        <v>0.34</v>
      </c>
      <c r="O61" s="41">
        <f>SUMIFS(体育素质!L:L,体育素质!B:B,B61,体育素质!D:D,"=校内外体育活动",体育素质!E:E,"=校园跑")</f>
        <v>0.6</v>
      </c>
      <c r="P61" s="41">
        <f t="shared" si="11"/>
        <v>0.94</v>
      </c>
      <c r="Q61" s="41">
        <f t="shared" si="12"/>
        <v>4.915</v>
      </c>
      <c r="R61" s="41">
        <f>MIN(0.5,SUMIFS(美育素质!L:L,美育素质!B:B,B61,美育素质!D:D,"=文化艺术实践"))</f>
        <v>0</v>
      </c>
      <c r="S61" s="41">
        <f>SUMIFS(美育素质!L:L,美育素质!B:B,B61,美育素质!D:D,"=校内外文化艺术竞赛")</f>
        <v>0</v>
      </c>
      <c r="T61" s="41">
        <f t="shared" si="13"/>
        <v>0</v>
      </c>
      <c r="U61" s="41">
        <f>MAX(0,SUMIFS(劳育素质!K:K,劳育素质!B:B,B61,劳育素质!D:D,"=劳动日常考核基础分")+SUMIFS(劳育素质!K:K,劳育素质!B:B,B61,劳育素质!D:D,"=劳活动与卫生加减分"))</f>
        <v>1.45186666666667</v>
      </c>
      <c r="V61" s="25">
        <f>SUMIFS(劳育素质!K:K,劳育素质!B:B,B61,劳育素质!D:D,"=志愿服务",劳育素质!F:F,"=A类+B类")</f>
        <v>0</v>
      </c>
      <c r="W61" s="25">
        <f>SUMIFS(劳育素质!K:K,劳育素质!B:B,B61,劳育素质!D:D,"=志愿服务",劳育素质!F:F,"=C类")</f>
        <v>0</v>
      </c>
      <c r="X61" s="25">
        <f t="shared" si="14"/>
        <v>0</v>
      </c>
      <c r="Y61" s="25">
        <f>SUMIFS(劳育素质!K:K,劳育素质!B:B,B61,劳育素质!D:D,"=实习实训")</f>
        <v>0</v>
      </c>
      <c r="Z61" s="25">
        <f t="shared" si="15"/>
        <v>1.45186666666667</v>
      </c>
      <c r="AA61" s="25">
        <f>SUMIFS(创新与实践素质!L:L,创新与实践素质!B:B,B61,创新与实践素质!D:D,"=创新创业素质")</f>
        <v>0</v>
      </c>
      <c r="AB61" s="25">
        <f>SUMIFS(创新与实践素质!L:L,创新与实践素质!B:B,B61,创新与实践素质!D:D,"=水平考试")</f>
        <v>0</v>
      </c>
      <c r="AC61" s="25">
        <f>SUMIFS(创新与实践素质!L:L,创新与实践素质!B:B,B61,创新与实践素质!D:D,"=社会实践")</f>
        <v>0</v>
      </c>
      <c r="AD61" s="25">
        <f>_xlfn.MAXIFS(创新与实践素质!L:L,创新与实践素质!B:B,B61,创新与实践素质!D:D,"=社会工作能力（工作表现）",创新与实践素质!G:G,"=上学期")+_xlfn.MAXIFS(创新与实践素质!L:L,创新与实践素质!B:B,B61,创新与实践素质!D:D,"=社会工作能力（工作表现）",创新与实践素质!G:G,"=下学期")</f>
        <v>0</v>
      </c>
      <c r="AE61" s="25">
        <f t="shared" si="16"/>
        <v>0</v>
      </c>
      <c r="AF61" s="25">
        <f t="shared" si="17"/>
        <v>52.7888666666667</v>
      </c>
    </row>
    <row r="62" spans="1:32">
      <c r="A62" s="12" t="s">
        <v>12</v>
      </c>
      <c r="B62" s="13" t="s">
        <v>31</v>
      </c>
      <c r="C62" s="12"/>
      <c r="D62" s="41">
        <f>SUMIFS(德育素质!H:H,德育素质!B:B,B62,德育素质!D:D,"=基本评定分")</f>
        <v>5.28</v>
      </c>
      <c r="E62" s="41">
        <f>MIN(2,SUMIFS(德育素质!H:H,德育素质!A:A,A62,德育素质!D:D,"=集体评定等级分",德育素质!E:E,"=班级考评等级")+SUMIFS(德育素质!H:H,德育素质!B:B,B62,德育素质!D:D,"=集体评定等级分"))</f>
        <v>1</v>
      </c>
      <c r="F62" s="41">
        <f>MIN(2,SUMIFS(德育素质!H:H,德育素质!B:B,B62,德育素质!D:D,"=社会责任记实分"))</f>
        <v>0</v>
      </c>
      <c r="G62" s="25">
        <f>SUMIFS(德育素质!H:H,德育素质!B:B,B62,德育素质!D:D,"=违纪违规扣分")</f>
        <v>0</v>
      </c>
      <c r="H62" s="25">
        <f>SUMIFS(德育素质!H:H,德育素质!B:B,B62,德育素质!D:D,"=荣誉称号加分")</f>
        <v>0.375</v>
      </c>
      <c r="I62" s="25">
        <f t="shared" si="9"/>
        <v>1.375</v>
      </c>
      <c r="J62" s="41">
        <f t="shared" si="10"/>
        <v>6.655</v>
      </c>
      <c r="K62" s="41">
        <f>(VLOOKUP(B62,智育素质!B:D,3,0)*10+50)*0.6</f>
        <v>53.736</v>
      </c>
      <c r="L62" s="41">
        <f>SUMIFS(体育素质!J:J,体育素质!B:B,B62,体育素质!D:D,"=体育课程成绩",体育素质!E:E,"=体育成绩")/40</f>
        <v>4.05</v>
      </c>
      <c r="M62" s="41">
        <f>SUMIFS(体育素质!L:L,体育素质!B:B,B62,体育素质!D:D,"=校内外体育竞赛")</f>
        <v>0</v>
      </c>
      <c r="N62" s="41">
        <f>SUMIFS(体育素质!L:L,体育素质!B:B,B62,体育素质!D:D,"=校内外体育活动",体育素质!E:E,"=早锻炼")</f>
        <v>0.4</v>
      </c>
      <c r="O62" s="41">
        <f>SUMIFS(体育素质!L:L,体育素质!B:B,B62,体育素质!D:D,"=校内外体育活动",体育素质!E:E,"=校园跑")</f>
        <v>0.6</v>
      </c>
      <c r="P62" s="41">
        <f t="shared" si="11"/>
        <v>1</v>
      </c>
      <c r="Q62" s="41">
        <f t="shared" si="12"/>
        <v>5.05</v>
      </c>
      <c r="R62" s="41">
        <f>MIN(0.5,SUMIFS(美育素质!L:L,美育素质!B:B,B62,美育素质!D:D,"=文化艺术实践"))</f>
        <v>0</v>
      </c>
      <c r="S62" s="41">
        <f>SUMIFS(美育素质!L:L,美育素质!B:B,B62,美育素质!D:D,"=校内外文化艺术竞赛")</f>
        <v>0.8</v>
      </c>
      <c r="T62" s="41">
        <f t="shared" si="13"/>
        <v>0.8</v>
      </c>
      <c r="U62" s="41">
        <f>MAX(0,SUMIFS(劳育素质!K:K,劳育素质!B:B,B62,劳育素质!D:D,"=劳动日常考核基础分")+SUMIFS(劳育素质!K:K,劳育素质!B:B,B62,劳育素质!D:D,"=劳活动与卫生加减分"))</f>
        <v>1.56366666666667</v>
      </c>
      <c r="V62" s="25">
        <f>SUMIFS(劳育素质!K:K,劳育素质!B:B,B62,劳育素质!D:D,"=志愿服务",劳育素质!F:F,"=A类+B类")</f>
        <v>3.2875</v>
      </c>
      <c r="W62" s="25">
        <f>SUMIFS(劳育素质!K:K,劳育素质!B:B,B62,劳育素质!D:D,"=志愿服务",劳育素质!F:F,"=C类")</f>
        <v>0</v>
      </c>
      <c r="X62" s="25">
        <f t="shared" si="14"/>
        <v>3.2875</v>
      </c>
      <c r="Y62" s="25">
        <f>SUMIFS(劳育素质!K:K,劳育素质!B:B,B62,劳育素质!D:D,"=实习实训")</f>
        <v>0</v>
      </c>
      <c r="Z62" s="25">
        <f t="shared" si="15"/>
        <v>4.85116666666667</v>
      </c>
      <c r="AA62" s="25">
        <f>SUMIFS(创新与实践素质!L:L,创新与实践素质!B:B,B62,创新与实践素质!D:D,"=创新创业素质")</f>
        <v>8.35</v>
      </c>
      <c r="AB62" s="25">
        <f>SUMIFS(创新与实践素质!L:L,创新与实践素质!B:B,B62,创新与实践素质!D:D,"=水平考试")</f>
        <v>1.25</v>
      </c>
      <c r="AC62" s="25">
        <f>SUMIFS(创新与实践素质!L:L,创新与实践素质!B:B,B62,创新与实践素质!D:D,"=社会实践")</f>
        <v>0</v>
      </c>
      <c r="AD62" s="25">
        <f>_xlfn.MAXIFS(创新与实践素质!L:L,创新与实践素质!B:B,B62,创新与实践素质!D:D,"=社会工作能力（工作表现）",创新与实践素质!G:G,"=上学期")+_xlfn.MAXIFS(创新与实践素质!L:L,创新与实践素质!B:B,B62,创新与实践素质!D:D,"=社会工作能力（工作表现）",创新与实践素质!G:G,"=下学期")</f>
        <v>0</v>
      </c>
      <c r="AE62" s="25">
        <f t="shared" si="16"/>
        <v>9.6</v>
      </c>
      <c r="AF62" s="25">
        <f t="shared" si="17"/>
        <v>80.6921666666667</v>
      </c>
    </row>
    <row r="63" spans="1:32">
      <c r="A63" s="12" t="s">
        <v>12</v>
      </c>
      <c r="B63" s="13" t="s">
        <v>27</v>
      </c>
      <c r="C63" s="12"/>
      <c r="D63" s="41">
        <f>SUMIFS(德育素质!H:H,德育素质!B:B,B63,德育素质!D:D,"=基本评定分")</f>
        <v>6</v>
      </c>
      <c r="E63" s="41">
        <f>MIN(2,SUMIFS(德育素质!H:H,德育素质!A:A,A63,德育素质!D:D,"=集体评定等级分",德育素质!E:E,"=班级考评等级")+SUMIFS(德育素质!H:H,德育素质!B:B,B63,德育素质!D:D,"=集体评定等级分"))</f>
        <v>1</v>
      </c>
      <c r="F63" s="41">
        <f>MIN(2,SUMIFS(德育素质!H:H,德育素质!B:B,B63,德育素质!D:D,"=社会责任记实分"))</f>
        <v>0.1</v>
      </c>
      <c r="G63" s="25">
        <f>SUMIFS(德育素质!H:H,德育素质!B:B,B63,德育素质!D:D,"=违纪违规扣分")</f>
        <v>0</v>
      </c>
      <c r="H63" s="25">
        <f>SUMIFS(德育素质!H:H,德育素质!B:B,B63,德育素质!D:D,"=荣誉称号加分")</f>
        <v>0.75</v>
      </c>
      <c r="I63" s="25">
        <f t="shared" si="9"/>
        <v>1.85</v>
      </c>
      <c r="J63" s="41">
        <f t="shared" si="10"/>
        <v>7.85</v>
      </c>
      <c r="K63" s="41">
        <f>(VLOOKUP(B63,智育素质!B:D,3,0)*10+50)*0.6</f>
        <v>56.04</v>
      </c>
      <c r="L63" s="41">
        <f>SUMIFS(体育素质!J:J,体育素质!B:B,B63,体育素质!D:D,"=体育课程成绩",体育素质!E:E,"=体育成绩")/40</f>
        <v>3.25</v>
      </c>
      <c r="M63" s="41">
        <f>SUMIFS(体育素质!L:L,体育素质!B:B,B63,体育素质!D:D,"=校内外体育竞赛")</f>
        <v>1.25</v>
      </c>
      <c r="N63" s="41">
        <f>SUMIFS(体育素质!L:L,体育素质!B:B,B63,体育素质!D:D,"=校内外体育活动",体育素质!E:E,"=早锻炼")</f>
        <v>0.4</v>
      </c>
      <c r="O63" s="41">
        <f>SUMIFS(体育素质!L:L,体育素质!B:B,B63,体育素质!D:D,"=校内外体育活动",体育素质!E:E,"=校园跑")</f>
        <v>0.6</v>
      </c>
      <c r="P63" s="41">
        <f t="shared" si="11"/>
        <v>2.25</v>
      </c>
      <c r="Q63" s="41">
        <f t="shared" si="12"/>
        <v>5.5</v>
      </c>
      <c r="R63" s="41">
        <f>MIN(0.5,SUMIFS(美育素质!L:L,美育素质!B:B,B63,美育素质!D:D,"=文化艺术实践"))</f>
        <v>0</v>
      </c>
      <c r="S63" s="41">
        <f>SUMIFS(美育素质!L:L,美育素质!B:B,B63,美育素质!D:D,"=校内外文化艺术竞赛")</f>
        <v>1.1</v>
      </c>
      <c r="T63" s="41">
        <f t="shared" si="13"/>
        <v>1.1</v>
      </c>
      <c r="U63" s="41">
        <f>MAX(0,SUMIFS(劳育素质!K:K,劳育素质!B:B,B63,劳育素质!D:D,"=劳动日常考核基础分")+SUMIFS(劳育素质!K:K,劳育素质!B:B,B63,劳育素质!D:D,"=劳活动与卫生加减分"))</f>
        <v>1.5594</v>
      </c>
      <c r="V63" s="25">
        <f>SUMIFS(劳育素质!K:K,劳育素质!B:B,B63,劳育素质!D:D,"=志愿服务",劳育素质!F:F,"=A类+B类")</f>
        <v>3</v>
      </c>
      <c r="W63" s="25">
        <f>SUMIFS(劳育素质!K:K,劳育素质!B:B,B63,劳育素质!D:D,"=志愿服务",劳育素质!F:F,"=C类")</f>
        <v>0.25</v>
      </c>
      <c r="X63" s="25">
        <f t="shared" si="14"/>
        <v>3.25</v>
      </c>
      <c r="Y63" s="25">
        <f>SUMIFS(劳育素质!K:K,劳育素质!B:B,B63,劳育素质!D:D,"=实习实训")</f>
        <v>0</v>
      </c>
      <c r="Z63" s="25">
        <f t="shared" si="15"/>
        <v>4.8094</v>
      </c>
      <c r="AA63" s="25">
        <f>SUMIFS(创新与实践素质!L:L,创新与实践素质!B:B,B63,创新与实践素质!D:D,"=创新创业素质")</f>
        <v>10.4</v>
      </c>
      <c r="AB63" s="25">
        <f>SUMIFS(创新与实践素质!L:L,创新与实践素质!B:B,B63,创新与实践素质!D:D,"=水平考试")</f>
        <v>0</v>
      </c>
      <c r="AC63" s="25">
        <f>SUMIFS(创新与实践素质!L:L,创新与实践素质!B:B,B63,创新与实践素质!D:D,"=社会实践")</f>
        <v>0</v>
      </c>
      <c r="AD63" s="25">
        <f>_xlfn.MAXIFS(创新与实践素质!L:L,创新与实践素质!B:B,B63,创新与实践素质!D:D,"=社会工作能力（工作表现）",创新与实践素质!G:G,"=上学期")+_xlfn.MAXIFS(创新与实践素质!L:L,创新与实践素质!B:B,B63,创新与实践素质!D:D,"=社会工作能力（工作表现）",创新与实践素质!G:G,"=下学期")</f>
        <v>0.8</v>
      </c>
      <c r="AE63" s="25">
        <f t="shared" si="16"/>
        <v>11.2</v>
      </c>
      <c r="AF63" s="25">
        <f t="shared" si="17"/>
        <v>86.4994</v>
      </c>
    </row>
    <row r="64" spans="1:32">
      <c r="A64" s="12" t="s">
        <v>12</v>
      </c>
      <c r="B64" s="13" t="s">
        <v>89</v>
      </c>
      <c r="C64" s="12"/>
      <c r="D64" s="41">
        <f>SUMIFS(德育素质!H:H,德育素质!B:B,B64,德育素质!D:D,"=基本评定分")</f>
        <v>6</v>
      </c>
      <c r="E64" s="41">
        <f>MIN(2,SUMIFS(德育素质!H:H,德育素质!A:A,A64,德育素质!D:D,"=集体评定等级分",德育素质!E:E,"=班级考评等级")+SUMIFS(德育素质!H:H,德育素质!B:B,B64,德育素质!D:D,"=集体评定等级分"))</f>
        <v>1</v>
      </c>
      <c r="F64" s="41">
        <f>MIN(2,SUMIFS(德育素质!H:H,德育素质!B:B,B64,德育素质!D:D,"=社会责任记实分"))</f>
        <v>0</v>
      </c>
      <c r="G64" s="25">
        <f>SUMIFS(德育素质!H:H,德育素质!B:B,B64,德育素质!D:D,"=违纪违规扣分")</f>
        <v>0</v>
      </c>
      <c r="H64" s="25">
        <f>SUMIFS(德育素质!H:H,德育素质!B:B,B64,德育素质!D:D,"=荣誉称号加分")</f>
        <v>0</v>
      </c>
      <c r="I64" s="25">
        <f t="shared" si="9"/>
        <v>1</v>
      </c>
      <c r="J64" s="41">
        <f t="shared" si="10"/>
        <v>7</v>
      </c>
      <c r="K64" s="41">
        <f>(VLOOKUP(B64,智育素质!B:D,3,0)*10+50)*0.6</f>
        <v>53.226</v>
      </c>
      <c r="L64" s="41">
        <f>SUMIFS(体育素质!J:J,体育素质!B:B,B64,体育素质!D:D,"=体育课程成绩",体育素质!E:E,"=体育成绩")/40</f>
        <v>3.75</v>
      </c>
      <c r="M64" s="41">
        <f>SUMIFS(体育素质!L:L,体育素质!B:B,B64,体育素质!D:D,"=校内外体育竞赛")</f>
        <v>0</v>
      </c>
      <c r="N64" s="41">
        <f>SUMIFS(体育素质!L:L,体育素质!B:B,B64,体育素质!D:D,"=校内外体育活动",体育素质!E:E,"=早锻炼")</f>
        <v>0.36</v>
      </c>
      <c r="O64" s="41">
        <f>SUMIFS(体育素质!L:L,体育素质!B:B,B64,体育素质!D:D,"=校内外体育活动",体育素质!E:E,"=校园跑")</f>
        <v>0.164125</v>
      </c>
      <c r="P64" s="41">
        <f t="shared" si="11"/>
        <v>0.524125</v>
      </c>
      <c r="Q64" s="41">
        <f t="shared" si="12"/>
        <v>4.274125</v>
      </c>
      <c r="R64" s="41">
        <f>MIN(0.5,SUMIFS(美育素质!L:L,美育素质!B:B,B64,美育素质!D:D,"=文化艺术实践"))</f>
        <v>0</v>
      </c>
      <c r="S64" s="41">
        <f>SUMIFS(美育素质!L:L,美育素质!B:B,B64,美育素质!D:D,"=校内外文化艺术竞赛")</f>
        <v>0</v>
      </c>
      <c r="T64" s="41">
        <f t="shared" si="13"/>
        <v>0</v>
      </c>
      <c r="U64" s="41">
        <f>MAX(0,SUMIFS(劳育素质!K:K,劳育素质!B:B,B64,劳育素质!D:D,"=劳动日常考核基础分")+SUMIFS(劳育素质!K:K,劳育素质!B:B,B64,劳育素质!D:D,"=劳活动与卫生加减分"))</f>
        <v>1.46133333333333</v>
      </c>
      <c r="V64" s="25">
        <f>SUMIFS(劳育素质!K:K,劳育素质!B:B,B64,劳育素质!D:D,"=志愿服务",劳育素质!F:F,"=A类+B类")</f>
        <v>0.45</v>
      </c>
      <c r="W64" s="25">
        <f>SUMIFS(劳育素质!K:K,劳育素质!B:B,B64,劳育素质!D:D,"=志愿服务",劳育素质!F:F,"=C类")</f>
        <v>0</v>
      </c>
      <c r="X64" s="25">
        <f t="shared" si="14"/>
        <v>0.45</v>
      </c>
      <c r="Y64" s="25">
        <f>SUMIFS(劳育素质!K:K,劳育素质!B:B,B64,劳育素质!D:D,"=实习实训")</f>
        <v>0</v>
      </c>
      <c r="Z64" s="25">
        <f t="shared" si="15"/>
        <v>1.91133333333333</v>
      </c>
      <c r="AA64" s="25">
        <f>SUMIFS(创新与实践素质!L:L,创新与实践素质!B:B,B64,创新与实践素质!D:D,"=创新创业素质")</f>
        <v>0.25</v>
      </c>
      <c r="AB64" s="25">
        <f>SUMIFS(创新与实践素质!L:L,创新与实践素质!B:B,B64,创新与实践素质!D:D,"=水平考试")</f>
        <v>0</v>
      </c>
      <c r="AC64" s="25">
        <f>SUMIFS(创新与实践素质!L:L,创新与实践素质!B:B,B64,创新与实践素质!D:D,"=社会实践")</f>
        <v>0</v>
      </c>
      <c r="AD64" s="25">
        <f>_xlfn.MAXIFS(创新与实践素质!L:L,创新与实践素质!B:B,B64,创新与实践素质!D:D,"=社会工作能力（工作表现）",创新与实践素质!G:G,"=上学期")+_xlfn.MAXIFS(创新与实践素质!L:L,创新与实践素质!B:B,B64,创新与实践素质!D:D,"=社会工作能力（工作表现）",创新与实践素质!G:G,"=下学期")</f>
        <v>0.7</v>
      </c>
      <c r="AE64" s="25">
        <f t="shared" si="16"/>
        <v>0.95</v>
      </c>
      <c r="AF64" s="25">
        <f t="shared" si="17"/>
        <v>67.3614583333333</v>
      </c>
    </row>
    <row r="65" spans="1:32">
      <c r="A65" s="12" t="s">
        <v>12</v>
      </c>
      <c r="B65" s="13" t="s">
        <v>192</v>
      </c>
      <c r="C65" s="12"/>
      <c r="D65" s="41">
        <f>SUMIFS(德育素质!H:H,德育素质!B:B,B65,德育素质!D:D,"=基本评定分")</f>
        <v>5.28</v>
      </c>
      <c r="E65" s="41">
        <f>MIN(2,SUMIFS(德育素质!H:H,德育素质!A:A,A65,德育素质!D:D,"=集体评定等级分",德育素质!E:E,"=班级考评等级")+SUMIFS(德育素质!H:H,德育素质!B:B,B65,德育素质!D:D,"=集体评定等级分"))</f>
        <v>1</v>
      </c>
      <c r="F65" s="41">
        <f>MIN(2,SUMIFS(德育素质!H:H,德育素质!B:B,B65,德育素质!D:D,"=社会责任记实分"))</f>
        <v>0.35</v>
      </c>
      <c r="G65" s="25">
        <f>SUMIFS(德育素质!H:H,德育素质!B:B,B65,德育素质!D:D,"=违纪违规扣分")</f>
        <v>0</v>
      </c>
      <c r="H65" s="25">
        <f>SUMIFS(德育素质!H:H,德育素质!B:B,B65,德育素质!D:D,"=荣誉称号加分")</f>
        <v>0.375</v>
      </c>
      <c r="I65" s="25">
        <f t="shared" si="9"/>
        <v>1.725</v>
      </c>
      <c r="J65" s="41">
        <f t="shared" si="10"/>
        <v>7.005</v>
      </c>
      <c r="K65" s="41">
        <f>(VLOOKUP(B65,智育素质!B:D,3,0)*10+50)*0.6</f>
        <v>52.488</v>
      </c>
      <c r="L65" s="41">
        <f>SUMIFS(体育素质!J:J,体育素质!B:B,B65,体育素质!D:D,"=体育课程成绩",体育素质!E:E,"=体育成绩")/40</f>
        <v>4.325</v>
      </c>
      <c r="M65" s="41">
        <f>SUMIFS(体育素质!L:L,体育素质!B:B,B65,体育素质!D:D,"=校内外体育竞赛")</f>
        <v>0</v>
      </c>
      <c r="N65" s="41">
        <f>SUMIFS(体育素质!L:L,体育素质!B:B,B65,体育素质!D:D,"=校内外体育活动",体育素质!E:E,"=早锻炼")</f>
        <v>0.4</v>
      </c>
      <c r="O65" s="41">
        <f>SUMIFS(体育素质!L:L,体育素质!B:B,B65,体育素质!D:D,"=校内外体育活动",体育素质!E:E,"=校园跑")</f>
        <v>0.6</v>
      </c>
      <c r="P65" s="41">
        <f t="shared" si="11"/>
        <v>1</v>
      </c>
      <c r="Q65" s="41">
        <f t="shared" si="12"/>
        <v>5.325</v>
      </c>
      <c r="R65" s="41">
        <f>MIN(0.5,SUMIFS(美育素质!L:L,美育素质!B:B,B65,美育素质!D:D,"=文化艺术实践"))</f>
        <v>0</v>
      </c>
      <c r="S65" s="41">
        <f>SUMIFS(美育素质!L:L,美育素质!B:B,B65,美育素质!D:D,"=校内外文化艺术竞赛")</f>
        <v>0.5</v>
      </c>
      <c r="T65" s="41">
        <f t="shared" si="13"/>
        <v>0.5</v>
      </c>
      <c r="U65" s="41">
        <f>MAX(0,SUMIFS(劳育素质!K:K,劳育素质!B:B,B65,劳育素质!D:D,"=劳动日常考核基础分")+SUMIFS(劳育素质!K:K,劳育素质!B:B,B65,劳育素质!D:D,"=劳活动与卫生加减分"))</f>
        <v>1.49221428571429</v>
      </c>
      <c r="V65" s="25">
        <f>SUMIFS(劳育素质!K:K,劳育素质!B:B,B65,劳育素质!D:D,"=志愿服务",劳育素质!F:F,"=A类+B类")</f>
        <v>3.625</v>
      </c>
      <c r="W65" s="25">
        <f>SUMIFS(劳育素质!K:K,劳育素质!B:B,B65,劳育素质!D:D,"=志愿服务",劳育素质!F:F,"=C类")</f>
        <v>0</v>
      </c>
      <c r="X65" s="25">
        <f t="shared" si="14"/>
        <v>3.625</v>
      </c>
      <c r="Y65" s="25">
        <f>SUMIFS(劳育素质!K:K,劳育素质!B:B,B65,劳育素质!D:D,"=实习实训")</f>
        <v>0</v>
      </c>
      <c r="Z65" s="25">
        <f t="shared" si="15"/>
        <v>5</v>
      </c>
      <c r="AA65" s="25">
        <f>SUMIFS(创新与实践素质!L:L,创新与实践素质!B:B,B65,创新与实践素质!D:D,"=创新创业素质")</f>
        <v>2.9</v>
      </c>
      <c r="AB65" s="25">
        <f>SUMIFS(创新与实践素质!L:L,创新与实践素质!B:B,B65,创新与实践素质!D:D,"=水平考试")</f>
        <v>1.24333333333333</v>
      </c>
      <c r="AC65" s="25">
        <f>SUMIFS(创新与实践素质!L:L,创新与实践素质!B:B,B65,创新与实践素质!D:D,"=社会实践")</f>
        <v>0</v>
      </c>
      <c r="AD65" s="25">
        <f>_xlfn.MAXIFS(创新与实践素质!L:L,创新与实践素质!B:B,B65,创新与实践素质!D:D,"=社会工作能力（工作表现）",创新与实践素质!G:G,"=上学期")+_xlfn.MAXIFS(创新与实践素质!L:L,创新与实践素质!B:B,B65,创新与实践素质!D:D,"=社会工作能力（工作表现）",创新与实践素质!G:G,"=下学期")</f>
        <v>0.6</v>
      </c>
      <c r="AE65" s="25">
        <f t="shared" si="16"/>
        <v>4.74333333333333</v>
      </c>
      <c r="AF65" s="25">
        <f t="shared" si="17"/>
        <v>75.0613333333333</v>
      </c>
    </row>
    <row r="66" spans="1:32">
      <c r="A66" s="12" t="s">
        <v>12</v>
      </c>
      <c r="B66" s="13" t="s">
        <v>117</v>
      </c>
      <c r="C66" s="12"/>
      <c r="D66" s="41">
        <f>SUMIFS(德育素质!H:H,德育素质!B:B,B66,德育素质!D:D,"=基本评定分")</f>
        <v>5.28</v>
      </c>
      <c r="E66" s="41">
        <f>MIN(2,SUMIFS(德育素质!H:H,德育素质!A:A,A66,德育素质!D:D,"=集体评定等级分",德育素质!E:E,"=班级考评等级")+SUMIFS(德育素质!H:H,德育素质!B:B,B66,德育素质!D:D,"=集体评定等级分"))</f>
        <v>1</v>
      </c>
      <c r="F66" s="41">
        <f>MIN(2,SUMIFS(德育素质!H:H,德育素质!B:B,B66,德育素质!D:D,"=社会责任记实分"))</f>
        <v>0</v>
      </c>
      <c r="G66" s="25">
        <f>SUMIFS(德育素质!H:H,德育素质!B:B,B66,德育素质!D:D,"=违纪违规扣分")</f>
        <v>0</v>
      </c>
      <c r="H66" s="25">
        <f>SUMIFS(德育素质!H:H,德育素质!B:B,B66,德育素质!D:D,"=荣誉称号加分")</f>
        <v>0</v>
      </c>
      <c r="I66" s="25">
        <f t="shared" si="9"/>
        <v>1</v>
      </c>
      <c r="J66" s="41">
        <f t="shared" si="10"/>
        <v>6.28</v>
      </c>
      <c r="K66" s="41">
        <f>(VLOOKUP(B66,智育素质!B:D,3,0)*10+50)*0.6</f>
        <v>52.056</v>
      </c>
      <c r="L66" s="41">
        <f>SUMIFS(体育素质!J:J,体育素质!B:B,B66,体育素质!D:D,"=体育课程成绩",体育素质!E:E,"=体育成绩")/40</f>
        <v>3.55</v>
      </c>
      <c r="M66" s="41">
        <f>SUMIFS(体育素质!L:L,体育素质!B:B,B66,体育素质!D:D,"=校内外体育竞赛")</f>
        <v>0</v>
      </c>
      <c r="N66" s="41">
        <f>SUMIFS(体育素质!L:L,体育素质!B:B,B66,体育素质!D:D,"=校内外体育活动",体育素质!E:E,"=早锻炼")</f>
        <v>0.4</v>
      </c>
      <c r="O66" s="41">
        <f>SUMIFS(体育素质!L:L,体育素质!B:B,B66,体育素质!D:D,"=校内外体育活动",体育素质!E:E,"=校园跑")</f>
        <v>0.6</v>
      </c>
      <c r="P66" s="41">
        <f t="shared" si="11"/>
        <v>1</v>
      </c>
      <c r="Q66" s="41">
        <f t="shared" si="12"/>
        <v>4.55</v>
      </c>
      <c r="R66" s="41">
        <f>MIN(0.5,SUMIFS(美育素质!L:L,美育素质!B:B,B66,美育素质!D:D,"=文化艺术实践"))</f>
        <v>0</v>
      </c>
      <c r="S66" s="41">
        <f>SUMIFS(美育素质!L:L,美育素质!B:B,B66,美育素质!D:D,"=校内外文化艺术竞赛")</f>
        <v>0</v>
      </c>
      <c r="T66" s="41">
        <f t="shared" si="13"/>
        <v>0</v>
      </c>
      <c r="U66" s="41">
        <f>MAX(0,SUMIFS(劳育素质!K:K,劳育素质!B:B,B66,劳育素质!D:D,"=劳动日常考核基础分")+SUMIFS(劳育素质!K:K,劳育素质!B:B,B66,劳育素质!D:D,"=劳活动与卫生加减分"))</f>
        <v>1.46533333333333</v>
      </c>
      <c r="V66" s="25">
        <f>SUMIFS(劳育素质!K:K,劳育素质!B:B,B66,劳育素质!D:D,"=志愿服务",劳育素质!F:F,"=A类+B类")</f>
        <v>2.075</v>
      </c>
      <c r="W66" s="25">
        <f>SUMIFS(劳育素质!K:K,劳育素质!B:B,B66,劳育素质!D:D,"=志愿服务",劳育素质!F:F,"=C类")</f>
        <v>0</v>
      </c>
      <c r="X66" s="25">
        <f t="shared" si="14"/>
        <v>2.075</v>
      </c>
      <c r="Y66" s="25">
        <f>SUMIFS(劳育素质!K:K,劳育素质!B:B,B66,劳育素质!D:D,"=实习实训")</f>
        <v>0</v>
      </c>
      <c r="Z66" s="25">
        <f t="shared" si="15"/>
        <v>3.54033333333333</v>
      </c>
      <c r="AA66" s="25">
        <f>SUMIFS(创新与实践素质!L:L,创新与实践素质!B:B,B66,创新与实践素质!D:D,"=创新创业素质")</f>
        <v>5</v>
      </c>
      <c r="AB66" s="25">
        <f>SUMIFS(创新与实践素质!L:L,创新与实践素质!B:B,B66,创新与实践素质!D:D,"=水平考试")</f>
        <v>0.75</v>
      </c>
      <c r="AC66" s="25">
        <f>SUMIFS(创新与实践素质!L:L,创新与实践素质!B:B,B66,创新与实践素质!D:D,"=社会实践")</f>
        <v>0</v>
      </c>
      <c r="AD66" s="25">
        <f>_xlfn.MAXIFS(创新与实践素质!L:L,创新与实践素质!B:B,B66,创新与实践素质!D:D,"=社会工作能力（工作表现）",创新与实践素质!G:G,"=上学期")+_xlfn.MAXIFS(创新与实践素质!L:L,创新与实践素质!B:B,B66,创新与实践素质!D:D,"=社会工作能力（工作表现）",创新与实践素质!G:G,"=下学期")</f>
        <v>0</v>
      </c>
      <c r="AE66" s="25">
        <f t="shared" si="16"/>
        <v>5.75</v>
      </c>
      <c r="AF66" s="25">
        <f t="shared" si="17"/>
        <v>72.1763333333333</v>
      </c>
    </row>
    <row r="67" spans="1:32">
      <c r="A67" s="12" t="s">
        <v>12</v>
      </c>
      <c r="B67" s="13" t="s">
        <v>105</v>
      </c>
      <c r="C67" s="12"/>
      <c r="D67" s="41">
        <f>SUMIFS(德育素质!H:H,德育素质!B:B,B67,德育素质!D:D,"=基本评定分")</f>
        <v>6</v>
      </c>
      <c r="E67" s="41">
        <f>MIN(2,SUMIFS(德育素质!H:H,德育素质!A:A,A67,德育素质!D:D,"=集体评定等级分",德育素质!E:E,"=班级考评等级")+SUMIFS(德育素质!H:H,德育素质!B:B,B67,德育素质!D:D,"=集体评定等级分"))</f>
        <v>1</v>
      </c>
      <c r="F67" s="41">
        <f>MIN(2,SUMIFS(德育素质!H:H,德育素质!B:B,B67,德育素质!D:D,"=社会责任记实分"))</f>
        <v>0.1</v>
      </c>
      <c r="G67" s="25">
        <f>SUMIFS(德育素质!H:H,德育素质!B:B,B67,德育素质!D:D,"=违纪违规扣分")</f>
        <v>0</v>
      </c>
      <c r="H67" s="25">
        <f>SUMIFS(德育素质!H:H,德育素质!B:B,B67,德育素质!D:D,"=荣誉称号加分")</f>
        <v>0.875</v>
      </c>
      <c r="I67" s="25">
        <f t="shared" si="9"/>
        <v>1.975</v>
      </c>
      <c r="J67" s="41">
        <f t="shared" si="10"/>
        <v>7.975</v>
      </c>
      <c r="K67" s="41">
        <f>(VLOOKUP(B67,智育素质!B:D,3,0)*10+50)*0.6</f>
        <v>52.092</v>
      </c>
      <c r="L67" s="41">
        <f>SUMIFS(体育素质!J:J,体育素质!B:B,B67,体育素质!D:D,"=体育课程成绩",体育素质!E:E,"=体育成绩")/40</f>
        <v>4.05</v>
      </c>
      <c r="M67" s="41">
        <f>SUMIFS(体育素质!L:L,体育素质!B:B,B67,体育素质!D:D,"=校内外体育竞赛")</f>
        <v>0</v>
      </c>
      <c r="N67" s="41">
        <f>SUMIFS(体育素质!L:L,体育素质!B:B,B67,体育素质!D:D,"=校内外体育活动",体育素质!E:E,"=早锻炼")</f>
        <v>0.3725</v>
      </c>
      <c r="O67" s="41">
        <f>SUMIFS(体育素质!L:L,体育素质!B:B,B67,体育素质!D:D,"=校内外体育活动",体育素质!E:E,"=校园跑")</f>
        <v>0.453875</v>
      </c>
      <c r="P67" s="41">
        <f t="shared" si="11"/>
        <v>0.826375</v>
      </c>
      <c r="Q67" s="41">
        <f t="shared" si="12"/>
        <v>4.876375</v>
      </c>
      <c r="R67" s="41">
        <f>MIN(0.5,SUMIFS(美育素质!L:L,美育素质!B:B,B67,美育素质!D:D,"=文化艺术实践"))</f>
        <v>0</v>
      </c>
      <c r="S67" s="41">
        <f>SUMIFS(美育素质!L:L,美育素质!B:B,B67,美育素质!D:D,"=校内外文化艺术竞赛")</f>
        <v>0.5</v>
      </c>
      <c r="T67" s="41">
        <f t="shared" si="13"/>
        <v>0.5</v>
      </c>
      <c r="U67" s="41">
        <f>MAX(0,SUMIFS(劳育素质!K:K,劳育素质!B:B,B67,劳育素质!D:D,"=劳动日常考核基础分")+SUMIFS(劳育素质!K:K,劳育素质!B:B,B67,劳育素质!D:D,"=劳活动与卫生加减分"))</f>
        <v>1.52555555555556</v>
      </c>
      <c r="V67" s="25">
        <f>SUMIFS(劳育素质!K:K,劳育素质!B:B,B67,劳育素质!D:D,"=志愿服务",劳育素质!F:F,"=A类+B类")</f>
        <v>3.525</v>
      </c>
      <c r="W67" s="25">
        <f>SUMIFS(劳育素质!K:K,劳育素质!B:B,B67,劳育素质!D:D,"=志愿服务",劳育素质!F:F,"=C类")</f>
        <v>0</v>
      </c>
      <c r="X67" s="25">
        <f t="shared" si="14"/>
        <v>3.525</v>
      </c>
      <c r="Y67" s="25">
        <f>SUMIFS(劳育素质!K:K,劳育素质!B:B,B67,劳育素质!D:D,"=实习实训")</f>
        <v>0</v>
      </c>
      <c r="Z67" s="25">
        <f t="shared" si="15"/>
        <v>5</v>
      </c>
      <c r="AA67" s="25">
        <f>SUMIFS(创新与实践素质!L:L,创新与实践素质!B:B,B67,创新与实践素质!D:D,"=创新创业素质")</f>
        <v>7.8</v>
      </c>
      <c r="AB67" s="25">
        <f>SUMIFS(创新与实践素质!L:L,创新与实践素质!B:B,B67,创新与实践素质!D:D,"=水平考试")</f>
        <v>0.808333333333333</v>
      </c>
      <c r="AC67" s="25">
        <f>SUMIFS(创新与实践素质!L:L,创新与实践素质!B:B,B67,创新与实践素质!D:D,"=社会实践")</f>
        <v>0</v>
      </c>
      <c r="AD67" s="25">
        <f>_xlfn.MAXIFS(创新与实践素质!L:L,创新与实践素质!B:B,B67,创新与实践素质!D:D,"=社会工作能力（工作表现）",创新与实践素质!G:G,"=上学期")+_xlfn.MAXIFS(创新与实践素质!L:L,创新与实践素质!B:B,B67,创新与实践素质!D:D,"=社会工作能力（工作表现）",创新与实践素质!G:G,"=下学期")</f>
        <v>1.4</v>
      </c>
      <c r="AE67" s="25">
        <f t="shared" si="16"/>
        <v>10.0083333333333</v>
      </c>
      <c r="AF67" s="25">
        <f t="shared" si="17"/>
        <v>80.4517083333333</v>
      </c>
    </row>
    <row r="68" spans="1:32">
      <c r="A68" s="12" t="s">
        <v>12</v>
      </c>
      <c r="B68" s="13" t="s">
        <v>125</v>
      </c>
      <c r="C68" s="12"/>
      <c r="D68" s="41">
        <f>SUMIFS(德育素质!H:H,德育素质!B:B,B68,德育素质!D:D,"=基本评定分")</f>
        <v>6</v>
      </c>
      <c r="E68" s="41">
        <f>MIN(2,SUMIFS(德育素质!H:H,德育素质!A:A,A68,德育素质!D:D,"=集体评定等级分",德育素质!E:E,"=班级考评等级")+SUMIFS(德育素质!H:H,德育素质!B:B,B68,德育素质!D:D,"=集体评定等级分"))</f>
        <v>1</v>
      </c>
      <c r="F68" s="41">
        <f>MIN(2,SUMIFS(德育素质!H:H,德育素质!B:B,B68,德育素质!D:D,"=社会责任记实分"))</f>
        <v>0.1</v>
      </c>
      <c r="G68" s="25">
        <f>SUMIFS(德育素质!H:H,德育素质!B:B,B68,德育素质!D:D,"=违纪违规扣分")</f>
        <v>0</v>
      </c>
      <c r="H68" s="25">
        <f>SUMIFS(德育素质!H:H,德育素质!B:B,B68,德育素质!D:D,"=荣誉称号加分")</f>
        <v>0.5</v>
      </c>
      <c r="I68" s="25">
        <f t="shared" si="9"/>
        <v>1.6</v>
      </c>
      <c r="J68" s="41">
        <f t="shared" si="10"/>
        <v>7.6</v>
      </c>
      <c r="K68" s="41">
        <f>(VLOOKUP(B68,智育素质!B:D,3,0)*10+50)*0.6</f>
        <v>51.984</v>
      </c>
      <c r="L68" s="41">
        <f>SUMIFS(体育素质!J:J,体育素质!B:B,B68,体育素质!D:D,"=体育课程成绩",体育素质!E:E,"=体育成绩")/40</f>
        <v>3.25</v>
      </c>
      <c r="M68" s="41">
        <f>SUMIFS(体育素质!L:L,体育素质!B:B,B68,体育素质!D:D,"=校内外体育竞赛")</f>
        <v>0</v>
      </c>
      <c r="N68" s="41">
        <f>SUMIFS(体育素质!L:L,体育素质!B:B,B68,体育素质!D:D,"=校内外体育活动",体育素质!E:E,"=早锻炼")</f>
        <v>0.355</v>
      </c>
      <c r="O68" s="41">
        <f>SUMIFS(体育素质!L:L,体育素质!B:B,B68,体育素质!D:D,"=校内外体育活动",体育素质!E:E,"=校园跑")</f>
        <v>0.6</v>
      </c>
      <c r="P68" s="41">
        <f t="shared" si="11"/>
        <v>0.955</v>
      </c>
      <c r="Q68" s="41">
        <f t="shared" si="12"/>
        <v>4.205</v>
      </c>
      <c r="R68" s="41">
        <f>MIN(0.5,SUMIFS(美育素质!L:L,美育素质!B:B,B68,美育素质!D:D,"=文化艺术实践"))</f>
        <v>0</v>
      </c>
      <c r="S68" s="41">
        <f>SUMIFS(美育素质!L:L,美育素质!B:B,B68,美育素质!D:D,"=校内外文化艺术竞赛")</f>
        <v>0</v>
      </c>
      <c r="T68" s="41">
        <f t="shared" si="13"/>
        <v>0</v>
      </c>
      <c r="U68" s="41">
        <f>MAX(0,SUMIFS(劳育素质!K:K,劳育素质!B:B,B68,劳育素质!D:D,"=劳动日常考核基础分")+SUMIFS(劳育素质!K:K,劳育素质!B:B,B68,劳育素质!D:D,"=劳活动与卫生加减分"))</f>
        <v>1.44966666666667</v>
      </c>
      <c r="V68" s="25">
        <f>SUMIFS(劳育素质!K:K,劳育素质!B:B,B68,劳育素质!D:D,"=志愿服务",劳育素质!F:F,"=A类+B类")</f>
        <v>2.15</v>
      </c>
      <c r="W68" s="25">
        <f>SUMIFS(劳育素质!K:K,劳育素质!B:B,B68,劳育素质!D:D,"=志愿服务",劳育素质!F:F,"=C类")</f>
        <v>0</v>
      </c>
      <c r="X68" s="25">
        <f t="shared" si="14"/>
        <v>2.15</v>
      </c>
      <c r="Y68" s="25">
        <f>SUMIFS(劳育素质!K:K,劳育素质!B:B,B68,劳育素质!D:D,"=实习实训")</f>
        <v>0</v>
      </c>
      <c r="Z68" s="25">
        <f t="shared" si="15"/>
        <v>3.59966666666667</v>
      </c>
      <c r="AA68" s="25">
        <f>SUMIFS(创新与实践素质!L:L,创新与实践素质!B:B,B68,创新与实践素质!D:D,"=创新创业素质")</f>
        <v>7.2</v>
      </c>
      <c r="AB68" s="25">
        <f>SUMIFS(创新与实践素质!L:L,创新与实践素质!B:B,B68,创新与实践素质!D:D,"=水平考试")</f>
        <v>0</v>
      </c>
      <c r="AC68" s="25">
        <f>SUMIFS(创新与实践素质!L:L,创新与实践素质!B:B,B68,创新与实践素质!D:D,"=社会实践")</f>
        <v>0</v>
      </c>
      <c r="AD68" s="25">
        <f>_xlfn.MAXIFS(创新与实践素质!L:L,创新与实践素质!B:B,B68,创新与实践素质!D:D,"=社会工作能力（工作表现）",创新与实践素质!G:G,"=上学期")+_xlfn.MAXIFS(创新与实践素质!L:L,创新与实践素质!B:B,B68,创新与实践素质!D:D,"=社会工作能力（工作表现）",创新与实践素质!G:G,"=下学期")</f>
        <v>1</v>
      </c>
      <c r="AE68" s="25">
        <f t="shared" si="16"/>
        <v>8.2</v>
      </c>
      <c r="AF68" s="25">
        <f t="shared" si="17"/>
        <v>75.5886666666667</v>
      </c>
    </row>
    <row r="69" spans="1:32">
      <c r="A69" s="12" t="s">
        <v>12</v>
      </c>
      <c r="B69" s="13" t="s">
        <v>167</v>
      </c>
      <c r="C69" s="12"/>
      <c r="D69" s="41">
        <f>SUMIFS(德育素质!H:H,德育素质!B:B,B69,德育素质!D:D,"=基本评定分")</f>
        <v>6</v>
      </c>
      <c r="E69" s="41">
        <f>MIN(2,SUMIFS(德育素质!H:H,德育素质!A:A,A69,德育素质!D:D,"=集体评定等级分",德育素质!E:E,"=班级考评等级")+SUMIFS(德育素质!H:H,德育素质!B:B,B69,德育素质!D:D,"=集体评定等级分"))</f>
        <v>1</v>
      </c>
      <c r="F69" s="41">
        <f>MIN(2,SUMIFS(德育素质!H:H,德育素质!B:B,B69,德育素质!D:D,"=社会责任记实分"))</f>
        <v>0</v>
      </c>
      <c r="G69" s="25">
        <f>SUMIFS(德育素质!H:H,德育素质!B:B,B69,德育素质!D:D,"=违纪违规扣分")</f>
        <v>0</v>
      </c>
      <c r="H69" s="25">
        <f>SUMIFS(德育素质!H:H,德育素质!B:B,B69,德育素质!D:D,"=荣誉称号加分")</f>
        <v>0.25</v>
      </c>
      <c r="I69" s="25">
        <f t="shared" si="9"/>
        <v>1.25</v>
      </c>
      <c r="J69" s="41">
        <f t="shared" si="10"/>
        <v>7.25</v>
      </c>
      <c r="K69" s="41">
        <f>(VLOOKUP(B69,智育素质!B:D,3,0)*10+50)*0.6</f>
        <v>50.082</v>
      </c>
      <c r="L69" s="41">
        <f>SUMIFS(体育素质!J:J,体育素质!B:B,B69,体育素质!D:D,"=体育课程成绩",体育素质!E:E,"=体育成绩")/40</f>
        <v>4.7</v>
      </c>
      <c r="M69" s="41">
        <f>SUMIFS(体育素质!L:L,体育素质!B:B,B69,体育素质!D:D,"=校内外体育竞赛")</f>
        <v>0</v>
      </c>
      <c r="N69" s="41">
        <f>SUMIFS(体育素质!L:L,体育素质!B:B,B69,体育素质!D:D,"=校内外体育活动",体育素质!E:E,"=早锻炼")</f>
        <v>0.4</v>
      </c>
      <c r="O69" s="41">
        <f>SUMIFS(体育素质!L:L,体育素质!B:B,B69,体育素质!D:D,"=校内外体育活动",体育素质!E:E,"=校园跑")</f>
        <v>0.6</v>
      </c>
      <c r="P69" s="41">
        <f t="shared" si="11"/>
        <v>1</v>
      </c>
      <c r="Q69" s="41">
        <f t="shared" si="12"/>
        <v>5.7</v>
      </c>
      <c r="R69" s="41">
        <f>MIN(0.5,SUMIFS(美育素质!L:L,美育素质!B:B,B69,美育素质!D:D,"=文化艺术实践"))</f>
        <v>0</v>
      </c>
      <c r="S69" s="41">
        <f>SUMIFS(美育素质!L:L,美育素质!B:B,B69,美育素质!D:D,"=校内外文化艺术竞赛")</f>
        <v>1.8</v>
      </c>
      <c r="T69" s="41">
        <f t="shared" si="13"/>
        <v>1.8</v>
      </c>
      <c r="U69" s="41">
        <f>MAX(0,SUMIFS(劳育素质!K:K,劳育素质!B:B,B69,劳育素质!D:D,"=劳动日常考核基础分")+SUMIFS(劳育素质!K:K,劳育素质!B:B,B69,劳育素质!D:D,"=劳活动与卫生加减分"))</f>
        <v>1.4656</v>
      </c>
      <c r="V69" s="25">
        <f>SUMIFS(劳育素质!K:K,劳育素质!B:B,B69,劳育素质!D:D,"=志愿服务",劳育素质!F:F,"=A类+B类")</f>
        <v>3</v>
      </c>
      <c r="W69" s="25">
        <f>SUMIFS(劳育素质!K:K,劳育素质!B:B,B69,劳育素质!D:D,"=志愿服务",劳育素质!F:F,"=C类")</f>
        <v>0</v>
      </c>
      <c r="X69" s="25">
        <f t="shared" si="14"/>
        <v>3</v>
      </c>
      <c r="Y69" s="25">
        <f>SUMIFS(劳育素质!K:K,劳育素质!B:B,B69,劳育素质!D:D,"=实习实训")</f>
        <v>0</v>
      </c>
      <c r="Z69" s="25">
        <f t="shared" si="15"/>
        <v>4.4656</v>
      </c>
      <c r="AA69" s="25">
        <f>SUMIFS(创新与实践素质!L:L,创新与实践素质!B:B,B69,创新与实践素质!D:D,"=创新创业素质")</f>
        <v>1.25</v>
      </c>
      <c r="AB69" s="25">
        <f>SUMIFS(创新与实践素质!L:L,创新与实践素质!B:B,B69,创新与实践素质!D:D,"=水平考试")</f>
        <v>0</v>
      </c>
      <c r="AC69" s="25">
        <f>SUMIFS(创新与实践素质!L:L,创新与实践素质!B:B,B69,创新与实践素质!D:D,"=社会实践")</f>
        <v>0</v>
      </c>
      <c r="AD69" s="25">
        <f>_xlfn.MAXIFS(创新与实践素质!L:L,创新与实践素质!B:B,B69,创新与实践素质!D:D,"=社会工作能力（工作表现）",创新与实践素质!G:G,"=上学期")+_xlfn.MAXIFS(创新与实践素质!L:L,创新与实践素质!B:B,B69,创新与实践素质!D:D,"=社会工作能力（工作表现）",创新与实践素质!G:G,"=下学期")</f>
        <v>1.4</v>
      </c>
      <c r="AE69" s="25">
        <f t="shared" si="16"/>
        <v>2.65</v>
      </c>
      <c r="AF69" s="25">
        <f t="shared" si="17"/>
        <v>71.9476</v>
      </c>
    </row>
    <row r="70" spans="1:32">
      <c r="A70" s="12" t="s">
        <v>12</v>
      </c>
      <c r="B70" s="13" t="s">
        <v>102</v>
      </c>
      <c r="C70" s="12"/>
      <c r="D70" s="41">
        <f>SUMIFS(德育素质!H:H,德育素质!B:B,B70,德育素质!D:D,"=基本评定分")</f>
        <v>6</v>
      </c>
      <c r="E70" s="41">
        <f>MIN(2,SUMIFS(德育素质!H:H,德育素质!A:A,A70,德育素质!D:D,"=集体评定等级分",德育素质!E:E,"=班级考评等级")+SUMIFS(德育素质!H:H,德育素质!B:B,B70,德育素质!D:D,"=集体评定等级分"))</f>
        <v>1</v>
      </c>
      <c r="F70" s="41">
        <f>MIN(2,SUMIFS(德育素质!H:H,德育素质!B:B,B70,德育素质!D:D,"=社会责任记实分"))</f>
        <v>0</v>
      </c>
      <c r="G70" s="25">
        <f>SUMIFS(德育素质!H:H,德育素质!B:B,B70,德育素质!D:D,"=违纪违规扣分")</f>
        <v>0</v>
      </c>
      <c r="H70" s="25">
        <f>SUMIFS(德育素质!H:H,德育素质!B:B,B70,德育素质!D:D,"=荣誉称号加分")</f>
        <v>0.5</v>
      </c>
      <c r="I70" s="25">
        <f t="shared" si="9"/>
        <v>1.5</v>
      </c>
      <c r="J70" s="41">
        <f t="shared" si="10"/>
        <v>7.5</v>
      </c>
      <c r="K70" s="41">
        <f>(VLOOKUP(B70,智育素质!B:D,3,0)*10+50)*0.6</f>
        <v>50.394</v>
      </c>
      <c r="L70" s="41">
        <f>SUMIFS(体育素质!J:J,体育素质!B:B,B70,体育素质!D:D,"=体育课程成绩",体育素质!E:E,"=体育成绩")/40</f>
        <v>4.4</v>
      </c>
      <c r="M70" s="41">
        <f>SUMIFS(体育素质!L:L,体育素质!B:B,B70,体育素质!D:D,"=校内外体育竞赛")</f>
        <v>0</v>
      </c>
      <c r="N70" s="41">
        <f>SUMIFS(体育素质!L:L,体育素质!B:B,B70,体育素质!D:D,"=校内外体育活动",体育素质!E:E,"=早锻炼")</f>
        <v>0.4</v>
      </c>
      <c r="O70" s="41">
        <f>SUMIFS(体育素质!L:L,体育素质!B:B,B70,体育素质!D:D,"=校内外体育活动",体育素质!E:E,"=校园跑")</f>
        <v>0.2403</v>
      </c>
      <c r="P70" s="41">
        <f t="shared" si="11"/>
        <v>0.6403</v>
      </c>
      <c r="Q70" s="41">
        <f t="shared" si="12"/>
        <v>5.0403</v>
      </c>
      <c r="R70" s="41">
        <f>MIN(0.5,SUMIFS(美育素质!L:L,美育素质!B:B,B70,美育素质!D:D,"=文化艺术实践"))</f>
        <v>0</v>
      </c>
      <c r="S70" s="41">
        <f>SUMIFS(美育素质!L:L,美育素质!B:B,B70,美育素质!D:D,"=校内外文化艺术竞赛")</f>
        <v>0.25</v>
      </c>
      <c r="T70" s="41">
        <f t="shared" si="13"/>
        <v>0.25</v>
      </c>
      <c r="U70" s="41">
        <f>MAX(0,SUMIFS(劳育素质!K:K,劳育素质!B:B,B70,劳育素质!D:D,"=劳动日常考核基础分")+SUMIFS(劳育素质!K:K,劳育素质!B:B,B70,劳育素质!D:D,"=劳活动与卫生加减分"))</f>
        <v>1.47155555555556</v>
      </c>
      <c r="V70" s="25">
        <f>SUMIFS(劳育素质!K:K,劳育素质!B:B,B70,劳育素质!D:D,"=志愿服务",劳育素质!F:F,"=A类+B类")</f>
        <v>2.8</v>
      </c>
      <c r="W70" s="25">
        <f>SUMIFS(劳育素质!K:K,劳育素质!B:B,B70,劳育素质!D:D,"=志愿服务",劳育素质!F:F,"=C类")</f>
        <v>0</v>
      </c>
      <c r="X70" s="25">
        <f t="shared" si="14"/>
        <v>2.8</v>
      </c>
      <c r="Y70" s="25">
        <f>SUMIFS(劳育素质!K:K,劳育素质!B:B,B70,劳育素质!D:D,"=实习实训")</f>
        <v>0</v>
      </c>
      <c r="Z70" s="25">
        <f t="shared" si="15"/>
        <v>4.27155555555556</v>
      </c>
      <c r="AA70" s="25">
        <f>SUMIFS(创新与实践素质!L:L,创新与实践素质!B:B,B70,创新与实践素质!D:D,"=创新创业素质")</f>
        <v>0.25</v>
      </c>
      <c r="AB70" s="25">
        <f>SUMIFS(创新与实践素质!L:L,创新与实践素质!B:B,B70,创新与实践素质!D:D,"=水平考试")</f>
        <v>0</v>
      </c>
      <c r="AC70" s="25">
        <f>SUMIFS(创新与实践素质!L:L,创新与实践素质!B:B,B70,创新与实践素质!D:D,"=社会实践")</f>
        <v>0</v>
      </c>
      <c r="AD70" s="25">
        <f>_xlfn.MAXIFS(创新与实践素质!L:L,创新与实践素质!B:B,B70,创新与实践素质!D:D,"=社会工作能力（工作表现）",创新与实践素质!G:G,"=上学期")+_xlfn.MAXIFS(创新与实践素质!L:L,创新与实践素质!B:B,B70,创新与实践素质!D:D,"=社会工作能力（工作表现）",创新与实践素质!G:G,"=下学期")</f>
        <v>0.6</v>
      </c>
      <c r="AE70" s="25">
        <f t="shared" si="16"/>
        <v>0.85</v>
      </c>
      <c r="AF70" s="25">
        <f t="shared" si="17"/>
        <v>68.3058555555556</v>
      </c>
    </row>
    <row r="71" spans="1:32">
      <c r="A71" s="12" t="s">
        <v>12</v>
      </c>
      <c r="B71" s="13" t="s">
        <v>92</v>
      </c>
      <c r="C71" s="12"/>
      <c r="D71" s="41">
        <f>SUMIFS(德育素质!H:H,德育素质!B:B,B71,德育素质!D:D,"=基本评定分")</f>
        <v>6</v>
      </c>
      <c r="E71" s="41">
        <f>MIN(2,SUMIFS(德育素质!H:H,德育素质!A:A,A71,德育素质!D:D,"=集体评定等级分",德育素质!E:E,"=班级考评等级")+SUMIFS(德育素质!H:H,德育素质!B:B,B71,德育素质!D:D,"=集体评定等级分"))</f>
        <v>1</v>
      </c>
      <c r="F71" s="41">
        <f>MIN(2,SUMIFS(德育素质!H:H,德育素质!B:B,B71,德育素质!D:D,"=社会责任记实分"))</f>
        <v>0</v>
      </c>
      <c r="G71" s="25">
        <f>SUMIFS(德育素质!H:H,德育素质!B:B,B71,德育素质!D:D,"=违纪违规扣分")</f>
        <v>0</v>
      </c>
      <c r="H71" s="25">
        <f>SUMIFS(德育素质!H:H,德育素质!B:B,B71,德育素质!D:D,"=荣誉称号加分")</f>
        <v>0</v>
      </c>
      <c r="I71" s="25">
        <f t="shared" si="9"/>
        <v>1</v>
      </c>
      <c r="J71" s="41">
        <f t="shared" si="10"/>
        <v>7</v>
      </c>
      <c r="K71" s="41">
        <f>(VLOOKUP(B71,智育素质!B:D,3,0)*10+50)*0.6</f>
        <v>50.172</v>
      </c>
      <c r="L71" s="41">
        <f>SUMIFS(体育素质!J:J,体育素质!B:B,B71,体育素质!D:D,"=体育课程成绩",体育素质!E:E,"=体育成绩")/40</f>
        <v>3.875</v>
      </c>
      <c r="M71" s="41">
        <f>SUMIFS(体育素质!L:L,体育素质!B:B,B71,体育素质!D:D,"=校内外体育竞赛")</f>
        <v>0</v>
      </c>
      <c r="N71" s="41">
        <f>SUMIFS(体育素质!L:L,体育素质!B:B,B71,体育素质!D:D,"=校内外体育活动",体育素质!E:E,"=早锻炼")</f>
        <v>0.4</v>
      </c>
      <c r="O71" s="41">
        <f>SUMIFS(体育素质!L:L,体育素质!B:B,B71,体育素质!D:D,"=校内外体育活动",体育素质!E:E,"=校园跑")</f>
        <v>0.122333333333333</v>
      </c>
      <c r="P71" s="41">
        <f t="shared" si="11"/>
        <v>0.522333333333333</v>
      </c>
      <c r="Q71" s="41">
        <f t="shared" si="12"/>
        <v>4.39733333333333</v>
      </c>
      <c r="R71" s="41">
        <f>MIN(0.5,SUMIFS(美育素质!L:L,美育素质!B:B,B71,美育素质!D:D,"=文化艺术实践"))</f>
        <v>0</v>
      </c>
      <c r="S71" s="41">
        <f>SUMIFS(美育素质!L:L,美育素质!B:B,B71,美育素质!D:D,"=校内外文化艺术竞赛")</f>
        <v>0</v>
      </c>
      <c r="T71" s="41">
        <f t="shared" si="13"/>
        <v>0</v>
      </c>
      <c r="U71" s="41">
        <f>MAX(0,SUMIFS(劳育素质!K:K,劳育素质!B:B,B71,劳育素质!D:D,"=劳动日常考核基础分")+SUMIFS(劳育素质!K:K,劳育素质!B:B,B71,劳育素质!D:D,"=劳活动与卫生加减分"))</f>
        <v>1.534</v>
      </c>
      <c r="V71" s="25">
        <f>SUMIFS(劳育素质!K:K,劳育素质!B:B,B71,劳育素质!D:D,"=志愿服务",劳育素质!F:F,"=A类+B类")</f>
        <v>0.45</v>
      </c>
      <c r="W71" s="25">
        <f>SUMIFS(劳育素质!K:K,劳育素质!B:B,B71,劳育素质!D:D,"=志愿服务",劳育素质!F:F,"=C类")</f>
        <v>0</v>
      </c>
      <c r="X71" s="25">
        <f t="shared" si="14"/>
        <v>0.45</v>
      </c>
      <c r="Y71" s="25">
        <f>SUMIFS(劳育素质!K:K,劳育素质!B:B,B71,劳育素质!D:D,"=实习实训")</f>
        <v>0</v>
      </c>
      <c r="Z71" s="25">
        <f t="shared" si="15"/>
        <v>1.984</v>
      </c>
      <c r="AA71" s="25">
        <f>SUMIFS(创新与实践素质!L:L,创新与实践素质!B:B,B71,创新与实践素质!D:D,"=创新创业素质")</f>
        <v>0.5</v>
      </c>
      <c r="AB71" s="25">
        <f>SUMIFS(创新与实践素质!L:L,创新与实践素质!B:B,B71,创新与实践素质!D:D,"=水平考试")</f>
        <v>0</v>
      </c>
      <c r="AC71" s="25">
        <f>SUMIFS(创新与实践素质!L:L,创新与实践素质!B:B,B71,创新与实践素质!D:D,"=社会实践")</f>
        <v>0</v>
      </c>
      <c r="AD71" s="25">
        <f>_xlfn.MAXIFS(创新与实践素质!L:L,创新与实践素质!B:B,B71,创新与实践素质!D:D,"=社会工作能力（工作表现）",创新与实践素质!G:G,"=上学期")+_xlfn.MAXIFS(创新与实践素质!L:L,创新与实践素质!B:B,B71,创新与实践素质!D:D,"=社会工作能力（工作表现）",创新与实践素质!G:G,"=下学期")</f>
        <v>0</v>
      </c>
      <c r="AE71" s="25">
        <f t="shared" si="16"/>
        <v>0.5</v>
      </c>
      <c r="AF71" s="25">
        <f t="shared" si="17"/>
        <v>64.0533333333333</v>
      </c>
    </row>
    <row r="72" spans="1:32">
      <c r="A72" s="12" t="s">
        <v>12</v>
      </c>
      <c r="B72" s="13" t="s">
        <v>188</v>
      </c>
      <c r="C72" s="12"/>
      <c r="D72" s="41">
        <f>SUMIFS(德育素质!H:H,德育素质!B:B,B72,德育素质!D:D,"=基本评定分")</f>
        <v>0</v>
      </c>
      <c r="E72" s="41">
        <f>MIN(2,SUMIFS(德育素质!H:H,德育素质!A:A,A72,德育素质!D:D,"=集体评定等级分",德育素质!E:E,"=班级考评等级")+SUMIFS(德育素质!H:H,德育素质!B:B,B72,德育素质!D:D,"=集体评定等级分"))</f>
        <v>1</v>
      </c>
      <c r="F72" s="41">
        <f>MIN(2,SUMIFS(德育素质!H:H,德育素质!B:B,B72,德育素质!D:D,"=社会责任记实分"))</f>
        <v>0</v>
      </c>
      <c r="G72" s="25">
        <f>SUMIFS(德育素质!H:H,德育素质!B:B,B72,德育素质!D:D,"=违纪违规扣分")</f>
        <v>-0.02</v>
      </c>
      <c r="H72" s="25">
        <f>SUMIFS(德育素质!H:H,德育素质!B:B,B72,德育素质!D:D,"=荣誉称号加分")</f>
        <v>0</v>
      </c>
      <c r="I72" s="25">
        <f t="shared" ref="I72:I102" si="18">MIN(4,E72+F72+G72+H72)</f>
        <v>0.98</v>
      </c>
      <c r="J72" s="41">
        <f t="shared" ref="J72:J102" si="19">D72+I72</f>
        <v>0.98</v>
      </c>
      <c r="K72" s="41">
        <f>(VLOOKUP(B72,智育素质!B:D,3,0)*10+50)*0.6</f>
        <v>50.22</v>
      </c>
      <c r="L72" s="41">
        <f>SUMIFS(体育素质!J:J,体育素质!B:B,B72,体育素质!D:D,"=体育课程成绩",体育素质!E:E,"=体育成绩")/40</f>
        <v>3.85</v>
      </c>
      <c r="M72" s="41">
        <f>SUMIFS(体育素质!L:L,体育素质!B:B,B72,体育素质!D:D,"=校内外体育竞赛")</f>
        <v>0</v>
      </c>
      <c r="N72" s="41">
        <f>SUMIFS(体育素质!L:L,体育素质!B:B,B72,体育素质!D:D,"=校内外体育活动",体育素质!E:E,"=早锻炼")</f>
        <v>0</v>
      </c>
      <c r="O72" s="41">
        <f>SUMIFS(体育素质!L:L,体育素质!B:B,B72,体育素质!D:D,"=校内外体育活动",体育素质!E:E,"=校园跑")</f>
        <v>0.350458333333333</v>
      </c>
      <c r="P72" s="41">
        <f t="shared" ref="P72:P102" si="20">MIN(3,M72+N72+O72)</f>
        <v>0.350458333333333</v>
      </c>
      <c r="Q72" s="41">
        <f t="shared" ref="Q72:Q102" si="21">MIN(8,P72+L72)</f>
        <v>4.20045833333333</v>
      </c>
      <c r="R72" s="41">
        <f>MIN(0.5,SUMIFS(美育素质!L:L,美育素质!B:B,B72,美育素质!D:D,"=文化艺术实践"))</f>
        <v>0</v>
      </c>
      <c r="S72" s="41">
        <f>SUMIFS(美育素质!L:L,美育素质!B:B,B72,美育素质!D:D,"=校内外文化艺术竞赛")</f>
        <v>0</v>
      </c>
      <c r="T72" s="41">
        <f t="shared" ref="T72:T102" si="22">MIN(5,S72+R72)</f>
        <v>0</v>
      </c>
      <c r="U72" s="41">
        <f>MAX(0,SUMIFS(劳育素质!K:K,劳育素质!B:B,B72,劳育素质!D:D,"=劳动日常考核基础分")+SUMIFS(劳育素质!K:K,劳育素质!B:B,B72,劳育素质!D:D,"=劳活动与卫生加减分"))</f>
        <v>1.421</v>
      </c>
      <c r="V72" s="25">
        <f>SUMIFS(劳育素质!K:K,劳育素质!B:B,B72,劳育素质!D:D,"=志愿服务",劳育素质!F:F,"=A类+B类")</f>
        <v>0</v>
      </c>
      <c r="W72" s="25">
        <f>SUMIFS(劳育素质!K:K,劳育素质!B:B,B72,劳育素质!D:D,"=志愿服务",劳育素质!F:F,"=C类")</f>
        <v>0</v>
      </c>
      <c r="X72" s="25">
        <f t="shared" ref="X72:X102" si="23">MIN(4,V72+W72)</f>
        <v>0</v>
      </c>
      <c r="Y72" s="25">
        <f>SUMIFS(劳育素质!K:K,劳育素质!B:B,B72,劳育素质!D:D,"=实习实训")</f>
        <v>0</v>
      </c>
      <c r="Z72" s="25">
        <f t="shared" ref="Z72:Z102" si="24">MIN(5,U72+X72+Y72)</f>
        <v>1.421</v>
      </c>
      <c r="AA72" s="25">
        <f>SUMIFS(创新与实践素质!L:L,创新与实践素质!B:B,B72,创新与实践素质!D:D,"=创新创业素质")</f>
        <v>2.8</v>
      </c>
      <c r="AB72" s="25">
        <f>SUMIFS(创新与实践素质!L:L,创新与实践素质!B:B,B72,创新与实践素质!D:D,"=水平考试")</f>
        <v>0</v>
      </c>
      <c r="AC72" s="25">
        <f>SUMIFS(创新与实践素质!L:L,创新与实践素质!B:B,B72,创新与实践素质!D:D,"=社会实践")</f>
        <v>0</v>
      </c>
      <c r="AD72" s="25">
        <f>_xlfn.MAXIFS(创新与实践素质!L:L,创新与实践素质!B:B,B72,创新与实践素质!D:D,"=社会工作能力（工作表现）",创新与实践素质!G:G,"=上学期")+_xlfn.MAXIFS(创新与实践素质!L:L,创新与实践素质!B:B,B72,创新与实践素质!D:D,"=社会工作能力（工作表现）",创新与实践素质!G:G,"=下学期")</f>
        <v>0</v>
      </c>
      <c r="AE72" s="25">
        <f t="shared" ref="AE72:AE102" si="25">MIN(12,AA72+AB72+AC72+AD72)</f>
        <v>2.8</v>
      </c>
      <c r="AF72" s="25">
        <f t="shared" ref="AF72:AF102" si="26">AE72+Z72+T72+Q72+K72+J72</f>
        <v>59.6214583333333</v>
      </c>
    </row>
    <row r="73" spans="1:32">
      <c r="A73" s="12" t="s">
        <v>12</v>
      </c>
      <c r="B73" s="13" t="s">
        <v>13</v>
      </c>
      <c r="C73" s="12"/>
      <c r="D73" s="41">
        <f>SUMIFS(德育素质!H:H,德育素质!B:B,B73,德育素质!D:D,"=基本评定分")</f>
        <v>5.28</v>
      </c>
      <c r="E73" s="41">
        <f>MIN(2,SUMIFS(德育素质!H:H,德育素质!A:A,A73,德育素质!D:D,"=集体评定等级分",德育素质!E:E,"=班级考评等级")+SUMIFS(德育素质!H:H,德育素质!B:B,B73,德育素质!D:D,"=集体评定等级分"))</f>
        <v>1</v>
      </c>
      <c r="F73" s="41">
        <f>MIN(2,SUMIFS(德育素质!H:H,德育素质!B:B,B73,德育素质!D:D,"=社会责任记实分"))</f>
        <v>0</v>
      </c>
      <c r="G73" s="25">
        <f>SUMIFS(德育素质!H:H,德育素质!B:B,B73,德育素质!D:D,"=违纪违规扣分")</f>
        <v>0</v>
      </c>
      <c r="H73" s="25">
        <f>SUMIFS(德育素质!H:H,德育素质!B:B,B73,德育素质!D:D,"=荣誉称号加分")</f>
        <v>0</v>
      </c>
      <c r="I73" s="25">
        <f t="shared" si="18"/>
        <v>1</v>
      </c>
      <c r="J73" s="41">
        <f t="shared" si="19"/>
        <v>6.28</v>
      </c>
      <c r="K73" s="41">
        <f>(VLOOKUP(B73,智育素质!B:D,3,0)*10+50)*0.6</f>
        <v>48.738</v>
      </c>
      <c r="L73" s="41">
        <f>SUMIFS(体育素质!J:J,体育素质!B:B,B73,体育素质!D:D,"=体育课程成绩",体育素质!E:E,"=体育成绩")/40</f>
        <v>0</v>
      </c>
      <c r="M73" s="41">
        <f>SUMIFS(体育素质!L:L,体育素质!B:B,B73,体育素质!D:D,"=校内外体育竞赛")</f>
        <v>0</v>
      </c>
      <c r="N73" s="41">
        <f>SUMIFS(体育素质!L:L,体育素质!B:B,B73,体育素质!D:D,"=校内外体育活动",体育素质!E:E,"=早锻炼")</f>
        <v>0.37</v>
      </c>
      <c r="O73" s="41">
        <f>SUMIFS(体育素质!L:L,体育素质!B:B,B73,体育素质!D:D,"=校内外体育活动",体育素质!E:E,"=校园跑")</f>
        <v>0</v>
      </c>
      <c r="P73" s="41">
        <f t="shared" si="20"/>
        <v>0.37</v>
      </c>
      <c r="Q73" s="41">
        <f t="shared" si="21"/>
        <v>0.37</v>
      </c>
      <c r="R73" s="41">
        <f>MIN(0.5,SUMIFS(美育素质!L:L,美育素质!B:B,B73,美育素质!D:D,"=文化艺术实践"))</f>
        <v>0</v>
      </c>
      <c r="S73" s="41">
        <f>SUMIFS(美育素质!L:L,美育素质!B:B,B73,美育素质!D:D,"=校内外文化艺术竞赛")</f>
        <v>2.25</v>
      </c>
      <c r="T73" s="41">
        <f t="shared" si="22"/>
        <v>2.25</v>
      </c>
      <c r="U73" s="41">
        <f>MAX(0,SUMIFS(劳育素质!K:K,劳育素质!B:B,B73,劳育素质!D:D,"=劳动日常考核基础分")+SUMIFS(劳育素质!K:K,劳育素质!B:B,B73,劳育素质!D:D,"=劳活动与卫生加减分"))</f>
        <v>1.47155555555556</v>
      </c>
      <c r="V73" s="25">
        <f>SUMIFS(劳育素质!K:K,劳育素质!B:B,B73,劳育素质!D:D,"=志愿服务",劳育素质!F:F,"=A类+B类")</f>
        <v>1.775</v>
      </c>
      <c r="W73" s="25">
        <f>SUMIFS(劳育素质!K:K,劳育素质!B:B,B73,劳育素质!D:D,"=志愿服务",劳育素质!F:F,"=C类")</f>
        <v>0</v>
      </c>
      <c r="X73" s="25">
        <f t="shared" si="23"/>
        <v>1.775</v>
      </c>
      <c r="Y73" s="25">
        <f>SUMIFS(劳育素质!K:K,劳育素质!B:B,B73,劳育素质!D:D,"=实习实训")</f>
        <v>0</v>
      </c>
      <c r="Z73" s="25">
        <f t="shared" si="24"/>
        <v>3.24655555555556</v>
      </c>
      <c r="AA73" s="25">
        <f>SUMIFS(创新与实践素质!L:L,创新与实践素质!B:B,B73,创新与实践素质!D:D,"=创新创业素质")</f>
        <v>0</v>
      </c>
      <c r="AB73" s="25">
        <f>SUMIFS(创新与实践素质!L:L,创新与实践素质!B:B,B73,创新与实践素质!D:D,"=水平考试")</f>
        <v>0</v>
      </c>
      <c r="AC73" s="25">
        <f>SUMIFS(创新与实践素质!L:L,创新与实践素质!B:B,B73,创新与实践素质!D:D,"=社会实践")</f>
        <v>0</v>
      </c>
      <c r="AD73" s="25">
        <f>_xlfn.MAXIFS(创新与实践素质!L:L,创新与实践素质!B:B,B73,创新与实践素质!D:D,"=社会工作能力（工作表现）",创新与实践素质!G:G,"=上学期")+_xlfn.MAXIFS(创新与实践素质!L:L,创新与实践素质!B:B,B73,创新与实践素质!D:D,"=社会工作能力（工作表现）",创新与实践素质!G:G,"=下学期")</f>
        <v>0.15</v>
      </c>
      <c r="AE73" s="25">
        <f t="shared" si="25"/>
        <v>0.15</v>
      </c>
      <c r="AF73" s="25">
        <f t="shared" si="26"/>
        <v>61.0345555555556</v>
      </c>
    </row>
    <row r="74" spans="1:32">
      <c r="A74" s="12" t="s">
        <v>12</v>
      </c>
      <c r="B74" s="13" t="s">
        <v>163</v>
      </c>
      <c r="C74" s="12"/>
      <c r="D74" s="41">
        <f>SUMIFS(德育素质!H:H,德育素质!B:B,B74,德育素质!D:D,"=基本评定分")</f>
        <v>5.28</v>
      </c>
      <c r="E74" s="41">
        <f>MIN(2,SUMIFS(德育素质!H:H,德育素质!A:A,A74,德育素质!D:D,"=集体评定等级分",德育素质!E:E,"=班级考评等级")+SUMIFS(德育素质!H:H,德育素质!B:B,B74,德育素质!D:D,"=集体评定等级分"))</f>
        <v>1</v>
      </c>
      <c r="F74" s="41">
        <f>MIN(2,SUMIFS(德育素质!H:H,德育素质!B:B,B74,德育素质!D:D,"=社会责任记实分"))</f>
        <v>0</v>
      </c>
      <c r="G74" s="25">
        <f>SUMIFS(德育素质!H:H,德育素质!B:B,B74,德育素质!D:D,"=违纪违规扣分")</f>
        <v>0</v>
      </c>
      <c r="H74" s="25">
        <f>SUMIFS(德育素质!H:H,德育素质!B:B,B74,德育素质!D:D,"=荣誉称号加分")</f>
        <v>0</v>
      </c>
      <c r="I74" s="25">
        <f t="shared" si="18"/>
        <v>1</v>
      </c>
      <c r="J74" s="41">
        <f t="shared" si="19"/>
        <v>6.28</v>
      </c>
      <c r="K74" s="41">
        <f>(VLOOKUP(B74,智育素质!B:D,3,0)*10+50)*0.6</f>
        <v>48.714</v>
      </c>
      <c r="L74" s="41">
        <f>SUMIFS(体育素质!J:J,体育素质!B:B,B74,体育素质!D:D,"=体育课程成绩",体育素质!E:E,"=体育成绩")/40</f>
        <v>3.475</v>
      </c>
      <c r="M74" s="41">
        <f>SUMIFS(体育素质!L:L,体育素质!B:B,B74,体育素质!D:D,"=校内外体育竞赛")</f>
        <v>0</v>
      </c>
      <c r="N74" s="41">
        <f>SUMIFS(体育素质!L:L,体育素质!B:B,B74,体育素质!D:D,"=校内外体育活动",体育素质!E:E,"=早锻炼")</f>
        <v>0.125</v>
      </c>
      <c r="O74" s="41">
        <f>SUMIFS(体育素质!L:L,体育素质!B:B,B74,体育素质!D:D,"=校内外体育活动",体育素质!E:E,"=校园跑")</f>
        <v>0.16955</v>
      </c>
      <c r="P74" s="41">
        <f t="shared" si="20"/>
        <v>0.29455</v>
      </c>
      <c r="Q74" s="41">
        <f t="shared" si="21"/>
        <v>3.76955</v>
      </c>
      <c r="R74" s="41">
        <f>MIN(0.5,SUMIFS(美育素质!L:L,美育素质!B:B,B74,美育素质!D:D,"=文化艺术实践"))</f>
        <v>0</v>
      </c>
      <c r="S74" s="41">
        <f>SUMIFS(美育素质!L:L,美育素质!B:B,B74,美育素质!D:D,"=校内外文化艺术竞赛")</f>
        <v>0</v>
      </c>
      <c r="T74" s="41">
        <f t="shared" si="22"/>
        <v>0</v>
      </c>
      <c r="U74" s="41">
        <f>MAX(0,SUMIFS(劳育素质!K:K,劳育素质!B:B,B74,劳育素质!D:D,"=劳动日常考核基础分")+SUMIFS(劳育素质!K:K,劳育素质!B:B,B74,劳育素质!D:D,"=劳活动与卫生加减分"))</f>
        <v>1.54777777777778</v>
      </c>
      <c r="V74" s="25">
        <f>SUMIFS(劳育素质!K:K,劳育素质!B:B,B74,劳育素质!D:D,"=志愿服务",劳育素质!F:F,"=A类+B类")</f>
        <v>0</v>
      </c>
      <c r="W74" s="25">
        <f>SUMIFS(劳育素质!K:K,劳育素质!B:B,B74,劳育素质!D:D,"=志愿服务",劳育素质!F:F,"=C类")</f>
        <v>0</v>
      </c>
      <c r="X74" s="25">
        <f t="shared" si="23"/>
        <v>0</v>
      </c>
      <c r="Y74" s="25">
        <f>SUMIFS(劳育素质!K:K,劳育素质!B:B,B74,劳育素质!D:D,"=实习实训")</f>
        <v>0</v>
      </c>
      <c r="Z74" s="25">
        <f t="shared" si="24"/>
        <v>1.54777777777778</v>
      </c>
      <c r="AA74" s="25">
        <f>SUMIFS(创新与实践素质!L:L,创新与实践素质!B:B,B74,创新与实践素质!D:D,"=创新创业素质")</f>
        <v>0</v>
      </c>
      <c r="AB74" s="25">
        <f>SUMIFS(创新与实践素质!L:L,创新与实践素质!B:B,B74,创新与实践素质!D:D,"=水平考试")</f>
        <v>0</v>
      </c>
      <c r="AC74" s="25">
        <f>SUMIFS(创新与实践素质!L:L,创新与实践素质!B:B,B74,创新与实践素质!D:D,"=社会实践")</f>
        <v>0</v>
      </c>
      <c r="AD74" s="25">
        <f>_xlfn.MAXIFS(创新与实践素质!L:L,创新与实践素质!B:B,B74,创新与实践素质!D:D,"=社会工作能力（工作表现）",创新与实践素质!G:G,"=上学期")+_xlfn.MAXIFS(创新与实践素质!L:L,创新与实践素质!B:B,B74,创新与实践素质!D:D,"=社会工作能力（工作表现）",创新与实践素质!G:G,"=下学期")</f>
        <v>0</v>
      </c>
      <c r="AE74" s="25">
        <f t="shared" si="25"/>
        <v>0</v>
      </c>
      <c r="AF74" s="25">
        <f t="shared" si="26"/>
        <v>60.3113277777778</v>
      </c>
    </row>
    <row r="75" spans="1:32">
      <c r="A75" s="12" t="s">
        <v>12</v>
      </c>
      <c r="B75" s="13" t="s">
        <v>108</v>
      </c>
      <c r="C75" s="12"/>
      <c r="D75" s="41">
        <f>SUMIFS(德育素质!H:H,德育素质!B:B,B75,德育素质!D:D,"=基本评定分")</f>
        <v>6</v>
      </c>
      <c r="E75" s="41">
        <f>MIN(2,SUMIFS(德育素质!H:H,德育素质!A:A,A75,德育素质!D:D,"=集体评定等级分",德育素质!E:E,"=班级考评等级")+SUMIFS(德育素质!H:H,德育素质!B:B,B75,德育素质!D:D,"=集体评定等级分"))</f>
        <v>1</v>
      </c>
      <c r="F75" s="41">
        <f>MIN(2,SUMIFS(德育素质!H:H,德育素质!B:B,B75,德育素质!D:D,"=社会责任记实分"))</f>
        <v>0</v>
      </c>
      <c r="G75" s="25">
        <f>SUMIFS(德育素质!H:H,德育素质!B:B,B75,德育素质!D:D,"=违纪违规扣分")</f>
        <v>0</v>
      </c>
      <c r="H75" s="25">
        <f>SUMIFS(德育素质!H:H,德育素质!B:B,B75,德育素质!D:D,"=荣誉称号加分")</f>
        <v>0</v>
      </c>
      <c r="I75" s="25">
        <f t="shared" si="18"/>
        <v>1</v>
      </c>
      <c r="J75" s="41">
        <f t="shared" si="19"/>
        <v>7</v>
      </c>
      <c r="K75" s="41">
        <f>(VLOOKUP(B75,智育素质!B:D,3,0)*10+50)*0.6</f>
        <v>49.494</v>
      </c>
      <c r="L75" s="41">
        <f>SUMIFS(体育素质!J:J,体育素质!B:B,B75,体育素质!D:D,"=体育课程成绩",体育素质!E:E,"=体育成绩")/40</f>
        <v>4.15</v>
      </c>
      <c r="M75" s="41">
        <f>SUMIFS(体育素质!L:L,体育素质!B:B,B75,体育素质!D:D,"=校内外体育竞赛")</f>
        <v>0</v>
      </c>
      <c r="N75" s="41">
        <f>SUMIFS(体育素质!L:L,体育素质!B:B,B75,体育素质!D:D,"=校内外体育活动",体育素质!E:E,"=早锻炼")</f>
        <v>0.275</v>
      </c>
      <c r="O75" s="41">
        <f>SUMIFS(体育素质!L:L,体育素质!B:B,B75,体育素质!D:D,"=校内外体育活动",体育素质!E:E,"=校园跑")</f>
        <v>0.306</v>
      </c>
      <c r="P75" s="41">
        <f t="shared" si="20"/>
        <v>0.581</v>
      </c>
      <c r="Q75" s="41">
        <f t="shared" si="21"/>
        <v>4.731</v>
      </c>
      <c r="R75" s="41">
        <f>MIN(0.5,SUMIFS(美育素质!L:L,美育素质!B:B,B75,美育素质!D:D,"=文化艺术实践"))</f>
        <v>0</v>
      </c>
      <c r="S75" s="41">
        <f>SUMIFS(美育素质!L:L,美育素质!B:B,B75,美育素质!D:D,"=校内外文化艺术竞赛")</f>
        <v>0</v>
      </c>
      <c r="T75" s="41">
        <f t="shared" si="22"/>
        <v>0</v>
      </c>
      <c r="U75" s="41">
        <f>MAX(0,SUMIFS(劳育素质!K:K,劳育素质!B:B,B75,劳育素质!D:D,"=劳动日常考核基础分")+SUMIFS(劳育素质!K:K,劳育素质!B:B,B75,劳育素质!D:D,"=劳活动与卫生加减分"))</f>
        <v>1.46533333333333</v>
      </c>
      <c r="V75" s="25">
        <f>SUMIFS(劳育素质!K:K,劳育素质!B:B,B75,劳育素质!D:D,"=志愿服务",劳育素质!F:F,"=A类+B类")</f>
        <v>0</v>
      </c>
      <c r="W75" s="25">
        <f>SUMIFS(劳育素质!K:K,劳育素质!B:B,B75,劳育素质!D:D,"=志愿服务",劳育素质!F:F,"=C类")</f>
        <v>0</v>
      </c>
      <c r="X75" s="25">
        <f t="shared" si="23"/>
        <v>0</v>
      </c>
      <c r="Y75" s="25">
        <f>SUMIFS(劳育素质!K:K,劳育素质!B:B,B75,劳育素质!D:D,"=实习实训")</f>
        <v>0</v>
      </c>
      <c r="Z75" s="25">
        <f t="shared" si="24"/>
        <v>1.46533333333333</v>
      </c>
      <c r="AA75" s="25">
        <f>SUMIFS(创新与实践素质!L:L,创新与实践素质!B:B,B75,创新与实践素质!D:D,"=创新创业素质")</f>
        <v>0</v>
      </c>
      <c r="AB75" s="25">
        <f>SUMIFS(创新与实践素质!L:L,创新与实践素质!B:B,B75,创新与实践素质!D:D,"=水平考试")</f>
        <v>0</v>
      </c>
      <c r="AC75" s="25">
        <f>SUMIFS(创新与实践素质!L:L,创新与实践素质!B:B,B75,创新与实践素质!D:D,"=社会实践")</f>
        <v>0</v>
      </c>
      <c r="AD75" s="25">
        <f>_xlfn.MAXIFS(创新与实践素质!L:L,创新与实践素质!B:B,B75,创新与实践素质!D:D,"=社会工作能力（工作表现）",创新与实践素质!G:G,"=上学期")+_xlfn.MAXIFS(创新与实践素质!L:L,创新与实践素质!B:B,B75,创新与实践素质!D:D,"=社会工作能力（工作表现）",创新与实践素质!G:G,"=下学期")</f>
        <v>0</v>
      </c>
      <c r="AE75" s="25">
        <f t="shared" si="25"/>
        <v>0</v>
      </c>
      <c r="AF75" s="25">
        <f t="shared" si="26"/>
        <v>62.6903333333333</v>
      </c>
    </row>
    <row r="76" spans="1:32">
      <c r="A76" s="12" t="s">
        <v>12</v>
      </c>
      <c r="B76" s="13" t="s">
        <v>149</v>
      </c>
      <c r="C76" s="12"/>
      <c r="D76" s="41">
        <f>SUMIFS(德育素质!H:H,德育素质!B:B,B76,德育素质!D:D,"=基本评定分")</f>
        <v>5.28</v>
      </c>
      <c r="E76" s="41">
        <f>MIN(2,SUMIFS(德育素质!H:H,德育素质!A:A,A76,德育素质!D:D,"=集体评定等级分",德育素质!E:E,"=班级考评等级")+SUMIFS(德育素质!H:H,德育素质!B:B,B76,德育素质!D:D,"=集体评定等级分"))</f>
        <v>1</v>
      </c>
      <c r="F76" s="41">
        <f>MIN(2,SUMIFS(德育素质!H:H,德育素质!B:B,B76,德育素质!D:D,"=社会责任记实分"))</f>
        <v>0</v>
      </c>
      <c r="G76" s="25">
        <f>SUMIFS(德育素质!H:H,德育素质!B:B,B76,德育素质!D:D,"=违纪违规扣分")</f>
        <v>0</v>
      </c>
      <c r="H76" s="25">
        <f>SUMIFS(德育素质!H:H,德育素质!B:B,B76,德育素质!D:D,"=荣誉称号加分")</f>
        <v>0</v>
      </c>
      <c r="I76" s="25">
        <f t="shared" si="18"/>
        <v>1</v>
      </c>
      <c r="J76" s="41">
        <f t="shared" si="19"/>
        <v>6.28</v>
      </c>
      <c r="K76" s="41">
        <f>(VLOOKUP(B76,智育素质!B:D,3,0)*10+50)*0.6</f>
        <v>46.446</v>
      </c>
      <c r="L76" s="41">
        <f>SUMIFS(体育素质!J:J,体育素质!B:B,B76,体育素质!D:D,"=体育课程成绩",体育素质!E:E,"=体育成绩")/40</f>
        <v>4.275</v>
      </c>
      <c r="M76" s="41">
        <f>SUMIFS(体育素质!L:L,体育素质!B:B,B76,体育素质!D:D,"=校内外体育竞赛")</f>
        <v>0</v>
      </c>
      <c r="N76" s="41">
        <f>SUMIFS(体育素质!L:L,体育素质!B:B,B76,体育素质!D:D,"=校内外体育活动",体育素质!E:E,"=早锻炼")</f>
        <v>0.4</v>
      </c>
      <c r="O76" s="41">
        <f>SUMIFS(体育素质!L:L,体育素质!B:B,B76,体育素质!D:D,"=校内外体育活动",体育素质!E:E,"=校园跑")</f>
        <v>0.6</v>
      </c>
      <c r="P76" s="41">
        <f t="shared" si="20"/>
        <v>1</v>
      </c>
      <c r="Q76" s="41">
        <f t="shared" si="21"/>
        <v>5.275</v>
      </c>
      <c r="R76" s="41">
        <f>MIN(0.5,SUMIFS(美育素质!L:L,美育素质!B:B,B76,美育素质!D:D,"=文化艺术实践"))</f>
        <v>0</v>
      </c>
      <c r="S76" s="41">
        <f>SUMIFS(美育素质!L:L,美育素质!B:B,B76,美育素质!D:D,"=校内外文化艺术竞赛")</f>
        <v>0</v>
      </c>
      <c r="T76" s="41">
        <f t="shared" si="22"/>
        <v>0</v>
      </c>
      <c r="U76" s="41">
        <f>MAX(0,SUMIFS(劳育素质!K:K,劳育素质!B:B,B76,劳育素质!D:D,"=劳动日常考核基础分")+SUMIFS(劳育素质!K:K,劳育素质!B:B,B76,劳育素质!D:D,"=活动与卫生加减分"))</f>
        <v>1.54086666666667</v>
      </c>
      <c r="V76" s="25">
        <f>SUMIFS(劳育素质!K:K,劳育素质!B:B,B76,劳育素质!D:D,"=志愿服务",劳育素质!F:F,"=A类+B类")</f>
        <v>1.8</v>
      </c>
      <c r="W76" s="25">
        <f>SUMIFS(劳育素质!K:K,劳育素质!B:B,B76,劳育素质!D:D,"=志愿服务",劳育素质!F:F,"=C类")</f>
        <v>0</v>
      </c>
      <c r="X76" s="25">
        <f t="shared" si="23"/>
        <v>1.8</v>
      </c>
      <c r="Y76" s="25">
        <f>SUMIFS(劳育素质!K:K,劳育素质!B:B,B76,劳育素质!D:D,"=实习实训")</f>
        <v>0</v>
      </c>
      <c r="Z76" s="25">
        <f t="shared" si="24"/>
        <v>3.34086666666667</v>
      </c>
      <c r="AA76" s="25">
        <f>SUMIFS(创新与实践素质!L:L,创新与实践素质!B:B,B76,创新与实践素质!D:D,"=创新创业素质")</f>
        <v>0</v>
      </c>
      <c r="AB76" s="25">
        <f>SUMIFS(创新与实践素质!L:L,创新与实践素质!B:B,B76,创新与实践素质!D:D,"=水平考试")</f>
        <v>1.21333333333333</v>
      </c>
      <c r="AC76" s="25">
        <f>SUMIFS(创新与实践素质!L:L,创新与实践素质!B:B,B76,创新与实践素质!D:D,"=社会实践")</f>
        <v>0</v>
      </c>
      <c r="AD76" s="25">
        <f>_xlfn.MAXIFS(创新与实践素质!L:L,创新与实践素质!B:B,B76,创新与实践素质!D:D,"=社会工作能力（工作表现）",创新与实践素质!G:G,"=上学期")+_xlfn.MAXIFS(创新与实践素质!L:L,创新与实践素质!B:B,B76,创新与实践素质!D:D,"=社会工作能力（工作表现）",创新与实践素质!G:G,"=下学期")</f>
        <v>0</v>
      </c>
      <c r="AE76" s="25">
        <f t="shared" si="25"/>
        <v>1.21333333333333</v>
      </c>
      <c r="AF76" s="25">
        <f t="shared" si="26"/>
        <v>62.5552</v>
      </c>
    </row>
    <row r="77" spans="1:32">
      <c r="A77" s="12" t="s">
        <v>12</v>
      </c>
      <c r="B77" s="13" t="s">
        <v>75</v>
      </c>
      <c r="C77" s="12"/>
      <c r="D77" s="41">
        <f>SUMIFS(德育素质!H:H,德育素质!B:B,B77,德育素质!D:D,"=基本评定分")</f>
        <v>5.28</v>
      </c>
      <c r="E77" s="41">
        <f>MIN(2,SUMIFS(德育素质!H:H,德育素质!A:A,A77,德育素质!D:D,"=集体评定等级分",德育素质!E:E,"=班级考评等级")+SUMIFS(德育素质!H:H,德育素质!B:B,B77,德育素质!D:D,"=集体评定等级分"))</f>
        <v>1</v>
      </c>
      <c r="F77" s="41">
        <f>MIN(2,SUMIFS(德育素质!H:H,德育素质!B:B,B77,德育素质!D:D,"=社会责任记实分"))</f>
        <v>0</v>
      </c>
      <c r="G77" s="25">
        <f>SUMIFS(德育素质!H:H,德育素质!B:B,B77,德育素质!D:D,"=违纪违规扣分")</f>
        <v>-0.02</v>
      </c>
      <c r="H77" s="25">
        <f>SUMIFS(德育素质!H:H,德育素质!B:B,B77,德育素质!D:D,"=荣誉称号加分")</f>
        <v>0</v>
      </c>
      <c r="I77" s="25">
        <f t="shared" si="18"/>
        <v>0.98</v>
      </c>
      <c r="J77" s="41">
        <f t="shared" si="19"/>
        <v>6.26</v>
      </c>
      <c r="K77" s="41">
        <f>(VLOOKUP(B77,智育素质!B:D,3,0)*10+50)*0.6</f>
        <v>46.302</v>
      </c>
      <c r="L77" s="41">
        <f>SUMIFS(体育素质!J:J,体育素质!B:B,B77,体育素质!D:D,"=体育课程成绩",体育素质!E:E,"=体育成绩")/40</f>
        <v>3.5</v>
      </c>
      <c r="M77" s="41">
        <f>SUMIFS(体育素质!L:L,体育素质!B:B,B77,体育素质!D:D,"=校内外体育竞赛")</f>
        <v>0</v>
      </c>
      <c r="N77" s="41">
        <f>SUMIFS(体育素质!L:L,体育素质!B:B,B77,体育素质!D:D,"=校内外体育活动",体育素质!E:E,"=早锻炼")</f>
        <v>0.26</v>
      </c>
      <c r="O77" s="41">
        <f>SUMIFS(体育素质!L:L,体育素质!B:B,B77,体育素质!D:D,"=校内外体育活动",体育素质!E:E,"=校园跑")</f>
        <v>0</v>
      </c>
      <c r="P77" s="41">
        <f t="shared" si="20"/>
        <v>0.26</v>
      </c>
      <c r="Q77" s="41">
        <f t="shared" si="21"/>
        <v>3.76</v>
      </c>
      <c r="R77" s="41">
        <f>MIN(0.5,SUMIFS(美育素质!L:L,美育素质!B:B,B77,美育素质!D:D,"=文化艺术实践"))</f>
        <v>0</v>
      </c>
      <c r="S77" s="41">
        <f>SUMIFS(美育素质!L:L,美育素质!B:B,B77,美育素质!D:D,"=校内外文化艺术竞赛")</f>
        <v>0</v>
      </c>
      <c r="T77" s="41">
        <f t="shared" si="22"/>
        <v>0</v>
      </c>
      <c r="U77" s="41">
        <f>MAX(0,SUMIFS(劳育素质!K:K,劳育素质!B:B,B77,劳育素质!D:D,"=劳动日常考核基础分")+SUMIFS(劳育素质!K:K,劳育素质!B:B,B77,劳育素质!D:D,"=活动与卫生加减分"))</f>
        <v>1.54133333333333</v>
      </c>
      <c r="V77" s="25">
        <f>SUMIFS(劳育素质!K:K,劳育素质!B:B,B77,劳育素质!D:D,"=志愿服务",劳育素质!F:F,"=A类+B类")</f>
        <v>0</v>
      </c>
      <c r="W77" s="25">
        <f>SUMIFS(劳育素质!K:K,劳育素质!B:B,B77,劳育素质!D:D,"=志愿服务",劳育素质!F:F,"=C类")</f>
        <v>0</v>
      </c>
      <c r="X77" s="25">
        <f t="shared" si="23"/>
        <v>0</v>
      </c>
      <c r="Y77" s="25">
        <f>SUMIFS(劳育素质!K:K,劳育素质!B:B,B77,劳育素质!D:D,"=实习实训")</f>
        <v>0</v>
      </c>
      <c r="Z77" s="25">
        <f t="shared" si="24"/>
        <v>1.54133333333333</v>
      </c>
      <c r="AA77" s="25">
        <f>SUMIFS(创新与实践素质!L:L,创新与实践素质!B:B,B77,创新与实践素质!D:D,"=创新创业素质")</f>
        <v>0</v>
      </c>
      <c r="AB77" s="25">
        <f>SUMIFS(创新与实践素质!L:L,创新与实践素质!B:B,B77,创新与实践素质!D:D,"=水平考试")</f>
        <v>0</v>
      </c>
      <c r="AC77" s="25">
        <f>SUMIFS(创新与实践素质!L:L,创新与实践素质!B:B,B77,创新与实践素质!D:D,"=社会实践")</f>
        <v>0</v>
      </c>
      <c r="AD77" s="25">
        <f>_xlfn.MAXIFS(创新与实践素质!L:L,创新与实践素质!B:B,B77,创新与实践素质!D:D,"=社会工作能力（工作表现）",创新与实践素质!G:G,"=上学期")+_xlfn.MAXIFS(创新与实践素质!L:L,创新与实践素质!B:B,B77,创新与实践素质!D:D,"=社会工作能力（工作表现）",创新与实践素质!G:G,"=下学期")</f>
        <v>0</v>
      </c>
      <c r="AE77" s="25">
        <f t="shared" si="25"/>
        <v>0</v>
      </c>
      <c r="AF77" s="25">
        <f t="shared" si="26"/>
        <v>57.8633333333333</v>
      </c>
    </row>
    <row r="78" spans="1:32">
      <c r="A78" s="12" t="s">
        <v>12</v>
      </c>
      <c r="B78" s="13" t="s">
        <v>64</v>
      </c>
      <c r="C78" s="12"/>
      <c r="D78" s="41">
        <f>SUMIFS(德育素质!H:H,德育素质!B:B,B78,德育素质!D:D,"=基本评定分")</f>
        <v>5.28</v>
      </c>
      <c r="E78" s="41">
        <f>MIN(2,SUMIFS(德育素质!H:H,德育素质!A:A,A78,德育素质!D:D,"=集体评定等级分",德育素质!E:E,"=班级考评等级")+SUMIFS(德育素质!H:H,德育素质!B:B,B78,德育素质!D:D,"=集体评定等级分"))</f>
        <v>1</v>
      </c>
      <c r="F78" s="41">
        <f>MIN(2,SUMIFS(德育素质!H:H,德育素质!B:B,B78,德育素质!D:D,"=社会责任记实分"))</f>
        <v>0</v>
      </c>
      <c r="G78" s="25">
        <f>SUMIFS(德育素质!H:H,德育素质!B:B,B78,德育素质!D:D,"=违纪违规扣分")</f>
        <v>0</v>
      </c>
      <c r="H78" s="25">
        <f>SUMIFS(德育素质!H:H,德育素质!B:B,B78,德育素质!D:D,"=荣誉称号加分")</f>
        <v>0</v>
      </c>
      <c r="I78" s="25">
        <f t="shared" si="18"/>
        <v>1</v>
      </c>
      <c r="J78" s="41">
        <f t="shared" si="19"/>
        <v>6.28</v>
      </c>
      <c r="K78" s="41">
        <f>(VLOOKUP(B78,智育素质!B:D,3,0)*10+50)*0.6</f>
        <v>45.828</v>
      </c>
      <c r="L78" s="41">
        <f>SUMIFS(体育素质!J:J,体育素质!B:B,B78,体育素质!D:D,"=体育课程成绩",体育素质!E:E,"=体育成绩")/40</f>
        <v>4.225</v>
      </c>
      <c r="M78" s="41">
        <f>SUMIFS(体育素质!L:L,体育素质!B:B,B78,体育素质!D:D,"=校内外体育竞赛")</f>
        <v>0</v>
      </c>
      <c r="N78" s="41">
        <f>SUMIFS(体育素质!L:L,体育素质!B:B,B78,体育素质!D:D,"=校内外体育活动",体育素质!E:E,"=早锻炼")</f>
        <v>0.4</v>
      </c>
      <c r="O78" s="41">
        <f>SUMIFS(体育素质!L:L,体育素质!B:B,B78,体育素质!D:D,"=校内外体育活动",体育素质!E:E,"=校园跑")</f>
        <v>0.472541666666667</v>
      </c>
      <c r="P78" s="41">
        <f t="shared" si="20"/>
        <v>0.872541666666667</v>
      </c>
      <c r="Q78" s="41">
        <f t="shared" si="21"/>
        <v>5.09754166666667</v>
      </c>
      <c r="R78" s="41">
        <f>MIN(0.5,SUMIFS(美育素质!L:L,美育素质!B:B,B78,美育素质!D:D,"=文化艺术实践"))</f>
        <v>0</v>
      </c>
      <c r="S78" s="41">
        <f>SUMIFS(美育素质!L:L,美育素质!B:B,B78,美育素质!D:D,"=校内外文化艺术竞赛")</f>
        <v>0</v>
      </c>
      <c r="T78" s="41">
        <f t="shared" si="22"/>
        <v>0</v>
      </c>
      <c r="U78" s="41">
        <f>MAX(0,SUMIFS(劳育素质!K:K,劳育素质!B:B,B78,劳育素质!D:D,"=劳动日常考核基础分")+SUMIFS(劳育素质!K:K,劳育素质!B:B,B78,劳育素质!D:D,"=活动与卫生加减分"))</f>
        <v>1.50866666666667</v>
      </c>
      <c r="V78" s="25">
        <f>SUMIFS(劳育素质!K:K,劳育素质!B:B,B78,劳育素质!D:D,"=志愿服务",劳育素质!F:F,"=A类+B类")</f>
        <v>1.1</v>
      </c>
      <c r="W78" s="25">
        <f>SUMIFS(劳育素质!K:K,劳育素质!B:B,B78,劳育素质!D:D,"=志愿服务",劳育素质!F:F,"=C类")</f>
        <v>0</v>
      </c>
      <c r="X78" s="25">
        <f t="shared" si="23"/>
        <v>1.1</v>
      </c>
      <c r="Y78" s="25">
        <f>SUMIFS(劳育素质!K:K,劳育素质!B:B,B78,劳育素质!D:D,"=实习实训")</f>
        <v>0</v>
      </c>
      <c r="Z78" s="25">
        <f t="shared" si="24"/>
        <v>2.60866666666667</v>
      </c>
      <c r="AA78" s="25">
        <f>SUMIFS(创新与实践素质!L:L,创新与实践素质!B:B,B78,创新与实践素质!D:D,"=创新创业素质")</f>
        <v>0</v>
      </c>
      <c r="AB78" s="25">
        <f>SUMIFS(创新与实践素质!L:L,创新与实践素质!B:B,B78,创新与实践素质!D:D,"=水平考试")</f>
        <v>0</v>
      </c>
      <c r="AC78" s="25">
        <f>SUMIFS(创新与实践素质!L:L,创新与实践素质!B:B,B78,创新与实践素质!D:D,"=社会实践")</f>
        <v>0</v>
      </c>
      <c r="AD78" s="25">
        <f>_xlfn.MAXIFS(创新与实践素质!L:L,创新与实践素质!B:B,B78,创新与实践素质!D:D,"=社会工作能力（工作表现）",创新与实践素质!G:G,"=上学期")+_xlfn.MAXIFS(创新与实践素质!L:L,创新与实践素质!B:B,B78,创新与实践素质!D:D,"=社会工作能力（工作表现）",创新与实践素质!G:G,"=下学期")</f>
        <v>0</v>
      </c>
      <c r="AE78" s="25">
        <f t="shared" si="25"/>
        <v>0</v>
      </c>
      <c r="AF78" s="25">
        <f t="shared" si="26"/>
        <v>59.8142083333333</v>
      </c>
    </row>
    <row r="79" spans="1:32">
      <c r="A79" s="12" t="s">
        <v>12</v>
      </c>
      <c r="B79" s="13" t="s">
        <v>93</v>
      </c>
      <c r="C79" s="12"/>
      <c r="D79" s="41">
        <f>SUMIFS(德育素质!H:H,德育素质!B:B,B79,德育素质!D:D,"=基本评定分")</f>
        <v>5.28</v>
      </c>
      <c r="E79" s="41">
        <f>MIN(2,SUMIFS(德育素质!H:H,德育素质!A:A,A79,德育素质!D:D,"=集体评定等级分",德育素质!E:E,"=班级考评等级")+SUMIFS(德育素质!H:H,德育素质!B:B,B79,德育素质!D:D,"=集体评定等级分"))</f>
        <v>1</v>
      </c>
      <c r="F79" s="41">
        <f>MIN(2,SUMIFS(德育素质!H:H,德育素质!B:B,B79,德育素质!D:D,"=社会责任记实分"))</f>
        <v>0</v>
      </c>
      <c r="G79" s="25">
        <f>SUMIFS(德育素质!H:H,德育素质!B:B,B79,德育素质!D:D,"=违纪违规扣分")</f>
        <v>0</v>
      </c>
      <c r="H79" s="25">
        <f>SUMIFS(德育素质!H:H,德育素质!B:B,B79,德育素质!D:D,"=荣誉称号加分")</f>
        <v>0</v>
      </c>
      <c r="I79" s="25">
        <f t="shared" si="18"/>
        <v>1</v>
      </c>
      <c r="J79" s="41">
        <f t="shared" si="19"/>
        <v>6.28</v>
      </c>
      <c r="K79" s="41">
        <f>(VLOOKUP(B79,智育素质!B:D,3,0)*10+50)*0.6</f>
        <v>46.446</v>
      </c>
      <c r="L79" s="41">
        <f>SUMIFS(体育素质!J:J,体育素质!B:B,B79,体育素质!D:D,"=体育课程成绩",体育素质!E:E,"=体育成绩")/40</f>
        <v>3.3</v>
      </c>
      <c r="M79" s="41">
        <f>SUMIFS(体育素质!L:L,体育素质!B:B,B79,体育素质!D:D,"=校内外体育竞赛")</f>
        <v>0</v>
      </c>
      <c r="N79" s="41">
        <f>SUMIFS(体育素质!L:L,体育素质!B:B,B79,体育素质!D:D,"=校内外体育活动",体育素质!E:E,"=早锻炼")</f>
        <v>0</v>
      </c>
      <c r="O79" s="41">
        <f>SUMIFS(体育素质!L:L,体育素质!B:B,B79,体育素质!D:D,"=校内外体育活动",体育素质!E:E,"=校园跑")</f>
        <v>0</v>
      </c>
      <c r="P79" s="41">
        <f t="shared" si="20"/>
        <v>0</v>
      </c>
      <c r="Q79" s="41">
        <f t="shared" si="21"/>
        <v>3.3</v>
      </c>
      <c r="R79" s="41">
        <f>MIN(0.5,SUMIFS(美育素质!L:L,美育素质!B:B,B79,美育素质!D:D,"=文化艺术实践"))</f>
        <v>0</v>
      </c>
      <c r="S79" s="41">
        <f>SUMIFS(美育素质!L:L,美育素质!B:B,B79,美育素质!D:D,"=校内外文化艺术竞赛")</f>
        <v>0</v>
      </c>
      <c r="T79" s="41">
        <f t="shared" si="22"/>
        <v>0</v>
      </c>
      <c r="U79" s="41">
        <f>MAX(0,SUMIFS(劳育素质!K:K,劳育素质!B:B,B79,劳育素质!D:D,"=劳动日常考核基础分")+SUMIFS(劳育素质!K:K,劳育素质!B:B,B79,劳育素质!D:D,"=活动与卫生加减分"))</f>
        <v>1.58766666666667</v>
      </c>
      <c r="V79" s="25">
        <f>SUMIFS(劳育素质!K:K,劳育素质!B:B,B79,劳育素质!D:D,"=志愿服务",劳育素质!F:F,"=A类+B类")</f>
        <v>0.55</v>
      </c>
      <c r="W79" s="25">
        <f>SUMIFS(劳育素质!K:K,劳育素质!B:B,B79,劳育素质!D:D,"=志愿服务",劳育素质!F:F,"=C类")</f>
        <v>0</v>
      </c>
      <c r="X79" s="25">
        <f t="shared" si="23"/>
        <v>0.55</v>
      </c>
      <c r="Y79" s="25">
        <f>SUMIFS(劳育素质!K:K,劳育素质!B:B,B79,劳育素质!D:D,"=实习实训")</f>
        <v>0</v>
      </c>
      <c r="Z79" s="25">
        <f t="shared" si="24"/>
        <v>2.13766666666667</v>
      </c>
      <c r="AA79" s="25">
        <f>SUMIFS(创新与实践素质!L:L,创新与实践素质!B:B,B79,创新与实践素质!D:D,"=创新创业素质")</f>
        <v>0</v>
      </c>
      <c r="AB79" s="25">
        <f>SUMIFS(创新与实践素质!L:L,创新与实践素质!B:B,B79,创新与实践素质!D:D,"=水平考试")</f>
        <v>0</v>
      </c>
      <c r="AC79" s="25">
        <f>SUMIFS(创新与实践素质!L:L,创新与实践素质!B:B,B79,创新与实践素质!D:D,"=社会实践")</f>
        <v>0</v>
      </c>
      <c r="AD79" s="25">
        <f>_xlfn.MAXIFS(创新与实践素质!L:L,创新与实践素质!B:B,B79,创新与实践素质!D:D,"=社会工作能力（工作表现）",创新与实践素质!G:G,"=上学期")+_xlfn.MAXIFS(创新与实践素质!L:L,创新与实践素质!B:B,B79,创新与实践素质!D:D,"=社会工作能力（工作表现）",创新与实践素质!G:G,"=下学期")</f>
        <v>0</v>
      </c>
      <c r="AE79" s="25">
        <f t="shared" si="25"/>
        <v>0</v>
      </c>
      <c r="AF79" s="25">
        <f t="shared" si="26"/>
        <v>58.1636666666667</v>
      </c>
    </row>
    <row r="80" spans="1:32">
      <c r="A80" s="12" t="s">
        <v>12</v>
      </c>
      <c r="B80" s="13" t="s">
        <v>124</v>
      </c>
      <c r="C80" s="12"/>
      <c r="D80" s="41">
        <f>SUMIFS(德育素质!H:H,德育素质!B:B,B80,德育素质!D:D,"=基本评定分")</f>
        <v>5.28</v>
      </c>
      <c r="E80" s="41">
        <f>MIN(2,SUMIFS(德育素质!H:H,德育素质!A:A,A80,德育素质!D:D,"=集体评定等级分",德育素质!E:E,"=班级考评等级")+SUMIFS(德育素质!H:H,德育素质!B:B,B80,德育素质!D:D,"=集体评定等级分"))</f>
        <v>1</v>
      </c>
      <c r="F80" s="41">
        <f>MIN(2,SUMIFS(德育素质!H:H,德育素质!B:B,B80,德育素质!D:D,"=社会责任记实分"))</f>
        <v>0</v>
      </c>
      <c r="G80" s="25">
        <f>SUMIFS(德育素质!H:H,德育素质!B:B,B80,德育素质!D:D,"=违纪违规扣分")</f>
        <v>0</v>
      </c>
      <c r="H80" s="25">
        <f>SUMIFS(德育素质!H:H,德育素质!B:B,B80,德育素质!D:D,"=荣誉称号加分")</f>
        <v>0</v>
      </c>
      <c r="I80" s="25">
        <f t="shared" si="18"/>
        <v>1</v>
      </c>
      <c r="J80" s="41">
        <f t="shared" si="19"/>
        <v>6.28</v>
      </c>
      <c r="K80" s="41">
        <f>(VLOOKUP(B80,智育素质!B:D,3,0)*10+50)*0.6</f>
        <v>45.756</v>
      </c>
      <c r="L80" s="41">
        <f>SUMIFS(体育素质!J:J,体育素质!B:B,B80,体育素质!D:D,"=体育课程成绩",体育素质!E:E,"=体育成绩")/40</f>
        <v>3.15</v>
      </c>
      <c r="M80" s="41">
        <f>SUMIFS(体育素质!L:L,体育素质!B:B,B80,体育素质!D:D,"=校内外体育竞赛")</f>
        <v>0</v>
      </c>
      <c r="N80" s="41">
        <f>SUMIFS(体育素质!L:L,体育素质!B:B,B80,体育素质!D:D,"=校内外体育活动",体育素质!E:E,"=早锻炼")</f>
        <v>0.26</v>
      </c>
      <c r="O80" s="41">
        <f>SUMIFS(体育素质!L:L,体育素质!B:B,B80,体育素质!D:D,"=校内外体育活动",体育素质!E:E,"=校园跑")</f>
        <v>0</v>
      </c>
      <c r="P80" s="41">
        <f t="shared" si="20"/>
        <v>0.26</v>
      </c>
      <c r="Q80" s="41">
        <f t="shared" si="21"/>
        <v>3.41</v>
      </c>
      <c r="R80" s="41">
        <f>MIN(0.5,SUMIFS(美育素质!L:L,美育素质!B:B,B80,美育素质!D:D,"=文化艺术实践"))</f>
        <v>0</v>
      </c>
      <c r="S80" s="41">
        <f>SUMIFS(美育素质!L:L,美育素质!B:B,B80,美育素质!D:D,"=校内外文化艺术竞赛")</f>
        <v>0</v>
      </c>
      <c r="T80" s="41">
        <f t="shared" si="22"/>
        <v>0</v>
      </c>
      <c r="U80" s="41">
        <f>MAX(0,SUMIFS(劳育素质!K:K,劳育素质!B:B,B80,劳育素质!D:D,"=劳动日常考核基础分")+SUMIFS(劳育素质!K:K,劳育素质!B:B,B80,劳育素质!D:D,"=活动与卫生加减分"))</f>
        <v>1.53186666666667</v>
      </c>
      <c r="V80" s="25">
        <f>SUMIFS(劳育素质!K:K,劳育素质!B:B,B80,劳育素质!D:D,"=志愿服务",劳育素质!F:F,"=A类+B类")</f>
        <v>0</v>
      </c>
      <c r="W80" s="25">
        <f>SUMIFS(劳育素质!K:K,劳育素质!B:B,B80,劳育素质!D:D,"=志愿服务",劳育素质!F:F,"=C类")</f>
        <v>0</v>
      </c>
      <c r="X80" s="25">
        <f t="shared" si="23"/>
        <v>0</v>
      </c>
      <c r="Y80" s="25">
        <f>SUMIFS(劳育素质!K:K,劳育素质!B:B,B80,劳育素质!D:D,"=实习实训")</f>
        <v>0</v>
      </c>
      <c r="Z80" s="25">
        <f t="shared" si="24"/>
        <v>1.53186666666667</v>
      </c>
      <c r="AA80" s="25">
        <f>SUMIFS(创新与实践素质!L:L,创新与实践素质!B:B,B80,创新与实践素质!D:D,"=创新创业素质")</f>
        <v>0</v>
      </c>
      <c r="AB80" s="25">
        <f>SUMIFS(创新与实践素质!L:L,创新与实践素质!B:B,B80,创新与实践素质!D:D,"=水平考试")</f>
        <v>0</v>
      </c>
      <c r="AC80" s="25">
        <f>SUMIFS(创新与实践素质!L:L,创新与实践素质!B:B,B80,创新与实践素质!D:D,"=社会实践")</f>
        <v>0</v>
      </c>
      <c r="AD80" s="25">
        <f>_xlfn.MAXIFS(创新与实践素质!L:L,创新与实践素质!B:B,B80,创新与实践素质!D:D,"=社会工作能力（工作表现）",创新与实践素质!G:G,"=上学期")+_xlfn.MAXIFS(创新与实践素质!L:L,创新与实践素质!B:B,B80,创新与实践素质!D:D,"=社会工作能力（工作表现）",创新与实践素质!G:G,"=下学期")</f>
        <v>0</v>
      </c>
      <c r="AE80" s="25">
        <f t="shared" si="25"/>
        <v>0</v>
      </c>
      <c r="AF80" s="25">
        <f t="shared" si="26"/>
        <v>56.9778666666667</v>
      </c>
    </row>
    <row r="81" spans="1:32">
      <c r="A81" s="12" t="s">
        <v>12</v>
      </c>
      <c r="B81" s="13" t="s">
        <v>19</v>
      </c>
      <c r="C81" s="12"/>
      <c r="D81" s="41">
        <f>SUMIFS(德育素质!H:H,德育素质!B:B,B81,德育素质!D:D,"=基本评定分")</f>
        <v>5.28</v>
      </c>
      <c r="E81" s="41">
        <f>MIN(2,SUMIFS(德育素质!H:H,德育素质!A:A,A81,德育素质!D:D,"=集体评定等级分",德育素质!E:E,"=班级考评等级")+SUMIFS(德育素质!H:H,德育素质!B:B,B81,德育素质!D:D,"=集体评定等级分"))</f>
        <v>1</v>
      </c>
      <c r="F81" s="41">
        <f>MIN(2,SUMIFS(德育素质!H:H,德育素质!B:B,B81,德育素质!D:D,"=社会责任记实分"))</f>
        <v>0</v>
      </c>
      <c r="G81" s="25">
        <f>SUMIFS(德育素质!H:H,德育素质!B:B,B81,德育素质!D:D,"=违纪违规扣分")</f>
        <v>0</v>
      </c>
      <c r="H81" s="25">
        <f>SUMIFS(德育素质!H:H,德育素质!B:B,B81,德育素质!D:D,"=荣誉称号加分")</f>
        <v>0</v>
      </c>
      <c r="I81" s="25">
        <f t="shared" si="18"/>
        <v>1</v>
      </c>
      <c r="J81" s="41">
        <f t="shared" si="19"/>
        <v>6.28</v>
      </c>
      <c r="K81" s="41">
        <f>(VLOOKUP(B81,智育素质!B:D,3,0)*10+50)*0.6</f>
        <v>47.232</v>
      </c>
      <c r="L81" s="41">
        <f>SUMIFS(体育素质!J:J,体育素质!B:B,B81,体育素质!D:D,"=体育课程成绩",体育素质!E:E,"=体育成绩")/40</f>
        <v>3.31</v>
      </c>
      <c r="M81" s="41">
        <f>SUMIFS(体育素质!L:L,体育素质!B:B,B81,体育素质!D:D,"=校内外体育竞赛")</f>
        <v>0</v>
      </c>
      <c r="N81" s="41">
        <f>SUMIFS(体育素质!L:L,体育素质!B:B,B81,体育素质!D:D,"=校内外体育活动",体育素质!E:E,"=早锻炼")</f>
        <v>0.33</v>
      </c>
      <c r="O81" s="41">
        <f>SUMIFS(体育素质!L:L,体育素质!B:B,B81,体育素质!D:D,"=校内外体育活动",体育素质!E:E,"=校园跑")</f>
        <v>0.0743</v>
      </c>
      <c r="P81" s="41">
        <f t="shared" si="20"/>
        <v>0.4043</v>
      </c>
      <c r="Q81" s="41">
        <f t="shared" si="21"/>
        <v>3.7143</v>
      </c>
      <c r="R81" s="41">
        <f>MIN(0.5,SUMIFS(美育素质!L:L,美育素质!B:B,B81,美育素质!D:D,"=文化艺术实践"))</f>
        <v>0</v>
      </c>
      <c r="S81" s="41">
        <f>SUMIFS(美育素质!L:L,美育素质!B:B,B81,美育素质!D:D,"=校内外文化艺术竞赛")</f>
        <v>1</v>
      </c>
      <c r="T81" s="41">
        <f t="shared" si="22"/>
        <v>1</v>
      </c>
      <c r="U81" s="41">
        <f>MAX(0,SUMIFS(劳育素质!K:K,劳育素质!B:B,B81,劳育素质!D:D,"=劳动日常考核基础分")+SUMIFS(劳育素质!K:K,劳育素质!B:B,B81,劳育素质!D:D,"=活动与卫生加减分"))</f>
        <v>1.51472222222222</v>
      </c>
      <c r="V81" s="25">
        <f>SUMIFS(劳育素质!K:K,劳育素质!B:B,B81,劳育素质!D:D,"=志愿服务",劳育素质!F:F,"=A类+B类")</f>
        <v>1.4</v>
      </c>
      <c r="W81" s="25">
        <f>SUMIFS(劳育素质!K:K,劳育素质!B:B,B81,劳育素质!D:D,"=志愿服务",劳育素质!F:F,"=C类")</f>
        <v>0</v>
      </c>
      <c r="X81" s="25">
        <f t="shared" si="23"/>
        <v>1.4</v>
      </c>
      <c r="Y81" s="25">
        <f>SUMIFS(劳育素质!K:K,劳育素质!B:B,B81,劳育素质!D:D,"=实习实训")</f>
        <v>0</v>
      </c>
      <c r="Z81" s="25">
        <f t="shared" si="24"/>
        <v>2.91472222222222</v>
      </c>
      <c r="AA81" s="25">
        <f>SUMIFS(创新与实践素质!L:L,创新与实践素质!B:B,B81,创新与实践素质!D:D,"=创新创业素质")</f>
        <v>0.75</v>
      </c>
      <c r="AB81" s="25">
        <f>SUMIFS(创新与实践素质!L:L,创新与实践素质!B:B,B81,创新与实践素质!D:D,"=水平考试")</f>
        <v>1.22166666666667</v>
      </c>
      <c r="AC81" s="25">
        <f>SUMIFS(创新与实践素质!L:L,创新与实践素质!B:B,B81,创新与实践素质!D:D,"=社会实践")</f>
        <v>0</v>
      </c>
      <c r="AD81" s="25">
        <f>_xlfn.MAXIFS(创新与实践素质!L:L,创新与实践素质!B:B,B81,创新与实践素质!D:D,"=社会工作能力（工作表现）",创新与实践素质!G:G,"=上学期")+_xlfn.MAXIFS(创新与实践素质!L:L,创新与实践素质!B:B,B81,创新与实践素质!D:D,"=社会工作能力（工作表现）",创新与实践素质!G:G,"=下学期")</f>
        <v>0</v>
      </c>
      <c r="AE81" s="25">
        <f t="shared" si="25"/>
        <v>1.97166666666667</v>
      </c>
      <c r="AF81" s="25">
        <f t="shared" si="26"/>
        <v>63.1126888888889</v>
      </c>
    </row>
    <row r="82" spans="1:32">
      <c r="A82" s="12" t="s">
        <v>12</v>
      </c>
      <c r="B82" s="13" t="s">
        <v>154</v>
      </c>
      <c r="C82" s="12"/>
      <c r="D82" s="41">
        <f>SUMIFS(德育素质!H:H,德育素质!B:B,B82,德育素质!D:D,"=基本评定分")</f>
        <v>5.28</v>
      </c>
      <c r="E82" s="41">
        <f>MIN(2,SUMIFS(德育素质!H:H,德育素质!A:A,A82,德育素质!D:D,"=集体评定等级分",德育素质!E:E,"=班级考评等级")+SUMIFS(德育素质!H:H,德育素质!B:B,B82,德育素质!D:D,"=集体评定等级分"))</f>
        <v>1.5</v>
      </c>
      <c r="F82" s="41">
        <f>MIN(2,SUMIFS(德育素质!H:H,德育素质!B:B,B82,德育素质!D:D,"=社会责任记实分"))</f>
        <v>0.1</v>
      </c>
      <c r="G82" s="25">
        <f>SUMIFS(德育素质!H:H,德育素质!B:B,B82,德育素质!D:D,"=违纪违规扣分")</f>
        <v>0</v>
      </c>
      <c r="H82" s="25">
        <f>SUMIFS(德育素质!H:H,德育素质!B:B,B82,德育素质!D:D,"=荣誉称号加分")</f>
        <v>0.25</v>
      </c>
      <c r="I82" s="25">
        <f t="shared" si="18"/>
        <v>1.85</v>
      </c>
      <c r="J82" s="41">
        <f t="shared" si="19"/>
        <v>7.13</v>
      </c>
      <c r="K82" s="41">
        <f>(VLOOKUP(B82,智育素质!B:D,3,0)*10+50)*0.6</f>
        <v>45.204</v>
      </c>
      <c r="L82" s="41">
        <f>SUMIFS(体育素质!J:J,体育素质!B:B,B82,体育素质!D:D,"=体育课程成绩",体育素质!E:E,"=体育成绩")/40</f>
        <v>3.15</v>
      </c>
      <c r="M82" s="41">
        <f>SUMIFS(体育素质!L:L,体育素质!B:B,B82,体育素质!D:D,"=校内外体育竞赛")</f>
        <v>0</v>
      </c>
      <c r="N82" s="41">
        <f>SUMIFS(体育素质!L:L,体育素质!B:B,B82,体育素质!D:D,"=校内外体育活动",体育素质!E:E,"=早锻炼")</f>
        <v>0.4</v>
      </c>
      <c r="O82" s="41">
        <f>SUMIFS(体育素质!L:L,体育素质!B:B,B82,体育素质!D:D,"=校内外体育活动",体育素质!E:E,"=校园跑")</f>
        <v>0.45</v>
      </c>
      <c r="P82" s="41">
        <f t="shared" si="20"/>
        <v>0.85</v>
      </c>
      <c r="Q82" s="41">
        <f t="shared" si="21"/>
        <v>4</v>
      </c>
      <c r="R82" s="41">
        <f>MIN(0.5,SUMIFS(美育素质!L:L,美育素质!B:B,B82,美育素质!D:D,"=文化艺术实践"))</f>
        <v>0</v>
      </c>
      <c r="S82" s="41">
        <f>SUMIFS(美育素质!L:L,美育素质!B:B,B82,美育素质!D:D,"=校内外文化艺术竞赛")</f>
        <v>0</v>
      </c>
      <c r="T82" s="41">
        <f t="shared" si="22"/>
        <v>0</v>
      </c>
      <c r="U82" s="41">
        <f>MAX(0,SUMIFS(劳育素质!K:K,劳育素质!B:B,B82,劳育素质!D:D,"=劳动日常考核基础分")+SUMIFS(劳育素质!K:K,劳育素质!B:B,B82,劳育素质!D:D,"=活动与卫生加减分"))</f>
        <v>1.58766666666667</v>
      </c>
      <c r="V82" s="25">
        <f>SUMIFS(劳育素质!K:K,劳育素质!B:B,B82,劳育素质!D:D,"=志愿服务",劳育素质!F:F,"=A类+B类")</f>
        <v>3</v>
      </c>
      <c r="W82" s="25">
        <f>SUMIFS(劳育素质!K:K,劳育素质!B:B,B82,劳育素质!D:D,"=志愿服务",劳育素质!F:F,"=C类")</f>
        <v>0</v>
      </c>
      <c r="X82" s="25">
        <f t="shared" si="23"/>
        <v>3</v>
      </c>
      <c r="Y82" s="25">
        <f>SUMIFS(劳育素质!K:K,劳育素质!B:B,B82,劳育素质!D:D,"=实习实训")</f>
        <v>0</v>
      </c>
      <c r="Z82" s="25">
        <f t="shared" si="24"/>
        <v>4.58766666666667</v>
      </c>
      <c r="AA82" s="25">
        <f>SUMIFS(创新与实践素质!L:L,创新与实践素质!B:B,B82,创新与实践素质!D:D,"=创新创业素质")</f>
        <v>3.5</v>
      </c>
      <c r="AB82" s="25">
        <f>SUMIFS(创新与实践素质!L:L,创新与实践素质!B:B,B82,创新与实践素质!D:D,"=水平考试")</f>
        <v>0</v>
      </c>
      <c r="AC82" s="25">
        <f>SUMIFS(创新与实践素质!L:L,创新与实践素质!B:B,B82,创新与实践素质!D:D,"=社会实践")</f>
        <v>0</v>
      </c>
      <c r="AD82" s="25">
        <f>_xlfn.MAXIFS(创新与实践素质!L:L,创新与实践素质!B:B,B82,创新与实践素质!D:D,"=社会工作能力（工作表现）",创新与实践素质!G:G,"=上学期")+_xlfn.MAXIFS(创新与实践素质!L:L,创新与实践素质!B:B,B82,创新与实践素质!D:D,"=社会工作能力（工作表现）",创新与实践素质!G:G,"=下学期")</f>
        <v>0.8</v>
      </c>
      <c r="AE82" s="25">
        <f t="shared" si="25"/>
        <v>4.3</v>
      </c>
      <c r="AF82" s="25">
        <f t="shared" si="26"/>
        <v>65.2216666666667</v>
      </c>
    </row>
    <row r="83" spans="1:32">
      <c r="A83" s="12" t="s">
        <v>12</v>
      </c>
      <c r="B83" s="13" t="s">
        <v>70</v>
      </c>
      <c r="C83" s="12"/>
      <c r="D83" s="41">
        <f>SUMIFS(德育素质!H:H,德育素质!B:B,B83,德育素质!D:D,"=基本评定分")</f>
        <v>5.28</v>
      </c>
      <c r="E83" s="41">
        <f>MIN(2,SUMIFS(德育素质!H:H,德育素质!A:A,A83,德育素质!D:D,"=集体评定等级分",德育素质!E:E,"=班级考评等级")+SUMIFS(德育素质!H:H,德育素质!B:B,B83,德育素质!D:D,"=集体评定等级分"))</f>
        <v>1</v>
      </c>
      <c r="F83" s="41">
        <f>MIN(2,SUMIFS(德育素质!H:H,德育素质!B:B,B83,德育素质!D:D,"=社会责任记实分"))</f>
        <v>0</v>
      </c>
      <c r="G83" s="25">
        <f>SUMIFS(德育素质!H:H,德育素质!B:B,B83,德育素质!D:D,"=违纪违规扣分")</f>
        <v>0</v>
      </c>
      <c r="H83" s="25">
        <f>SUMIFS(德育素质!H:H,德育素质!B:B,B83,德育素质!D:D,"=荣誉称号加分")</f>
        <v>0</v>
      </c>
      <c r="I83" s="25">
        <f t="shared" si="18"/>
        <v>1</v>
      </c>
      <c r="J83" s="41">
        <f t="shared" si="19"/>
        <v>6.28</v>
      </c>
      <c r="K83" s="41">
        <f>(VLOOKUP(B83,智育素质!B:D,3,0)*10+50)*0.6</f>
        <v>44.928</v>
      </c>
      <c r="L83" s="41">
        <f>SUMIFS(体育素质!J:J,体育素质!B:B,B83,体育素质!D:D,"=体育课程成绩",体育素质!E:E,"=体育成绩")/40</f>
        <v>3.25</v>
      </c>
      <c r="M83" s="41">
        <f>SUMIFS(体育素质!L:L,体育素质!B:B,B83,体育素质!D:D,"=校内外体育竞赛")</f>
        <v>0</v>
      </c>
      <c r="N83" s="41">
        <f>SUMIFS(体育素质!L:L,体育素质!B:B,B83,体育素质!D:D,"=校内外体育活动",体育素质!E:E,"=早锻炼")</f>
        <v>0.285</v>
      </c>
      <c r="O83" s="41">
        <f>SUMIFS(体育素质!L:L,体育素质!B:B,B83,体育素质!D:D,"=校内外体育活动",体育素质!E:E,"=校园跑")</f>
        <v>0</v>
      </c>
      <c r="P83" s="41">
        <f t="shared" si="20"/>
        <v>0.285</v>
      </c>
      <c r="Q83" s="41">
        <f t="shared" si="21"/>
        <v>3.535</v>
      </c>
      <c r="R83" s="41">
        <f>MIN(0.5,SUMIFS(美育素质!L:L,美育素质!B:B,B83,美育素质!D:D,"=文化艺术实践"))</f>
        <v>0</v>
      </c>
      <c r="S83" s="41">
        <f>SUMIFS(美育素质!L:L,美育素质!B:B,B83,美育素质!D:D,"=校内外文化艺术竞赛")</f>
        <v>0</v>
      </c>
      <c r="T83" s="41">
        <f t="shared" si="22"/>
        <v>0</v>
      </c>
      <c r="U83" s="41">
        <f>MAX(0,SUMIFS(劳育素质!K:K,劳育素质!B:B,B83,劳育素质!D:D,"=劳动日常考核基础分")+SUMIFS(劳育素质!K:K,劳育素质!B:B,B83,劳育素质!D:D,"=活动与卫生加减分"))</f>
        <v>1.50866666666667</v>
      </c>
      <c r="V83" s="25">
        <f>SUMIFS(劳育素质!K:K,劳育素质!B:B,B83,劳育素质!D:D,"=志愿服务",劳育素质!F:F,"=A类+B类")</f>
        <v>0.15</v>
      </c>
      <c r="W83" s="25">
        <f>SUMIFS(劳育素质!K:K,劳育素质!B:B,B83,劳育素质!D:D,"=志愿服务",劳育素质!F:F,"=C类")</f>
        <v>0</v>
      </c>
      <c r="X83" s="25">
        <f t="shared" si="23"/>
        <v>0.15</v>
      </c>
      <c r="Y83" s="25">
        <f>SUMIFS(劳育素质!K:K,劳育素质!B:B,B83,劳育素质!D:D,"=实习实训")</f>
        <v>0</v>
      </c>
      <c r="Z83" s="25">
        <f t="shared" si="24"/>
        <v>1.65866666666667</v>
      </c>
      <c r="AA83" s="25">
        <f>SUMIFS(创新与实践素质!L:L,创新与实践素质!B:B,B83,创新与实践素质!D:D,"=创新创业素质")</f>
        <v>0</v>
      </c>
      <c r="AB83" s="25">
        <f>SUMIFS(创新与实践素质!L:L,创新与实践素质!B:B,B83,创新与实践素质!D:D,"=水平考试")</f>
        <v>0</v>
      </c>
      <c r="AC83" s="25">
        <f>SUMIFS(创新与实践素质!L:L,创新与实践素质!B:B,B83,创新与实践素质!D:D,"=社会实践")</f>
        <v>0</v>
      </c>
      <c r="AD83" s="25">
        <f>_xlfn.MAXIFS(创新与实践素质!L:L,创新与实践素质!B:B,B83,创新与实践素质!D:D,"=社会工作能力（工作表现）",创新与实践素质!G:G,"=上学期")+_xlfn.MAXIFS(创新与实践素质!L:L,创新与实践素质!B:B,B83,创新与实践素质!D:D,"=社会工作能力（工作表现）",创新与实践素质!G:G,"=下学期")</f>
        <v>0</v>
      </c>
      <c r="AE83" s="25">
        <f t="shared" si="25"/>
        <v>0</v>
      </c>
      <c r="AF83" s="25">
        <f t="shared" si="26"/>
        <v>56.4016666666667</v>
      </c>
    </row>
    <row r="84" spans="1:32">
      <c r="A84" s="12" t="s">
        <v>12</v>
      </c>
      <c r="B84" s="13" t="s">
        <v>174</v>
      </c>
      <c r="C84" s="12"/>
      <c r="D84" s="41">
        <f>SUMIFS(德育素质!H:H,德育素质!B:B,B84,德育素质!D:D,"=基本评定分")</f>
        <v>5.28</v>
      </c>
      <c r="E84" s="41">
        <f>MIN(2,SUMIFS(德育素质!H:H,德育素质!A:A,A84,德育素质!D:D,"=集体评定等级分",德育素质!E:E,"=班级考评等级")+SUMIFS(德育素质!H:H,德育素质!B:B,B84,德育素质!D:D,"=集体评定等级分"))</f>
        <v>1</v>
      </c>
      <c r="F84" s="41">
        <f>MIN(2,SUMIFS(德育素质!H:H,德育素质!B:B,B84,德育素质!D:D,"=社会责任记实分"))</f>
        <v>0</v>
      </c>
      <c r="G84" s="25">
        <f>SUMIFS(德育素质!H:H,德育素质!B:B,B84,德育素质!D:D,"=违纪违规扣分")</f>
        <v>0</v>
      </c>
      <c r="H84" s="25">
        <f>SUMIFS(德育素质!H:H,德育素质!B:B,B84,德育素质!D:D,"=荣誉称号加分")</f>
        <v>0</v>
      </c>
      <c r="I84" s="25">
        <f t="shared" si="18"/>
        <v>1</v>
      </c>
      <c r="J84" s="41">
        <f t="shared" si="19"/>
        <v>6.28</v>
      </c>
      <c r="K84" s="41">
        <f>(VLOOKUP(B84,智育素质!B:D,3,0)*10+50)*0.6</f>
        <v>43.644</v>
      </c>
      <c r="L84" s="41">
        <f>SUMIFS(体育素质!J:J,体育素质!B:B,B84,体育素质!D:D,"=体育课程成绩",体育素质!E:E,"=体育成绩")/40</f>
        <v>3.25</v>
      </c>
      <c r="M84" s="41">
        <f>SUMIFS(体育素质!L:L,体育素质!B:B,B84,体育素质!D:D,"=校内外体育竞赛")</f>
        <v>0</v>
      </c>
      <c r="N84" s="41">
        <f>SUMIFS(体育素质!L:L,体育素质!B:B,B84,体育素质!D:D,"=校内外体育活动",体育素质!E:E,"=早锻炼")</f>
        <v>0.335</v>
      </c>
      <c r="O84" s="41">
        <f>SUMIFS(体育素质!L:L,体育素质!B:B,B84,体育素质!D:D,"=校内外体育活动",体育素质!E:E,"=校园跑")</f>
        <v>0</v>
      </c>
      <c r="P84" s="41">
        <f t="shared" si="20"/>
        <v>0.335</v>
      </c>
      <c r="Q84" s="41">
        <f t="shared" si="21"/>
        <v>3.585</v>
      </c>
      <c r="R84" s="41">
        <f>MIN(0.5,SUMIFS(美育素质!L:L,美育素质!B:B,B84,美育素质!D:D,"=文化艺术实践"))</f>
        <v>0</v>
      </c>
      <c r="S84" s="41">
        <f>SUMIFS(美育素质!L:L,美育素质!B:B,B84,美育素质!D:D,"=校内外文化艺术竞赛")</f>
        <v>0</v>
      </c>
      <c r="T84" s="41">
        <f t="shared" si="22"/>
        <v>0</v>
      </c>
      <c r="U84" s="41">
        <f>MAX(0,SUMIFS(劳育素质!K:K,劳育素质!B:B,B84,劳育素质!D:D,"=劳动日常考核基础分")+SUMIFS(劳育素质!K:K,劳育素质!B:B,B84,劳育素质!D:D,"=活动与卫生加减分"))</f>
        <v>1.5395</v>
      </c>
      <c r="V84" s="25">
        <f>SUMIFS(劳育素质!K:K,劳育素质!B:B,B84,劳育素质!D:D,"=志愿服务",劳育素质!F:F,"=A类+B类")</f>
        <v>0</v>
      </c>
      <c r="W84" s="25">
        <f>SUMIFS(劳育素质!K:K,劳育素质!B:B,B84,劳育素质!D:D,"=志愿服务",劳育素质!F:F,"=C类")</f>
        <v>0</v>
      </c>
      <c r="X84" s="25">
        <f t="shared" si="23"/>
        <v>0</v>
      </c>
      <c r="Y84" s="25">
        <f>SUMIFS(劳育素质!K:K,劳育素质!B:B,B84,劳育素质!D:D,"=实习实训")</f>
        <v>0</v>
      </c>
      <c r="Z84" s="25">
        <f t="shared" si="24"/>
        <v>1.5395</v>
      </c>
      <c r="AA84" s="25">
        <f>SUMIFS(创新与实践素质!L:L,创新与实践素质!B:B,B84,创新与实践素质!D:D,"=创新创业素质")</f>
        <v>0</v>
      </c>
      <c r="AB84" s="25">
        <f>SUMIFS(创新与实践素质!L:L,创新与实践素质!B:B,B84,创新与实践素质!D:D,"=水平考试")</f>
        <v>0</v>
      </c>
      <c r="AC84" s="25">
        <f>SUMIFS(创新与实践素质!L:L,创新与实践素质!B:B,B84,创新与实践素质!D:D,"=社会实践")</f>
        <v>0</v>
      </c>
      <c r="AD84" s="25">
        <f>_xlfn.MAXIFS(创新与实践素质!L:L,创新与实践素质!B:B,B84,创新与实践素质!D:D,"=社会工作能力（工作表现）",创新与实践素质!G:G,"=上学期")+_xlfn.MAXIFS(创新与实践素质!L:L,创新与实践素质!B:B,B84,创新与实践素质!D:D,"=社会工作能力（工作表现）",创新与实践素质!G:G,"=下学期")</f>
        <v>0.15</v>
      </c>
      <c r="AE84" s="25">
        <f t="shared" si="25"/>
        <v>0.15</v>
      </c>
      <c r="AF84" s="25">
        <f t="shared" si="26"/>
        <v>55.1985</v>
      </c>
    </row>
    <row r="85" spans="1:32">
      <c r="A85" s="12" t="s">
        <v>12</v>
      </c>
      <c r="B85" s="13" t="s">
        <v>121</v>
      </c>
      <c r="C85" s="12"/>
      <c r="D85" s="41">
        <f>SUMIFS(德育素质!H:H,德育素质!B:B,B85,德育素质!D:D,"=基本评定分")</f>
        <v>6</v>
      </c>
      <c r="E85" s="41">
        <f>MIN(2,SUMIFS(德育素质!H:H,德育素质!A:A,A85,德育素质!D:D,"=集体评定等级分",德育素质!E:E,"=班级考评等级")+SUMIFS(德育素质!H:H,德育素质!B:B,B85,德育素质!D:D,"=集体评定等级分"))</f>
        <v>1</v>
      </c>
      <c r="F85" s="41">
        <f>MIN(2,SUMIFS(德育素质!H:H,德育素质!B:B,B85,德育素质!D:D,"=社会责任记实分"))</f>
        <v>0</v>
      </c>
      <c r="G85" s="25">
        <f>SUMIFS(德育素质!H:H,德育素质!B:B,B85,德育素质!D:D,"=违纪违规扣分")</f>
        <v>0</v>
      </c>
      <c r="H85" s="25">
        <f>SUMIFS(德育素质!H:H,德育素质!B:B,B85,德育素质!D:D,"=荣誉称号加分")</f>
        <v>0</v>
      </c>
      <c r="I85" s="25">
        <f t="shared" si="18"/>
        <v>1</v>
      </c>
      <c r="J85" s="41">
        <f t="shared" si="19"/>
        <v>7</v>
      </c>
      <c r="K85" s="41">
        <f>(VLOOKUP(B85,智育素质!B:D,3,0)*10+50)*0.6</f>
        <v>44.61</v>
      </c>
      <c r="L85" s="41">
        <f>SUMIFS(体育素质!J:J,体育素质!B:B,B85,体育素质!D:D,"=体育课程成绩",体育素质!E:E,"=体育成绩")/40</f>
        <v>3.775</v>
      </c>
      <c r="M85" s="41">
        <f>SUMIFS(体育素质!L:L,体育素质!B:B,B85,体育素质!D:D,"=校内外体育竞赛")</f>
        <v>0</v>
      </c>
      <c r="N85" s="41">
        <f>SUMIFS(体育素质!L:L,体育素质!B:B,B85,体育素质!D:D,"=校内外体育活动",体育素质!E:E,"=早锻炼")</f>
        <v>0.4</v>
      </c>
      <c r="O85" s="41">
        <f>SUMIFS(体育素质!L:L,体育素质!B:B,B85,体育素质!D:D,"=校内外体育活动",体育素质!E:E,"=校园跑")</f>
        <v>0.329583333333333</v>
      </c>
      <c r="P85" s="41">
        <f t="shared" si="20"/>
        <v>0.729583333333333</v>
      </c>
      <c r="Q85" s="41">
        <f t="shared" si="21"/>
        <v>4.50458333333333</v>
      </c>
      <c r="R85" s="41">
        <f>MIN(0.5,SUMIFS(美育素质!L:L,美育素质!B:B,B85,美育素质!D:D,"=文化艺术实践"))</f>
        <v>0</v>
      </c>
      <c r="S85" s="41">
        <f>SUMIFS(美育素质!L:L,美育素质!B:B,B85,美育素质!D:D,"=校内外文化艺术竞赛")</f>
        <v>0</v>
      </c>
      <c r="T85" s="41">
        <f t="shared" si="22"/>
        <v>0</v>
      </c>
      <c r="U85" s="41">
        <f>MAX(0,SUMIFS(劳育素质!K:K,劳育素质!B:B,B85,劳育素质!D:D,"=劳动日常考核基础分")+SUMIFS(劳育素质!K:K,劳育素质!B:B,B85,劳育素质!D:D,"=活动与卫生加减分"))</f>
        <v>1.58766666666667</v>
      </c>
      <c r="V85" s="25">
        <f>SUMIFS(劳育素质!K:K,劳育素质!B:B,B85,劳育素质!D:D,"=志愿服务",劳育素质!F:F,"=A类+B类")</f>
        <v>0.675</v>
      </c>
      <c r="W85" s="25">
        <f>SUMIFS(劳育素质!K:K,劳育素质!B:B,B85,劳育素质!D:D,"=志愿服务",劳育素质!F:F,"=C类")</f>
        <v>0</v>
      </c>
      <c r="X85" s="25">
        <f t="shared" si="23"/>
        <v>0.675</v>
      </c>
      <c r="Y85" s="25">
        <f>SUMIFS(劳育素质!K:K,劳育素质!B:B,B85,劳育素质!D:D,"=实习实训")</f>
        <v>0</v>
      </c>
      <c r="Z85" s="25">
        <f t="shared" si="24"/>
        <v>2.26266666666667</v>
      </c>
      <c r="AA85" s="25">
        <f>SUMIFS(创新与实践素质!L:L,创新与实践素质!B:B,B85,创新与实践素质!D:D,"=创新创业素质")</f>
        <v>0</v>
      </c>
      <c r="AB85" s="25">
        <f>SUMIFS(创新与实践素质!L:L,创新与实践素质!B:B,B85,创新与实践素质!D:D,"=水平考试")</f>
        <v>0</v>
      </c>
      <c r="AC85" s="25">
        <f>SUMIFS(创新与实践素质!L:L,创新与实践素质!B:B,B85,创新与实践素质!D:D,"=社会实践")</f>
        <v>0</v>
      </c>
      <c r="AD85" s="25">
        <f>_xlfn.MAXIFS(创新与实践素质!L:L,创新与实践素质!B:B,B85,创新与实践素质!D:D,"=社会工作能力（工作表现）",创新与实践素质!G:G,"=上学期")+_xlfn.MAXIFS(创新与实践素质!L:L,创新与实践素质!B:B,B85,创新与实践素质!D:D,"=社会工作能力（工作表现）",创新与实践素质!G:G,"=下学期")</f>
        <v>0.6</v>
      </c>
      <c r="AE85" s="25">
        <f t="shared" si="25"/>
        <v>0.6</v>
      </c>
      <c r="AF85" s="25">
        <f t="shared" si="26"/>
        <v>58.97725</v>
      </c>
    </row>
    <row r="86" spans="1:32">
      <c r="A86" s="12" t="s">
        <v>12</v>
      </c>
      <c r="B86" s="13" t="s">
        <v>182</v>
      </c>
      <c r="C86" s="12"/>
      <c r="D86" s="41">
        <f>SUMIFS(德育素质!H:H,德育素质!B:B,B86,德育素质!D:D,"=基本评定分")</f>
        <v>5.28</v>
      </c>
      <c r="E86" s="41">
        <f>MIN(2,SUMIFS(德育素质!H:H,德育素质!A:A,A86,德育素质!D:D,"=集体评定等级分",德育素质!E:E,"=班级考评等级")+SUMIFS(德育素质!H:H,德育素质!B:B,B86,德育素质!D:D,"=集体评定等级分"))</f>
        <v>1</v>
      </c>
      <c r="F86" s="41">
        <f>MIN(2,SUMIFS(德育素质!H:H,德育素质!B:B,B86,德育素质!D:D,"=社会责任记实分"))</f>
        <v>0</v>
      </c>
      <c r="G86" s="25">
        <f>SUMIFS(德育素质!H:H,德育素质!B:B,B86,德育素质!D:D,"=违纪违规扣分")</f>
        <v>0</v>
      </c>
      <c r="H86" s="25">
        <f>SUMIFS(德育素质!H:H,德育素质!B:B,B86,德育素质!D:D,"=荣誉称号加分")</f>
        <v>0</v>
      </c>
      <c r="I86" s="25">
        <f t="shared" si="18"/>
        <v>1</v>
      </c>
      <c r="J86" s="41">
        <f t="shared" si="19"/>
        <v>6.28</v>
      </c>
      <c r="K86" s="41">
        <f>(VLOOKUP(B86,智育素质!B:D,3,0)*10+50)*0.6</f>
        <v>46.644</v>
      </c>
      <c r="L86" s="41">
        <f>SUMIFS(体育素质!J:J,体育素质!B:B,B86,体育素质!D:D,"=体育课程成绩",体育素质!E:E,"=体育成绩")/40</f>
        <v>3.95</v>
      </c>
      <c r="M86" s="41">
        <f>SUMIFS(体育素质!L:L,体育素质!B:B,B86,体育素质!D:D,"=校内外体育竞赛")</f>
        <v>0</v>
      </c>
      <c r="N86" s="41">
        <f>SUMIFS(体育素质!L:L,体育素质!B:B,B86,体育素质!D:D,"=校内外体育活动",体育素质!E:E,"=早锻炼")</f>
        <v>0.295</v>
      </c>
      <c r="O86" s="41">
        <f>SUMIFS(体育素质!L:L,体育素质!B:B,B86,体育素质!D:D,"=校内外体育活动",体育素质!E:E,"=校园跑")</f>
        <v>0.096375</v>
      </c>
      <c r="P86" s="41">
        <f t="shared" si="20"/>
        <v>0.391375</v>
      </c>
      <c r="Q86" s="41">
        <f t="shared" si="21"/>
        <v>4.341375</v>
      </c>
      <c r="R86" s="41">
        <f>MIN(0.5,SUMIFS(美育素质!L:L,美育素质!B:B,B86,美育素质!D:D,"=文化艺术实践"))</f>
        <v>0</v>
      </c>
      <c r="S86" s="41">
        <f>SUMIFS(美育素质!L:L,美育素质!B:B,B86,美育素质!D:D,"=校内外文化艺术竞赛")</f>
        <v>0</v>
      </c>
      <c r="T86" s="41">
        <f t="shared" si="22"/>
        <v>0</v>
      </c>
      <c r="U86" s="41">
        <f>MAX(0,SUMIFS(劳育素质!K:K,劳育素质!B:B,B86,劳育素质!D:D,"=劳动日常考核基础分")+SUMIFS(劳育素质!K:K,劳育素质!B:B,B86,劳育素质!D:D,"=活动与卫生加减分"))</f>
        <v>1.46933333333333</v>
      </c>
      <c r="V86" s="25">
        <f>SUMIFS(劳育素质!K:K,劳育素质!B:B,B86,劳育素质!D:D,"=志愿服务",劳育素质!F:F,"=A类+B类")</f>
        <v>0</v>
      </c>
      <c r="W86" s="25">
        <f>SUMIFS(劳育素质!K:K,劳育素质!B:B,B86,劳育素质!D:D,"=志愿服务",劳育素质!F:F,"=C类")</f>
        <v>0</v>
      </c>
      <c r="X86" s="25">
        <f t="shared" si="23"/>
        <v>0</v>
      </c>
      <c r="Y86" s="25">
        <f>SUMIFS(劳育素质!K:K,劳育素质!B:B,B86,劳育素质!D:D,"=实习实训")</f>
        <v>0</v>
      </c>
      <c r="Z86" s="25">
        <f t="shared" si="24"/>
        <v>1.46933333333333</v>
      </c>
      <c r="AA86" s="25">
        <f>SUMIFS(创新与实践素质!L:L,创新与实践素质!B:B,B86,创新与实践素质!D:D,"=创新创业素质")</f>
        <v>0</v>
      </c>
      <c r="AB86" s="25">
        <f>SUMIFS(创新与实践素质!L:L,创新与实践素质!B:B,B86,创新与实践素质!D:D,"=水平考试")</f>
        <v>0</v>
      </c>
      <c r="AC86" s="25">
        <f>SUMIFS(创新与实践素质!L:L,创新与实践素质!B:B,B86,创新与实践素质!D:D,"=社会实践")</f>
        <v>0</v>
      </c>
      <c r="AD86" s="25">
        <f>_xlfn.MAXIFS(创新与实践素质!L:L,创新与实践素质!B:B,B86,创新与实践素质!D:D,"=社会工作能力（工作表现）",创新与实践素质!G:G,"=上学期")+_xlfn.MAXIFS(创新与实践素质!L:L,创新与实践素质!B:B,B86,创新与实践素质!D:D,"=社会工作能力（工作表现）",创新与实践素质!G:G,"=下学期")</f>
        <v>0</v>
      </c>
      <c r="AE86" s="25">
        <f t="shared" si="25"/>
        <v>0</v>
      </c>
      <c r="AF86" s="25">
        <f t="shared" si="26"/>
        <v>58.7347083333333</v>
      </c>
    </row>
    <row r="87" spans="1:32">
      <c r="A87" s="12" t="s">
        <v>12</v>
      </c>
      <c r="B87" s="13" t="s">
        <v>143</v>
      </c>
      <c r="C87" s="12"/>
      <c r="D87" s="41">
        <f>SUMIFS(德育素质!H:H,德育素质!B:B,B87,德育素质!D:D,"=基本评定分")</f>
        <v>5.28</v>
      </c>
      <c r="E87" s="41">
        <f>MIN(2,SUMIFS(德育素质!H:H,德育素质!A:A,A87,德育素质!D:D,"=集体评定等级分",德育素质!E:E,"=班级考评等级")+SUMIFS(德育素质!H:H,德育素质!B:B,B87,德育素质!D:D,"=集体评定等级分"))</f>
        <v>1</v>
      </c>
      <c r="F87" s="41">
        <f>MIN(2,SUMIFS(德育素质!H:H,德育素质!B:B,B87,德育素质!D:D,"=社会责任记实分"))</f>
        <v>0</v>
      </c>
      <c r="G87" s="25">
        <f>SUMIFS(德育素质!H:H,德育素质!B:B,B87,德育素质!D:D,"=违纪违规扣分")</f>
        <v>0</v>
      </c>
      <c r="H87" s="25">
        <f>SUMIFS(德育素质!H:H,德育素质!B:B,B87,德育素质!D:D,"=荣誉称号加分")</f>
        <v>0</v>
      </c>
      <c r="I87" s="25">
        <f t="shared" si="18"/>
        <v>1</v>
      </c>
      <c r="J87" s="41">
        <f t="shared" si="19"/>
        <v>6.28</v>
      </c>
      <c r="K87" s="41">
        <f>(VLOOKUP(B87,智育素质!B:D,3,0)*10+50)*0.6</f>
        <v>42</v>
      </c>
      <c r="L87" s="41">
        <f>SUMIFS(体育素质!J:J,体育素质!B:B,B87,体育素质!D:D,"=体育课程成绩",体育素质!E:E,"=体育成绩")/40</f>
        <v>3.925</v>
      </c>
      <c r="M87" s="41">
        <f>SUMIFS(体育素质!L:L,体育素质!B:B,B87,体育素质!D:D,"=校内外体育竞赛")</f>
        <v>0.75</v>
      </c>
      <c r="N87" s="41">
        <f>SUMIFS(体育素质!L:L,体育素质!B:B,B87,体育素质!D:D,"=校内外体育活动",体育素质!E:E,"=早锻炼")</f>
        <v>0.33</v>
      </c>
      <c r="O87" s="41">
        <f>SUMIFS(体育素质!L:L,体育素质!B:B,B87,体育素质!D:D,"=校内外体育活动",体育素质!E:E,"=校园跑")</f>
        <v>0</v>
      </c>
      <c r="P87" s="41">
        <f t="shared" si="20"/>
        <v>1.08</v>
      </c>
      <c r="Q87" s="41">
        <f t="shared" si="21"/>
        <v>5.005</v>
      </c>
      <c r="R87" s="41">
        <f>MIN(0.5,SUMIFS(美育素质!L:L,美育素质!B:B,B87,美育素质!D:D,"=文化艺术实践"))</f>
        <v>0</v>
      </c>
      <c r="S87" s="41">
        <f>SUMIFS(美育素质!L:L,美育素质!B:B,B87,美育素质!D:D,"=校内外文化艺术竞赛")</f>
        <v>0</v>
      </c>
      <c r="T87" s="41">
        <f t="shared" si="22"/>
        <v>0</v>
      </c>
      <c r="U87" s="41">
        <f>MAX(0,SUMIFS(劳育素质!K:K,劳育素质!B:B,B87,劳育素质!D:D,"=劳动日常考核基础分")+SUMIFS(劳育素质!K:K,劳育素质!B:B,B87,劳育素质!D:D,"=活动与卫生加减分"))</f>
        <v>1.548</v>
      </c>
      <c r="V87" s="25">
        <f>SUMIFS(劳育素质!K:K,劳育素质!B:B,B87,劳育素质!D:D,"=志愿服务",劳育素质!F:F,"=A类+B类")</f>
        <v>0.075</v>
      </c>
      <c r="W87" s="25">
        <f>SUMIFS(劳育素质!K:K,劳育素质!B:B,B87,劳育素质!D:D,"=志愿服务",劳育素质!F:F,"=C类")</f>
        <v>0</v>
      </c>
      <c r="X87" s="25">
        <f t="shared" si="23"/>
        <v>0.075</v>
      </c>
      <c r="Y87" s="25">
        <f>SUMIFS(劳育素质!K:K,劳育素质!B:B,B87,劳育素质!D:D,"=实习实训")</f>
        <v>0</v>
      </c>
      <c r="Z87" s="25">
        <f t="shared" si="24"/>
        <v>1.623</v>
      </c>
      <c r="AA87" s="25">
        <f>SUMIFS(创新与实践素质!L:L,创新与实践素质!B:B,B87,创新与实践素质!D:D,"=创新创业素质")</f>
        <v>0</v>
      </c>
      <c r="AB87" s="25">
        <f>SUMIFS(创新与实践素质!L:L,创新与实践素质!B:B,B87,创新与实践素质!D:D,"=水平考试")</f>
        <v>0</v>
      </c>
      <c r="AC87" s="25">
        <f>SUMIFS(创新与实践素质!L:L,创新与实践素质!B:B,B87,创新与实践素质!D:D,"=社会实践")</f>
        <v>0</v>
      </c>
      <c r="AD87" s="25">
        <f>_xlfn.MAXIFS(创新与实践素质!L:L,创新与实践素质!B:B,B87,创新与实践素质!D:D,"=社会工作能力（工作表现）",创新与实践素质!G:G,"=上学期")+_xlfn.MAXIFS(创新与实践素质!L:L,创新与实践素质!B:B,B87,创新与实践素质!D:D,"=社会工作能力（工作表现）",创新与实践素质!G:G,"=下学期")</f>
        <v>0</v>
      </c>
      <c r="AE87" s="25">
        <f t="shared" si="25"/>
        <v>0</v>
      </c>
      <c r="AF87" s="25">
        <f t="shared" si="26"/>
        <v>54.908</v>
      </c>
    </row>
    <row r="88" spans="1:32">
      <c r="A88" s="12" t="s">
        <v>12</v>
      </c>
      <c r="B88" s="13" t="s">
        <v>42</v>
      </c>
      <c r="C88" s="12"/>
      <c r="D88" s="41">
        <f>SUMIFS(德育素质!H:H,德育素质!B:B,B88,德育素质!D:D,"=基本评定分")</f>
        <v>5.28</v>
      </c>
      <c r="E88" s="41">
        <f>MIN(2,SUMIFS(德育素质!H:H,德育素质!A:A,A88,德育素质!D:D,"=集体评定等级分",德育素质!E:E,"=班级考评等级")+SUMIFS(德育素质!H:H,德育素质!B:B,B88,德育素质!D:D,"=集体评定等级分"))</f>
        <v>1</v>
      </c>
      <c r="F88" s="41">
        <f>MIN(2,SUMIFS(德育素质!H:H,德育素质!B:B,B88,德育素质!D:D,"=社会责任记实分"))</f>
        <v>0</v>
      </c>
      <c r="G88" s="25">
        <f>SUMIFS(德育素质!H:H,德育素质!B:B,B88,德育素质!D:D,"=违纪违规扣分")</f>
        <v>0</v>
      </c>
      <c r="H88" s="25">
        <f>SUMIFS(德育素质!H:H,德育素质!B:B,B88,德育素质!D:D,"=荣誉称号加分")</f>
        <v>0</v>
      </c>
      <c r="I88" s="25">
        <f t="shared" si="18"/>
        <v>1</v>
      </c>
      <c r="J88" s="41">
        <f t="shared" si="19"/>
        <v>6.28</v>
      </c>
      <c r="K88" s="41">
        <f>(VLOOKUP(B88,智育素质!B:D,3,0)*10+50)*0.6</f>
        <v>43.758</v>
      </c>
      <c r="L88" s="41">
        <f>SUMIFS(体育素质!J:J,体育素质!B:B,B88,体育素质!D:D,"=体育课程成绩",体育素质!E:E,"=体育成绩")/40</f>
        <v>3.15</v>
      </c>
      <c r="M88" s="41">
        <f>SUMIFS(体育素质!L:L,体育素质!B:B,B88,体育素质!D:D,"=校内外体育竞赛")</f>
        <v>0</v>
      </c>
      <c r="N88" s="41">
        <f>SUMIFS(体育素质!L:L,体育素质!B:B,B88,体育素质!D:D,"=校内外体育活动",体育素质!E:E,"=早锻炼")</f>
        <v>0.4</v>
      </c>
      <c r="O88" s="41">
        <f>SUMIFS(体育素质!L:L,体育素质!B:B,B88,体育素质!D:D,"=校内外体育活动",体育素质!E:E,"=校园跑")</f>
        <v>0.0502916666666666</v>
      </c>
      <c r="P88" s="41">
        <f t="shared" si="20"/>
        <v>0.450291666666667</v>
      </c>
      <c r="Q88" s="41">
        <f t="shared" si="21"/>
        <v>3.60029166666667</v>
      </c>
      <c r="R88" s="41">
        <f>MIN(0.5,SUMIFS(美育素质!L:L,美育素质!B:B,B88,美育素质!D:D,"=文化艺术实践"))</f>
        <v>0</v>
      </c>
      <c r="S88" s="41">
        <f>SUMIFS(美育素质!L:L,美育素质!B:B,B88,美育素质!D:D,"=校内外文化艺术竞赛")</f>
        <v>0</v>
      </c>
      <c r="T88" s="41">
        <f t="shared" si="22"/>
        <v>0</v>
      </c>
      <c r="U88" s="41">
        <f>MAX(0,SUMIFS(劳育素质!K:K,劳育素质!B:B,B88,劳育素质!D:D,"=劳动日常考核基础分")+SUMIFS(劳育素质!K:K,劳育素质!B:B,B88,劳育素质!D:D,"=活动与卫生加减分"))</f>
        <v>1.48866666666667</v>
      </c>
      <c r="V88" s="25">
        <f>SUMIFS(劳育素质!K:K,劳育素质!B:B,B88,劳育素质!D:D,"=志愿服务",劳育素质!F:F,"=A类+B类")</f>
        <v>1.625</v>
      </c>
      <c r="W88" s="25">
        <f>SUMIFS(劳育素质!K:K,劳育素质!B:B,B88,劳育素质!D:D,"=志愿服务",劳育素质!F:F,"=C类")</f>
        <v>0</v>
      </c>
      <c r="X88" s="25">
        <f t="shared" si="23"/>
        <v>1.625</v>
      </c>
      <c r="Y88" s="25">
        <f>SUMIFS(劳育素质!K:K,劳育素质!B:B,B88,劳育素质!D:D,"=实习实训")</f>
        <v>0</v>
      </c>
      <c r="Z88" s="25">
        <f t="shared" si="24"/>
        <v>3.11366666666667</v>
      </c>
      <c r="AA88" s="25">
        <f>SUMIFS(创新与实践素质!L:L,创新与实践素质!B:B,B88,创新与实践素质!D:D,"=创新创业素质")</f>
        <v>0</v>
      </c>
      <c r="AB88" s="25">
        <f>SUMIFS(创新与实践素质!L:L,创新与实践素质!B:B,B88,创新与实践素质!D:D,"=水平考试")</f>
        <v>0</v>
      </c>
      <c r="AC88" s="25">
        <f>SUMIFS(创新与实践素质!L:L,创新与实践素质!B:B,B88,创新与实践素质!D:D,"=社会实践")</f>
        <v>0</v>
      </c>
      <c r="AD88" s="25">
        <f>_xlfn.MAXIFS(创新与实践素质!L:L,创新与实践素质!B:B,B88,创新与实践素质!D:D,"=社会工作能力（工作表现）",创新与实践素质!G:G,"=上学期")+_xlfn.MAXIFS(创新与实践素质!L:L,创新与实践素质!B:B,B88,创新与实践素质!D:D,"=社会工作能力（工作表现）",创新与实践素质!G:G,"=下学期")</f>
        <v>0</v>
      </c>
      <c r="AE88" s="25">
        <f t="shared" si="25"/>
        <v>0</v>
      </c>
      <c r="AF88" s="25">
        <f t="shared" si="26"/>
        <v>56.7519583333333</v>
      </c>
    </row>
    <row r="89" spans="1:32">
      <c r="A89" s="12" t="s">
        <v>12</v>
      </c>
      <c r="B89" s="13" t="s">
        <v>63</v>
      </c>
      <c r="C89" s="12"/>
      <c r="D89" s="41">
        <f>SUMIFS(德育素质!H:H,德育素质!B:B,B89,德育素质!D:D,"=基本评定分")</f>
        <v>5.28</v>
      </c>
      <c r="E89" s="41">
        <f>MIN(2,SUMIFS(德育素质!H:H,德育素质!A:A,A89,德育素质!D:D,"=集体评定等级分",德育素质!E:E,"=班级考评等级")+SUMIFS(德育素质!H:H,德育素质!B:B,B89,德育素质!D:D,"=集体评定等级分"))</f>
        <v>1</v>
      </c>
      <c r="F89" s="41">
        <f>MIN(2,SUMIFS(德育素质!H:H,德育素质!B:B,B89,德育素质!D:D,"=社会责任记实分"))</f>
        <v>0</v>
      </c>
      <c r="G89" s="25">
        <f>SUMIFS(德育素质!H:H,德育素质!B:B,B89,德育素质!D:D,"=违纪违规扣分")</f>
        <v>0</v>
      </c>
      <c r="H89" s="25">
        <f>SUMIFS(德育素质!H:H,德育素质!B:B,B89,德育素质!D:D,"=荣誉称号加分")</f>
        <v>0</v>
      </c>
      <c r="I89" s="25">
        <f t="shared" si="18"/>
        <v>1</v>
      </c>
      <c r="J89" s="41">
        <f t="shared" si="19"/>
        <v>6.28</v>
      </c>
      <c r="K89" s="41">
        <f>(VLOOKUP(B89,智育素质!B:D,3,0)*10+50)*0.6</f>
        <v>43.062</v>
      </c>
      <c r="L89" s="41">
        <f>SUMIFS(体育素质!J:J,体育素质!B:B,B89,体育素质!D:D,"=体育课程成绩",体育素质!E:E,"=体育成绩")/40</f>
        <v>3.475</v>
      </c>
      <c r="M89" s="41">
        <f>SUMIFS(体育素质!L:L,体育素质!B:B,B89,体育素质!D:D,"=校内外体育竞赛")</f>
        <v>0</v>
      </c>
      <c r="N89" s="41">
        <f>SUMIFS(体育素质!L:L,体育素质!B:B,B89,体育素质!D:D,"=校内外体育活动",体育素质!E:E,"=早锻炼")</f>
        <v>0</v>
      </c>
      <c r="O89" s="41">
        <f>SUMIFS(体育素质!L:L,体育素质!B:B,B89,体育素质!D:D,"=校内外体育活动",体育素质!E:E,"=校园跑")</f>
        <v>0</v>
      </c>
      <c r="P89" s="41">
        <f t="shared" si="20"/>
        <v>0</v>
      </c>
      <c r="Q89" s="41">
        <f t="shared" si="21"/>
        <v>3.475</v>
      </c>
      <c r="R89" s="41">
        <f>MIN(0.5,SUMIFS(美育素质!L:L,美育素质!B:B,B89,美育素质!D:D,"=文化艺术实践"))</f>
        <v>0</v>
      </c>
      <c r="S89" s="41">
        <f>SUMIFS(美育素质!L:L,美育素质!B:B,B89,美育素质!D:D,"=校内外文化艺术竞赛")</f>
        <v>0</v>
      </c>
      <c r="T89" s="41">
        <f t="shared" si="22"/>
        <v>0</v>
      </c>
      <c r="U89" s="41">
        <f>MAX(0,SUMIFS(劳育素质!K:K,劳育素质!B:B,B89,劳育素质!D:D,"=劳动日常考核基础分")+SUMIFS(劳育素质!K:K,劳育素质!B:B,B89,劳育素质!D:D,"=活动与卫生加减分"))</f>
        <v>1.4846</v>
      </c>
      <c r="V89" s="25">
        <f>SUMIFS(劳育素质!K:K,劳育素质!B:B,B89,劳育素质!D:D,"=志愿服务",劳育素质!F:F,"=A类+B类")</f>
        <v>0</v>
      </c>
      <c r="W89" s="25">
        <f>SUMIFS(劳育素质!K:K,劳育素质!B:B,B89,劳育素质!D:D,"=志愿服务",劳育素质!F:F,"=C类")</f>
        <v>0</v>
      </c>
      <c r="X89" s="25">
        <f t="shared" si="23"/>
        <v>0</v>
      </c>
      <c r="Y89" s="25">
        <f>SUMIFS(劳育素质!K:K,劳育素质!B:B,B89,劳育素质!D:D,"=实习实训")</f>
        <v>0</v>
      </c>
      <c r="Z89" s="25">
        <f t="shared" si="24"/>
        <v>1.4846</v>
      </c>
      <c r="AA89" s="25">
        <f>SUMIFS(创新与实践素质!L:L,创新与实践素质!B:B,B89,创新与实践素质!D:D,"=创新创业素质")</f>
        <v>0</v>
      </c>
      <c r="AB89" s="25">
        <f>SUMIFS(创新与实践素质!L:L,创新与实践素质!B:B,B89,创新与实践素质!D:D,"=水平考试")</f>
        <v>0</v>
      </c>
      <c r="AC89" s="25">
        <f>SUMIFS(创新与实践素质!L:L,创新与实践素质!B:B,B89,创新与实践素质!D:D,"=社会实践")</f>
        <v>0</v>
      </c>
      <c r="AD89" s="25">
        <f>_xlfn.MAXIFS(创新与实践素质!L:L,创新与实践素质!B:B,B89,创新与实践素质!D:D,"=社会工作能力（工作表现）",创新与实践素质!G:G,"=上学期")+_xlfn.MAXIFS(创新与实践素质!L:L,创新与实践素质!B:B,B89,创新与实践素质!D:D,"=社会工作能力（工作表现）",创新与实践素质!G:G,"=下学期")</f>
        <v>0</v>
      </c>
      <c r="AE89" s="25">
        <f t="shared" si="25"/>
        <v>0</v>
      </c>
      <c r="AF89" s="25">
        <f t="shared" si="26"/>
        <v>54.3016</v>
      </c>
    </row>
    <row r="90" spans="1:32">
      <c r="A90" s="12" t="s">
        <v>12</v>
      </c>
      <c r="B90" s="13" t="s">
        <v>148</v>
      </c>
      <c r="C90" s="12"/>
      <c r="D90" s="41">
        <f>SUMIFS(德育素质!H:H,德育素质!B:B,B90,德育素质!D:D,"=基本评定分")</f>
        <v>5.28</v>
      </c>
      <c r="E90" s="41">
        <f>MIN(2,SUMIFS(德育素质!H:H,德育素质!A:A,A90,德育素质!D:D,"=集体评定等级分",德育素质!E:E,"=班级考评等级")+SUMIFS(德育素质!H:H,德育素质!B:B,B90,德育素质!D:D,"=集体评定等级分"))</f>
        <v>1</v>
      </c>
      <c r="F90" s="41">
        <f>MIN(2,SUMIFS(德育素质!H:H,德育素质!B:B,B90,德育素质!D:D,"=社会责任记实分"))</f>
        <v>0</v>
      </c>
      <c r="G90" s="25">
        <f>SUMIFS(德育素质!H:H,德育素质!B:B,B90,德育素质!D:D,"=违纪违规扣分")</f>
        <v>0</v>
      </c>
      <c r="H90" s="25">
        <f>SUMIFS(德育素质!H:H,德育素质!B:B,B90,德育素质!D:D,"=荣誉称号加分")</f>
        <v>0</v>
      </c>
      <c r="I90" s="25">
        <f t="shared" si="18"/>
        <v>1</v>
      </c>
      <c r="J90" s="41">
        <f t="shared" si="19"/>
        <v>6.28</v>
      </c>
      <c r="K90" s="41">
        <f>(VLOOKUP(B90,智育素质!B:D,3,0)*10+50)*0.6</f>
        <v>44.466</v>
      </c>
      <c r="L90" s="41">
        <f>SUMIFS(体育素质!J:J,体育素质!B:B,B90,体育素质!D:D,"=体育课程成绩",体育素质!E:E,"=体育成绩")/40</f>
        <v>3.675</v>
      </c>
      <c r="M90" s="41">
        <f>SUMIFS(体育素质!L:L,体育素质!B:B,B90,体育素质!D:D,"=校内外体育竞赛")</f>
        <v>0</v>
      </c>
      <c r="N90" s="41">
        <f>SUMIFS(体育素质!L:L,体育素质!B:B,B90,体育素质!D:D,"=校内外体育活动",体育素质!E:E,"=早锻炼")</f>
        <v>0.325</v>
      </c>
      <c r="O90" s="41">
        <f>SUMIFS(体育素质!L:L,体育素质!B:B,B90,体育素质!D:D,"=校内外体育活动",体育素质!E:E,"=校园跑")</f>
        <v>0</v>
      </c>
      <c r="P90" s="41">
        <f t="shared" si="20"/>
        <v>0.325</v>
      </c>
      <c r="Q90" s="41">
        <f t="shared" si="21"/>
        <v>4</v>
      </c>
      <c r="R90" s="41">
        <f>MIN(0.5,SUMIFS(美育素质!L:L,美育素质!B:B,B90,美育素质!D:D,"=文化艺术实践"))</f>
        <v>0</v>
      </c>
      <c r="S90" s="41">
        <f>SUMIFS(美育素质!L:L,美育素质!B:B,B90,美育素质!D:D,"=校内外文化艺术竞赛")</f>
        <v>0</v>
      </c>
      <c r="T90" s="41">
        <f t="shared" si="22"/>
        <v>0</v>
      </c>
      <c r="U90" s="41">
        <f>MAX(0,SUMIFS(劳育素质!K:K,劳育素质!B:B,B90,劳育素质!D:D,"=劳动日常考核基础分")+SUMIFS(劳育素质!K:K,劳育素质!B:B,B90,劳育素质!D:D,"=活动与卫生加减分"))</f>
        <v>1.313</v>
      </c>
      <c r="V90" s="25">
        <f>SUMIFS(劳育素质!K:K,劳育素质!B:B,B90,劳育素质!D:D,"=志愿服务",劳育素质!F:F,"=A类+B类")</f>
        <v>0</v>
      </c>
      <c r="W90" s="25">
        <f>SUMIFS(劳育素质!K:K,劳育素质!B:B,B90,劳育素质!D:D,"=志愿服务",劳育素质!F:F,"=C类")</f>
        <v>0</v>
      </c>
      <c r="X90" s="25">
        <f t="shared" si="23"/>
        <v>0</v>
      </c>
      <c r="Y90" s="25">
        <f>SUMIFS(劳育素质!K:K,劳育素质!B:B,B90,劳育素质!D:D,"=实习实训")</f>
        <v>0</v>
      </c>
      <c r="Z90" s="25">
        <f t="shared" si="24"/>
        <v>1.313</v>
      </c>
      <c r="AA90" s="25">
        <f>SUMIFS(创新与实践素质!L:L,创新与实践素质!B:B,B90,创新与实践素质!D:D,"=创新创业素质")</f>
        <v>0</v>
      </c>
      <c r="AB90" s="25">
        <f>SUMIFS(创新与实践素质!L:L,创新与实践素质!B:B,B90,创新与实践素质!D:D,"=水平考试")</f>
        <v>0</v>
      </c>
      <c r="AC90" s="25">
        <f>SUMIFS(创新与实践素质!L:L,创新与实践素质!B:B,B90,创新与实践素质!D:D,"=社会实践")</f>
        <v>0</v>
      </c>
      <c r="AD90" s="25">
        <f>_xlfn.MAXIFS(创新与实践素质!L:L,创新与实践素质!B:B,B90,创新与实践素质!D:D,"=社会工作能力（工作表现）",创新与实践素质!G:G,"=上学期")+_xlfn.MAXIFS(创新与实践素质!L:L,创新与实践素质!B:B,B90,创新与实践素质!D:D,"=社会工作能力（工作表现）",创新与实践素质!G:G,"=下学期")</f>
        <v>0</v>
      </c>
      <c r="AE90" s="25">
        <f t="shared" si="25"/>
        <v>0</v>
      </c>
      <c r="AF90" s="25">
        <f t="shared" si="26"/>
        <v>56.059</v>
      </c>
    </row>
    <row r="91" spans="1:32">
      <c r="A91" s="12" t="s">
        <v>12</v>
      </c>
      <c r="B91" s="13" t="s">
        <v>96</v>
      </c>
      <c r="C91" s="12"/>
      <c r="D91" s="41">
        <f>SUMIFS(德育素质!H:H,德育素质!B:B,B91,德育素质!D:D,"=基本评定分")</f>
        <v>5.28</v>
      </c>
      <c r="E91" s="41">
        <f>MIN(2,SUMIFS(德育素质!H:H,德育素质!A:A,A91,德育素质!D:D,"=集体评定等级分",德育素质!E:E,"=班级考评等级")+SUMIFS(德育素质!H:H,德育素质!B:B,B91,德育素质!D:D,"=集体评定等级分"))</f>
        <v>1</v>
      </c>
      <c r="F91" s="41">
        <f>MIN(2,SUMIFS(德育素质!H:H,德育素质!B:B,B91,德育素质!D:D,"=社会责任记实分"))</f>
        <v>0</v>
      </c>
      <c r="G91" s="25">
        <f>SUMIFS(德育素质!H:H,德育素质!B:B,B91,德育素质!D:D,"=违纪违规扣分")</f>
        <v>-0.06</v>
      </c>
      <c r="H91" s="25">
        <f>SUMIFS(德育素质!H:H,德育素质!B:B,B91,德育素质!D:D,"=荣誉称号加分")</f>
        <v>0</v>
      </c>
      <c r="I91" s="25">
        <f t="shared" si="18"/>
        <v>0.94</v>
      </c>
      <c r="J91" s="41">
        <f t="shared" si="19"/>
        <v>6.22</v>
      </c>
      <c r="K91" s="41">
        <f>(VLOOKUP(B91,智育素质!B:D,3,0)*10+50)*0.6</f>
        <v>39.678</v>
      </c>
      <c r="L91" s="41">
        <f>SUMIFS(体育素质!J:J,体育素质!B:B,B91,体育素质!D:D,"=体育课程成绩",体育素质!E:E,"=体育成绩")/40</f>
        <v>3.25</v>
      </c>
      <c r="M91" s="41">
        <f>SUMIFS(体育素质!L:L,体育素质!B:B,B91,体育素质!D:D,"=校内外体育竞赛")</f>
        <v>0</v>
      </c>
      <c r="N91" s="41">
        <f>SUMIFS(体育素质!L:L,体育素质!B:B,B91,体育素质!D:D,"=校内外体育活动",体育素质!E:E,"=早锻炼")</f>
        <v>0</v>
      </c>
      <c r="O91" s="41">
        <f>SUMIFS(体育素质!L:L,体育素质!B:B,B91,体育素质!D:D,"=校内外体育活动",体育素质!E:E,"=校园跑")</f>
        <v>0</v>
      </c>
      <c r="P91" s="41">
        <f t="shared" si="20"/>
        <v>0</v>
      </c>
      <c r="Q91" s="41">
        <f t="shared" si="21"/>
        <v>3.25</v>
      </c>
      <c r="R91" s="41">
        <f>MIN(0.5,SUMIFS(美育素质!L:L,美育素质!B:B,B91,美育素质!D:D,"=文化艺术实践"))</f>
        <v>0</v>
      </c>
      <c r="S91" s="41">
        <f>SUMIFS(美育素质!L:L,美育素质!B:B,B91,美育素质!D:D,"=校内外文化艺术竞赛")</f>
        <v>0</v>
      </c>
      <c r="T91" s="41">
        <f t="shared" si="22"/>
        <v>0</v>
      </c>
      <c r="U91" s="41">
        <f>MAX(0,SUMIFS(劳育素质!K:K,劳育素质!B:B,B91,劳育素质!D:D,"=劳动日常考核基础分")+SUMIFS(劳育素质!K:K,劳育素质!B:B,B91,劳育素质!D:D,"=活动与卫生加减分"))</f>
        <v>1.32333333333333</v>
      </c>
      <c r="V91" s="25">
        <f>SUMIFS(劳育素质!K:K,劳育素质!B:B,B91,劳育素质!D:D,"=志愿服务",劳育素质!F:F,"=A类+B类")</f>
        <v>0</v>
      </c>
      <c r="W91" s="25">
        <f>SUMIFS(劳育素质!K:K,劳育素质!B:B,B91,劳育素质!D:D,"=志愿服务",劳育素质!F:F,"=C类")</f>
        <v>0</v>
      </c>
      <c r="X91" s="25">
        <f t="shared" si="23"/>
        <v>0</v>
      </c>
      <c r="Y91" s="25">
        <f>SUMIFS(劳育素质!K:K,劳育素质!B:B,B91,劳育素质!D:D,"=实习实训")</f>
        <v>0</v>
      </c>
      <c r="Z91" s="25">
        <f t="shared" si="24"/>
        <v>1.32333333333333</v>
      </c>
      <c r="AA91" s="25">
        <f>SUMIFS(创新与实践素质!L:L,创新与实践素质!B:B,B91,创新与实践素质!D:D,"=创新创业素质")</f>
        <v>0</v>
      </c>
      <c r="AB91" s="25">
        <f>SUMIFS(创新与实践素质!L:L,创新与实践素质!B:B,B91,创新与实践素质!D:D,"=水平考试")</f>
        <v>0</v>
      </c>
      <c r="AC91" s="25">
        <f>SUMIFS(创新与实践素质!L:L,创新与实践素质!B:B,B91,创新与实践素质!D:D,"=社会实践")</f>
        <v>0</v>
      </c>
      <c r="AD91" s="25">
        <f>_xlfn.MAXIFS(创新与实践素质!L:L,创新与实践素质!B:B,B91,创新与实践素质!D:D,"=社会工作能力（工作表现）",创新与实践素质!G:G,"=上学期")+_xlfn.MAXIFS(创新与实践素质!L:L,创新与实践素质!B:B,B91,创新与实践素质!D:D,"=社会工作能力（工作表现）",创新与实践素质!G:G,"=下学期")</f>
        <v>0</v>
      </c>
      <c r="AE91" s="25">
        <f t="shared" si="25"/>
        <v>0</v>
      </c>
      <c r="AF91" s="25">
        <f t="shared" si="26"/>
        <v>50.4713333333333</v>
      </c>
    </row>
    <row r="92" spans="1:32">
      <c r="A92" s="12" t="s">
        <v>12</v>
      </c>
      <c r="B92" s="13" t="s">
        <v>73</v>
      </c>
      <c r="C92" s="12"/>
      <c r="D92" s="41">
        <f>SUMIFS(德育素质!H:H,德育素质!B:B,B92,德育素质!D:D,"=基本评定分")</f>
        <v>5.28</v>
      </c>
      <c r="E92" s="41">
        <f>MIN(2,SUMIFS(德育素质!H:H,德育素质!A:A,A92,德育素质!D:D,"=集体评定等级分",德育素质!E:E,"=班级考评等级")+SUMIFS(德育素质!H:H,德育素质!B:B,B92,德育素质!D:D,"=集体评定等级分"))</f>
        <v>1</v>
      </c>
      <c r="F92" s="41">
        <f>MIN(2,SUMIFS(德育素质!H:H,德育素质!B:B,B92,德育素质!D:D,"=社会责任记实分"))</f>
        <v>0</v>
      </c>
      <c r="G92" s="25">
        <f>SUMIFS(德育素质!H:H,德育素质!B:B,B92,德育素质!D:D,"=违纪违规扣分")</f>
        <v>-0.04</v>
      </c>
      <c r="H92" s="25">
        <f>SUMIFS(德育素质!H:H,德育素质!B:B,B92,德育素质!D:D,"=荣誉称号加分")</f>
        <v>0</v>
      </c>
      <c r="I92" s="25">
        <f t="shared" si="18"/>
        <v>0.96</v>
      </c>
      <c r="J92" s="41">
        <f t="shared" si="19"/>
        <v>6.24</v>
      </c>
      <c r="K92" s="41">
        <f>(VLOOKUP(B92,智育素质!B:D,3,0)*10+50)*0.6</f>
        <v>37.68</v>
      </c>
      <c r="L92" s="41">
        <f>SUMIFS(体育素质!J:J,体育素质!B:B,B92,体育素质!D:D,"=体育课程成绩",体育素质!E:E,"=体育成绩")/40</f>
        <v>0</v>
      </c>
      <c r="M92" s="41">
        <f>SUMIFS(体育素质!L:L,体育素质!B:B,B92,体育素质!D:D,"=校内外体育竞赛")</f>
        <v>0</v>
      </c>
      <c r="N92" s="41">
        <f>SUMIFS(体育素质!L:L,体育素质!B:B,B92,体育素质!D:D,"=校内外体育活动",体育素质!E:E,"=早锻炼")</f>
        <v>0</v>
      </c>
      <c r="O92" s="41">
        <f>SUMIFS(体育素质!L:L,体育素质!B:B,B92,体育素质!D:D,"=校内外体育活动",体育素质!E:E,"=校园跑")</f>
        <v>0</v>
      </c>
      <c r="P92" s="41">
        <f t="shared" si="20"/>
        <v>0</v>
      </c>
      <c r="Q92" s="41">
        <f t="shared" si="21"/>
        <v>0</v>
      </c>
      <c r="R92" s="41">
        <f>MIN(0.5,SUMIFS(美育素质!L:L,美育素质!B:B,B92,美育素质!D:D,"=文化艺术实践"))</f>
        <v>0</v>
      </c>
      <c r="S92" s="41">
        <f>SUMIFS(美育素质!L:L,美育素质!B:B,B92,美育素质!D:D,"=校内外文化艺术竞赛")</f>
        <v>0</v>
      </c>
      <c r="T92" s="41">
        <f t="shared" si="22"/>
        <v>0</v>
      </c>
      <c r="U92" s="41">
        <f>MAX(0,SUMIFS(劳育素质!K:K,劳育素质!B:B,B92,劳育素质!D:D,"=劳动日常考核基础分")+SUMIFS(劳育素质!K:K,劳育素质!B:B,B92,劳育素质!D:D,"=活动与卫生加减分"))</f>
        <v>1.488</v>
      </c>
      <c r="V92" s="25">
        <f>SUMIFS(劳育素质!K:K,劳育素质!B:B,B92,劳育素质!D:D,"=志愿服务",劳育素质!F:F,"=A类+B类")</f>
        <v>0</v>
      </c>
      <c r="W92" s="25">
        <f>SUMIFS(劳育素质!K:K,劳育素质!B:B,B92,劳育素质!D:D,"=志愿服务",劳育素质!F:F,"=C类")</f>
        <v>0</v>
      </c>
      <c r="X92" s="25">
        <f t="shared" si="23"/>
        <v>0</v>
      </c>
      <c r="Y92" s="25">
        <f>SUMIFS(劳育素质!K:K,劳育素质!B:B,B92,劳育素质!D:D,"=实习实训")</f>
        <v>0</v>
      </c>
      <c r="Z92" s="25">
        <f t="shared" si="24"/>
        <v>1.488</v>
      </c>
      <c r="AA92" s="25">
        <f>SUMIFS(创新与实践素质!L:L,创新与实践素质!B:B,B92,创新与实践素质!D:D,"=创新创业素质")</f>
        <v>0</v>
      </c>
      <c r="AB92" s="25">
        <f>SUMIFS(创新与实践素质!L:L,创新与实践素质!B:B,B92,创新与实践素质!D:D,"=水平考试")</f>
        <v>0</v>
      </c>
      <c r="AC92" s="25">
        <f>SUMIFS(创新与实践素质!L:L,创新与实践素质!B:B,B92,创新与实践素质!D:D,"=社会实践")</f>
        <v>0</v>
      </c>
      <c r="AD92" s="25">
        <f>_xlfn.MAXIFS(创新与实践素质!L:L,创新与实践素质!B:B,B92,创新与实践素质!D:D,"=社会工作能力（工作表现）",创新与实践素质!G:G,"=上学期")+_xlfn.MAXIFS(创新与实践素质!L:L,创新与实践素质!B:B,B92,创新与实践素质!D:D,"=社会工作能力（工作表现）",创新与实践素质!G:G,"=下学期")</f>
        <v>0</v>
      </c>
      <c r="AE92" s="25">
        <f t="shared" si="25"/>
        <v>0</v>
      </c>
      <c r="AF92" s="25">
        <f t="shared" si="26"/>
        <v>45.408</v>
      </c>
    </row>
    <row r="93" spans="1:32">
      <c r="A93" s="12" t="s">
        <v>12</v>
      </c>
      <c r="B93" s="13" t="s">
        <v>196</v>
      </c>
      <c r="C93" s="12"/>
      <c r="D93" s="41">
        <f>SUMIFS(德育素质!H:H,德育素质!B:B,B93,德育素质!D:D,"=基本评定分")</f>
        <v>5.28</v>
      </c>
      <c r="E93" s="41">
        <f>MIN(2,SUMIFS(德育素质!H:H,德育素质!A:A,A93,德育素质!D:D,"=集体评定等级分",德育素质!E:E,"=班级考评等级")+SUMIFS(德育素质!H:H,德育素质!B:B,B93,德育素质!D:D,"=集体评定等级分"))</f>
        <v>1</v>
      </c>
      <c r="F93" s="41">
        <f>MIN(2,SUMIFS(德育素质!H:H,德育素质!B:B,B93,德育素质!D:D,"=社会责任记实分"))</f>
        <v>0</v>
      </c>
      <c r="G93" s="25">
        <f>SUMIFS(德育素质!H:H,德育素质!B:B,B93,德育素质!D:D,"=违纪违规扣分")</f>
        <v>-0.04</v>
      </c>
      <c r="H93" s="25">
        <f>SUMIFS(德育素质!H:H,德育素质!B:B,B93,德育素质!D:D,"=荣誉称号加分")</f>
        <v>0</v>
      </c>
      <c r="I93" s="25">
        <f t="shared" si="18"/>
        <v>0.96</v>
      </c>
      <c r="J93" s="41">
        <f t="shared" si="19"/>
        <v>6.24</v>
      </c>
      <c r="K93" s="41">
        <f>(VLOOKUP(B93,智育素质!B:D,3,0)*10+50)*0.6</f>
        <v>36.63</v>
      </c>
      <c r="L93" s="41">
        <f>SUMIFS(体育素质!J:J,体育素质!B:B,B93,体育素质!D:D,"=体育课程成绩",体育素质!E:E,"=体育成绩")/40</f>
        <v>3.99166666666667</v>
      </c>
      <c r="M93" s="41">
        <f>SUMIFS(体育素质!L:L,体育素质!B:B,B93,体育素质!D:D,"=校内外体育竞赛")</f>
        <v>0</v>
      </c>
      <c r="N93" s="41">
        <f>SUMIFS(体育素质!L:L,体育素质!B:B,B93,体育素质!D:D,"=校内外体育活动",体育素质!E:E,"=早锻炼")</f>
        <v>0</v>
      </c>
      <c r="O93" s="41">
        <f>SUMIFS(体育素质!L:L,体育素质!B:B,B93,体育素质!D:D,"=校内外体育活动",体育素质!E:E,"=校园跑")</f>
        <v>0</v>
      </c>
      <c r="P93" s="41">
        <f t="shared" si="20"/>
        <v>0</v>
      </c>
      <c r="Q93" s="41">
        <f t="shared" si="21"/>
        <v>3.99166666666667</v>
      </c>
      <c r="R93" s="41">
        <f>MIN(0.5,SUMIFS(美育素质!L:L,美育素质!B:B,B93,美育素质!D:D,"=文化艺术实践"))</f>
        <v>0</v>
      </c>
      <c r="S93" s="41">
        <f>SUMIFS(美育素质!L:L,美育素质!B:B,B93,美育素质!D:D,"=校内外文化艺术竞赛")</f>
        <v>0</v>
      </c>
      <c r="T93" s="41">
        <f t="shared" si="22"/>
        <v>0</v>
      </c>
      <c r="U93" s="41">
        <f>MAX(0,SUMIFS(劳育素质!K:K,劳育素质!B:B,B93,劳育素质!D:D,"=劳动日常考核基础分")+SUMIFS(劳育素质!K:K,劳育素质!B:B,B93,劳育素质!D:D,"=活动与卫生加减分"))</f>
        <v>1.39444444444444</v>
      </c>
      <c r="V93" s="25">
        <f>SUMIFS(劳育素质!K:K,劳育素质!B:B,B93,劳育素质!D:D,"=志愿服务",劳育素质!F:F,"=A类+B类")</f>
        <v>0</v>
      </c>
      <c r="W93" s="25">
        <f>SUMIFS(劳育素质!K:K,劳育素质!B:B,B93,劳育素质!D:D,"=志愿服务",劳育素质!F:F,"=C类")</f>
        <v>0</v>
      </c>
      <c r="X93" s="25">
        <f t="shared" si="23"/>
        <v>0</v>
      </c>
      <c r="Y93" s="25">
        <f>SUMIFS(劳育素质!K:K,劳育素质!B:B,B93,劳育素质!D:D,"=实习实训")</f>
        <v>0</v>
      </c>
      <c r="Z93" s="25">
        <f t="shared" si="24"/>
        <v>1.39444444444444</v>
      </c>
      <c r="AA93" s="25">
        <f>SUMIFS(创新与实践素质!L:L,创新与实践素质!B:B,B93,创新与实践素质!D:D,"=创新创业素质")</f>
        <v>0</v>
      </c>
      <c r="AB93" s="25">
        <f>SUMIFS(创新与实践素质!L:L,创新与实践素质!B:B,B93,创新与实践素质!D:D,"=水平考试")</f>
        <v>0</v>
      </c>
      <c r="AC93" s="25">
        <f>SUMIFS(创新与实践素质!L:L,创新与实践素质!B:B,B93,创新与实践素质!D:D,"=社会实践")</f>
        <v>0</v>
      </c>
      <c r="AD93" s="25">
        <f>_xlfn.MAXIFS(创新与实践素质!L:L,创新与实践素质!B:B,B93,创新与实践素质!D:D,"=社会工作能力（工作表现）",创新与实践素质!G:G,"=上学期")+_xlfn.MAXIFS(创新与实践素质!L:L,创新与实践素质!B:B,B93,创新与实践素质!D:D,"=社会工作能力（工作表现）",创新与实践素质!G:G,"=下学期")</f>
        <v>0</v>
      </c>
      <c r="AE93" s="25">
        <f t="shared" si="25"/>
        <v>0</v>
      </c>
      <c r="AF93" s="25">
        <f t="shared" si="26"/>
        <v>48.2561111111111</v>
      </c>
    </row>
    <row r="94" spans="1:32">
      <c r="A94" s="12" t="s">
        <v>12</v>
      </c>
      <c r="B94" s="13" t="s">
        <v>18</v>
      </c>
      <c r="C94" s="12"/>
      <c r="D94" s="41">
        <f>SUMIFS(德育素质!H:H,德育素质!B:B,B94,德育素质!D:D,"=基本评定分")</f>
        <v>5.28</v>
      </c>
      <c r="E94" s="41">
        <f>MIN(2,SUMIFS(德育素质!H:H,德育素质!A:A,A94,德育素质!D:D,"=集体评定等级分",德育素质!E:E,"=班级考评等级")+SUMIFS(德育素质!H:H,德育素质!B:B,B94,德育素质!D:D,"=集体评定等级分"))</f>
        <v>1</v>
      </c>
      <c r="F94" s="41">
        <f>MIN(2,SUMIFS(德育素质!H:H,德育素质!B:B,B94,德育素质!D:D,"=社会责任记实分"))</f>
        <v>0</v>
      </c>
      <c r="G94" s="25">
        <f>SUMIFS(德育素质!H:H,德育素质!B:B,B94,德育素质!D:D,"=违纪违规扣分")</f>
        <v>0</v>
      </c>
      <c r="H94" s="25">
        <f>SUMIFS(德育素质!H:H,德育素质!B:B,B94,德育素质!D:D,"=荣誉称号加分")</f>
        <v>0</v>
      </c>
      <c r="I94" s="25">
        <f t="shared" si="18"/>
        <v>1</v>
      </c>
      <c r="J94" s="41">
        <f t="shared" si="19"/>
        <v>6.28</v>
      </c>
      <c r="K94" s="41">
        <f>(VLOOKUP(B94,智育素质!B:D,3,0)*10+50)*0.6</f>
        <v>30</v>
      </c>
      <c r="L94" s="41">
        <f>SUMIFS(体育素质!J:J,体育素质!B:B,B94,体育素质!D:D,"=体育课程成绩",体育素质!E:E,"=体育成绩")/40</f>
        <v>0</v>
      </c>
      <c r="M94" s="41">
        <f>SUMIFS(体育素质!L:L,体育素质!B:B,B94,体育素质!D:D,"=校内外体育竞赛")</f>
        <v>0</v>
      </c>
      <c r="N94" s="41">
        <f>SUMIFS(体育素质!L:L,体育素质!B:B,B94,体育素质!D:D,"=校内外体育活动",体育素质!E:E,"=早锻炼")</f>
        <v>0</v>
      </c>
      <c r="O94" s="41">
        <f>SUMIFS(体育素质!L:L,体育素质!B:B,B94,体育素质!D:D,"=校内外体育活动",体育素质!E:E,"=校园跑")</f>
        <v>0</v>
      </c>
      <c r="P94" s="41">
        <f t="shared" si="20"/>
        <v>0</v>
      </c>
      <c r="Q94" s="41">
        <f t="shared" si="21"/>
        <v>0</v>
      </c>
      <c r="R94" s="41">
        <f>MIN(0.5,SUMIFS(美育素质!L:L,美育素质!B:B,B94,美育素质!D:D,"=文化艺术实践"))</f>
        <v>0</v>
      </c>
      <c r="S94" s="41">
        <f>SUMIFS(美育素质!L:L,美育素质!B:B,B94,美育素质!D:D,"=校内外文化艺术竞赛")</f>
        <v>0</v>
      </c>
      <c r="T94" s="41">
        <f t="shared" si="22"/>
        <v>0</v>
      </c>
      <c r="U94" s="41">
        <f>MAX(0,SUMIFS(劳育素质!K:K,劳育素质!B:B,B94,劳育素质!D:D,"=劳动日常考核基础分")+SUMIFS(劳育素质!K:K,劳育素质!B:B,B94,劳育素质!D:D,"=活动与卫生加减分"))</f>
        <v>1.48246666666667</v>
      </c>
      <c r="V94" s="25">
        <f>SUMIFS(劳育素质!K:K,劳育素质!B:B,B94,劳育素质!D:D,"=志愿服务",劳育素质!F:F,"=A类+B类")</f>
        <v>0</v>
      </c>
      <c r="W94" s="25">
        <f>SUMIFS(劳育素质!K:K,劳育素质!B:B,B94,劳育素质!D:D,"=志愿服务",劳育素质!F:F,"=C类")</f>
        <v>0</v>
      </c>
      <c r="X94" s="25">
        <f t="shared" si="23"/>
        <v>0</v>
      </c>
      <c r="Y94" s="25">
        <f>SUMIFS(劳育素质!K:K,劳育素质!B:B,B94,劳育素质!D:D,"=实习实训")</f>
        <v>0</v>
      </c>
      <c r="Z94" s="25">
        <f t="shared" si="24"/>
        <v>1.48246666666667</v>
      </c>
      <c r="AA94" s="25">
        <f>SUMIFS(创新与实践素质!L:L,创新与实践素质!B:B,B94,创新与实践素质!D:D,"=创新创业素质")</f>
        <v>0</v>
      </c>
      <c r="AB94" s="25">
        <f>SUMIFS(创新与实践素质!L:L,创新与实践素质!B:B,B94,创新与实践素质!D:D,"=水平考试")</f>
        <v>0</v>
      </c>
      <c r="AC94" s="25">
        <f>SUMIFS(创新与实践素质!L:L,创新与实践素质!B:B,B94,创新与实践素质!D:D,"=社会实践")</f>
        <v>0</v>
      </c>
      <c r="AD94" s="25">
        <f>_xlfn.MAXIFS(创新与实践素质!L:L,创新与实践素质!B:B,B94,创新与实践素质!D:D,"=社会工作能力（工作表现）",创新与实践素质!G:G,"=上学期")+_xlfn.MAXIFS(创新与实践素质!L:L,创新与实践素质!B:B,B94,创新与实践素质!D:D,"=社会工作能力（工作表现）",创新与实践素质!G:G,"=下学期")</f>
        <v>0</v>
      </c>
      <c r="AE94" s="25">
        <f t="shared" si="25"/>
        <v>0</v>
      </c>
      <c r="AF94" s="25">
        <f t="shared" si="26"/>
        <v>37.7624666666667</v>
      </c>
    </row>
    <row r="95" spans="1:32">
      <c r="A95" s="12" t="s">
        <v>21</v>
      </c>
      <c r="B95" s="13" t="s">
        <v>101</v>
      </c>
      <c r="C95" s="12"/>
      <c r="D95" s="41">
        <f>SUMIFS(德育素质!H:H,德育素质!B:B,B95,德育素质!D:D,"=基本评定分")</f>
        <v>6</v>
      </c>
      <c r="E95" s="41">
        <f>MIN(2,SUMIFS(德育素质!H:H,德育素质!A:A,A95,德育素质!D:D,"=集体评定等级分",德育素质!E:E,"=班级考评等级")+SUMIFS(德育素质!H:H,德育素质!B:B,B95,德育素质!D:D,"=集体评定等级分"))</f>
        <v>2</v>
      </c>
      <c r="F95" s="41">
        <f>MIN(2,SUMIFS(德育素质!H:H,德育素质!B:B,B95,德育素质!D:D,"=社会责任记实分"))</f>
        <v>0</v>
      </c>
      <c r="G95" s="25">
        <f>SUMIFS(德育素质!H:H,德育素质!B:B,B95,德育素质!D:D,"=违纪违规扣分")</f>
        <v>0</v>
      </c>
      <c r="H95" s="25">
        <f>SUMIFS(德育素质!H:H,德育素质!B:B,B95,德育素质!D:D,"=荣誉称号加分")</f>
        <v>0</v>
      </c>
      <c r="I95" s="25">
        <f t="shared" si="18"/>
        <v>2</v>
      </c>
      <c r="J95" s="41">
        <f t="shared" si="19"/>
        <v>8</v>
      </c>
      <c r="K95" s="41">
        <f>(VLOOKUP(B95,智育素质!B:D,3,0)*10+50)*0.6</f>
        <v>55.782</v>
      </c>
      <c r="L95" s="41">
        <f>SUMIFS(体育素质!J:J,体育素质!B:B,B95,体育素质!D:D,"=体育课程成绩",体育素质!E:E,"=体育成绩")/40</f>
        <v>4.025</v>
      </c>
      <c r="M95" s="41">
        <f>SUMIFS(体育素质!L:L,体育素质!B:B,B95,体育素质!D:D,"=校内外体育竞赛")</f>
        <v>0</v>
      </c>
      <c r="N95" s="41">
        <f>SUMIFS(体育素质!L:L,体育素质!B:B,B95,体育素质!D:D,"=校内外体育活动",体育素质!E:E,"=早锻炼")</f>
        <v>0.4</v>
      </c>
      <c r="O95" s="41">
        <f>SUMIFS(体育素质!L:L,体育素质!B:B,B95,体育素质!D:D,"=校内外体育活动",体育素质!E:E,"=校园跑")</f>
        <v>0.6</v>
      </c>
      <c r="P95" s="41">
        <f t="shared" si="20"/>
        <v>1</v>
      </c>
      <c r="Q95" s="41">
        <f t="shared" si="21"/>
        <v>5.025</v>
      </c>
      <c r="R95" s="41">
        <f>MIN(0.5,SUMIFS(美育素质!L:L,美育素质!B:B,B95,美育素质!D:D,"=文化艺术实践"))</f>
        <v>0</v>
      </c>
      <c r="S95" s="41">
        <f>SUMIFS(美育素质!L:L,美育素质!B:B,B95,美育素质!D:D,"=校内外文化艺术竞赛")</f>
        <v>0</v>
      </c>
      <c r="T95" s="41">
        <f t="shared" si="22"/>
        <v>0</v>
      </c>
      <c r="U95" s="41">
        <f>MAX(0,SUMIFS(劳育素质!K:K,劳育素质!B:B,B95,劳育素质!D:D,"=劳动日常考核基础分")+SUMIFS(劳育素质!K:K,劳育素质!B:B,B95,劳育素质!D:D,"=活动与卫生加减分"))</f>
        <v>1.4868</v>
      </c>
      <c r="V95" s="25">
        <f>SUMIFS(劳育素质!K:K,劳育素质!B:B,B95,劳育素质!D:D,"=志愿服务",劳育素质!F:F,"=A类+B类")</f>
        <v>3</v>
      </c>
      <c r="W95" s="25">
        <f>SUMIFS(劳育素质!K:K,劳育素质!B:B,B95,劳育素质!D:D,"=志愿服务",劳育素质!F:F,"=C类")</f>
        <v>0</v>
      </c>
      <c r="X95" s="25">
        <f t="shared" si="23"/>
        <v>3</v>
      </c>
      <c r="Y95" s="25">
        <f>SUMIFS(劳育素质!K:K,劳育素质!B:B,B95,劳育素质!D:D,"=实习实训")</f>
        <v>0</v>
      </c>
      <c r="Z95" s="25">
        <f t="shared" si="24"/>
        <v>4.4868</v>
      </c>
      <c r="AA95" s="25">
        <f>SUMIFS(创新与实践素质!L:L,创新与实践素质!B:B,B95,创新与实践素质!D:D,"=创新创业素质")</f>
        <v>10.3</v>
      </c>
      <c r="AB95" s="25">
        <f>SUMIFS(创新与实践素质!L:L,创新与实践素质!B:B,B95,创新与实践素质!D:D,"=水平考试")</f>
        <v>0.89</v>
      </c>
      <c r="AC95" s="25">
        <f>SUMIFS(创新与实践素质!L:L,创新与实践素质!B:B,B95,创新与实践素质!D:D,"=社会实践")</f>
        <v>0</v>
      </c>
      <c r="AD95" s="25">
        <f>_xlfn.MAXIFS(创新与实践素质!L:L,创新与实践素质!B:B,B95,创新与实践素质!D:D,"=社会工作能力（工作表现）",创新与实践素质!G:G,"=上学期")+_xlfn.MAXIFS(创新与实践素质!L:L,创新与实践素质!B:B,B95,创新与实践素质!D:D,"=社会工作能力（工作表现）",创新与实践素质!G:G,"=下学期")</f>
        <v>0.75</v>
      </c>
      <c r="AE95" s="25">
        <f t="shared" si="25"/>
        <v>11.94</v>
      </c>
      <c r="AF95" s="25">
        <f t="shared" si="26"/>
        <v>85.2338</v>
      </c>
    </row>
    <row r="96" spans="1:32">
      <c r="A96" s="12" t="s">
        <v>21</v>
      </c>
      <c r="B96" s="13" t="s">
        <v>32</v>
      </c>
      <c r="C96" s="12"/>
      <c r="D96" s="41">
        <f>SUMIFS(德育素质!H:H,德育素质!B:B,B96,德育素质!D:D,"=基本评定分")</f>
        <v>6</v>
      </c>
      <c r="E96" s="41">
        <f>MIN(2,SUMIFS(德育素质!H:H,德育素质!A:A,A96,德育素质!D:D,"=集体评定等级分",德育素质!E:E,"=班级考评等级")+SUMIFS(德育素质!H:H,德育素质!B:B,B96,德育素质!D:D,"=集体评定等级分"))</f>
        <v>2</v>
      </c>
      <c r="F96" s="41">
        <f>MIN(2,SUMIFS(德育素质!H:H,德育素质!B:B,B96,德育素质!D:D,"=社会责任记实分"))</f>
        <v>0</v>
      </c>
      <c r="G96" s="25">
        <f>SUMIFS(德育素质!H:H,德育素质!B:B,B96,德育素质!D:D,"=违纪违规扣分")</f>
        <v>0</v>
      </c>
      <c r="H96" s="25">
        <f>SUMIFS(德育素质!H:H,德育素质!B:B,B96,德育素质!D:D,"=荣誉称号加分")</f>
        <v>1.25</v>
      </c>
      <c r="I96" s="25">
        <f t="shared" si="18"/>
        <v>3.25</v>
      </c>
      <c r="J96" s="41">
        <f t="shared" si="19"/>
        <v>9.25</v>
      </c>
      <c r="K96" s="41">
        <f>(VLOOKUP(B96,智育素质!B:D,3,0)*10+50)*0.6</f>
        <v>53.148</v>
      </c>
      <c r="L96" s="41">
        <f>SUMIFS(体育素质!J:J,体育素质!B:B,B96,体育素质!D:D,"=体育课程成绩",体育素质!E:E,"=体育成绩")/40</f>
        <v>4.5</v>
      </c>
      <c r="M96" s="41">
        <f>SUMIFS(体育素质!L:L,体育素质!B:B,B96,体育素质!D:D,"=校内外体育竞赛")</f>
        <v>0</v>
      </c>
      <c r="N96" s="41">
        <f>SUMIFS(体育素质!L:L,体育素质!B:B,B96,体育素质!D:D,"=校内外体育活动",体育素质!E:E,"=早锻炼")</f>
        <v>0.37</v>
      </c>
      <c r="O96" s="41">
        <f>SUMIFS(体育素质!L:L,体育素质!B:B,B96,体育素质!D:D,"=校内外体育活动",体育素质!E:E,"=校园跑")</f>
        <v>0.6</v>
      </c>
      <c r="P96" s="41">
        <f t="shared" si="20"/>
        <v>0.97</v>
      </c>
      <c r="Q96" s="41">
        <f t="shared" si="21"/>
        <v>5.47</v>
      </c>
      <c r="R96" s="41">
        <f>MIN(0.5,SUMIFS(美育素质!L:L,美育素质!B:B,B96,美育素质!D:D,"=文化艺术实践"))</f>
        <v>0</v>
      </c>
      <c r="S96" s="41">
        <f>SUMIFS(美育素质!L:L,美育素质!B:B,B96,美育素质!D:D,"=校内外文化艺术竞赛")</f>
        <v>0.05</v>
      </c>
      <c r="T96" s="41">
        <f t="shared" si="22"/>
        <v>0.05</v>
      </c>
      <c r="U96" s="41">
        <f>MAX(0,SUMIFS(劳育素质!K:K,劳育素质!B:B,B96,劳育素质!D:D,"=劳动日常考核基础分")+SUMIFS(劳育素质!K:K,劳育素质!B:B,B96,劳育素质!D:D,"=活动与卫生加减分"))</f>
        <v>1.54213333333333</v>
      </c>
      <c r="V96" s="25">
        <f>SUMIFS(劳育素质!K:K,劳育素质!B:B,B96,劳育素质!D:D,"=志愿服务",劳育素质!F:F,"=A类+B类")</f>
        <v>3</v>
      </c>
      <c r="W96" s="25">
        <f>SUMIFS(劳育素质!K:K,劳育素质!B:B,B96,劳育素质!D:D,"=志愿服务",劳育素质!F:F,"=C类")</f>
        <v>0</v>
      </c>
      <c r="X96" s="25">
        <f t="shared" si="23"/>
        <v>3</v>
      </c>
      <c r="Y96" s="25">
        <f>SUMIFS(劳育素质!K:K,劳育素质!B:B,B96,劳育素质!D:D,"=实习实训")</f>
        <v>0</v>
      </c>
      <c r="Z96" s="25">
        <f t="shared" si="24"/>
        <v>4.54213333333333</v>
      </c>
      <c r="AA96" s="25">
        <f>SUMIFS(创新与实践素质!L:L,创新与实践素质!B:B,B96,创新与实践素质!D:D,"=创新创业素质")</f>
        <v>8.2</v>
      </c>
      <c r="AB96" s="25">
        <f>SUMIFS(创新与实践素质!L:L,创新与实践素质!B:B,B96,创新与实践素质!D:D,"=水平考试")</f>
        <v>0.5</v>
      </c>
      <c r="AC96" s="25">
        <f>SUMIFS(创新与实践素质!L:L,创新与实践素质!B:B,B96,创新与实践素质!D:D,"=社会实践")</f>
        <v>0</v>
      </c>
      <c r="AD96" s="25">
        <f>_xlfn.MAXIFS(创新与实践素质!L:L,创新与实践素质!B:B,B96,创新与实践素质!D:D,"=社会工作能力（工作表现）",创新与实践素质!G:G,"=上学期")+_xlfn.MAXIFS(创新与实践素质!L:L,创新与实践素质!B:B,B96,创新与实践素质!D:D,"=社会工作能力（工作表现）",创新与实践素质!G:G,"=下学期")</f>
        <v>1.4</v>
      </c>
      <c r="AE96" s="25">
        <f t="shared" si="25"/>
        <v>10.1</v>
      </c>
      <c r="AF96" s="25">
        <f t="shared" si="26"/>
        <v>82.5601333333333</v>
      </c>
    </row>
    <row r="97" spans="1:32">
      <c r="A97" s="12" t="s">
        <v>21</v>
      </c>
      <c r="B97" s="13" t="s">
        <v>191</v>
      </c>
      <c r="C97" s="12"/>
      <c r="D97" s="41">
        <f>SUMIFS(德育素质!H:H,德育素质!B:B,B97,德育素质!D:D,"=基本评定分")</f>
        <v>5.28</v>
      </c>
      <c r="E97" s="41">
        <f>MIN(2,SUMIFS(德育素质!H:H,德育素质!A:A,A97,德育素质!D:D,"=集体评定等级分",德育素质!E:E,"=班级考评等级")+SUMIFS(德育素质!H:H,德育素质!B:B,B97,德育素质!D:D,"=集体评定等级分"))</f>
        <v>2</v>
      </c>
      <c r="F97" s="41">
        <f>MIN(2,SUMIFS(德育素质!H:H,德育素质!B:B,B97,德育素质!D:D,"=社会责任记实分"))</f>
        <v>0</v>
      </c>
      <c r="G97" s="25">
        <f>SUMIFS(德育素质!H:H,德育素质!B:B,B97,德育素质!D:D,"=违纪违规扣分")</f>
        <v>0</v>
      </c>
      <c r="H97" s="25">
        <f>SUMIFS(德育素质!H:H,德育素质!B:B,B97,德育素质!D:D,"=荣誉称号加分")</f>
        <v>0</v>
      </c>
      <c r="I97" s="25">
        <f t="shared" si="18"/>
        <v>2</v>
      </c>
      <c r="J97" s="41">
        <f t="shared" si="19"/>
        <v>7.28</v>
      </c>
      <c r="K97" s="41">
        <f>(VLOOKUP(B97,智育素质!B:D,3,0)*10+50)*0.6</f>
        <v>54.168</v>
      </c>
      <c r="L97" s="41">
        <f>SUMIFS(体育素质!J:J,体育素质!B:B,B97,体育素质!D:D,"=体育课程成绩",体育素质!E:E,"=体育成绩")/40</f>
        <v>3.9</v>
      </c>
      <c r="M97" s="41">
        <f>SUMIFS(体育素质!L:L,体育素质!B:B,B97,体育素质!D:D,"=校内外体育竞赛")</f>
        <v>0</v>
      </c>
      <c r="N97" s="41">
        <f>SUMIFS(体育素质!L:L,体育素质!B:B,B97,体育素质!D:D,"=校内外体育活动",体育素质!E:E,"=早锻炼")</f>
        <v>0.33</v>
      </c>
      <c r="O97" s="41">
        <f>SUMIFS(体育素质!L:L,体育素质!B:B,B97,体育素质!D:D,"=校内外体育活动",体育素质!E:E,"=校园跑")</f>
        <v>0.6</v>
      </c>
      <c r="P97" s="41">
        <f t="shared" si="20"/>
        <v>0.93</v>
      </c>
      <c r="Q97" s="41">
        <f t="shared" si="21"/>
        <v>4.83</v>
      </c>
      <c r="R97" s="41">
        <f>MIN(0.5,SUMIFS(美育素质!L:L,美育素质!B:B,B97,美育素质!D:D,"=文化艺术实践"))</f>
        <v>0</v>
      </c>
      <c r="S97" s="41">
        <f>SUMIFS(美育素质!L:L,美育素质!B:B,B97,美育素质!D:D,"=校内外文化艺术竞赛")</f>
        <v>0</v>
      </c>
      <c r="T97" s="41">
        <f t="shared" si="22"/>
        <v>0</v>
      </c>
      <c r="U97" s="41">
        <f>MAX(0,SUMIFS(劳育素质!K:K,劳育素质!B:B,B97,劳育素质!D:D,"=劳动日常考核基础分")+SUMIFS(劳育素质!K:K,劳育素质!B:B,B97,劳育素质!D:D,"=活动与卫生加减分"))</f>
        <v>1.49166666666667</v>
      </c>
      <c r="V97" s="25">
        <f>SUMIFS(劳育素质!K:K,劳育素质!B:B,B97,劳育素质!D:D,"=志愿服务",劳育素质!F:F,"=A类+B类")</f>
        <v>0</v>
      </c>
      <c r="W97" s="25">
        <f>SUMIFS(劳育素质!K:K,劳育素质!B:B,B97,劳育素质!D:D,"=志愿服务",劳育素质!F:F,"=C类")</f>
        <v>0</v>
      </c>
      <c r="X97" s="25">
        <f t="shared" si="23"/>
        <v>0</v>
      </c>
      <c r="Y97" s="25">
        <f>SUMIFS(劳育素质!K:K,劳育素质!B:B,B97,劳育素质!D:D,"=实习实训")</f>
        <v>0</v>
      </c>
      <c r="Z97" s="25">
        <f t="shared" si="24"/>
        <v>1.49166666666667</v>
      </c>
      <c r="AA97" s="25">
        <f>SUMIFS(创新与实践素质!L:L,创新与实践素质!B:B,B97,创新与实践素质!D:D,"=创新创业素质")</f>
        <v>9.75</v>
      </c>
      <c r="AB97" s="25">
        <f>SUMIFS(创新与实践素质!L:L,创新与实践素质!B:B,B97,创新与实践素质!D:D,"=水平考试")</f>
        <v>0.803333333333333</v>
      </c>
      <c r="AC97" s="25">
        <f>SUMIFS(创新与实践素质!L:L,创新与实践素质!B:B,B97,创新与实践素质!D:D,"=社会实践")</f>
        <v>0</v>
      </c>
      <c r="AD97" s="25">
        <f>_xlfn.MAXIFS(创新与实践素质!L:L,创新与实践素质!B:B,B97,创新与实践素质!D:D,"=社会工作能力（工作表现）",创新与实践素质!G:G,"=上学期")+_xlfn.MAXIFS(创新与实践素质!L:L,创新与实践素质!B:B,B97,创新与实践素质!D:D,"=社会工作能力（工作表现）",创新与实践素质!G:G,"=下学期")</f>
        <v>0</v>
      </c>
      <c r="AE97" s="25">
        <f t="shared" si="25"/>
        <v>10.5533333333333</v>
      </c>
      <c r="AF97" s="25">
        <f t="shared" si="26"/>
        <v>78.323</v>
      </c>
    </row>
    <row r="98" spans="1:32">
      <c r="A98" s="12" t="s">
        <v>21</v>
      </c>
      <c r="B98" s="13" t="s">
        <v>78</v>
      </c>
      <c r="C98" s="12"/>
      <c r="D98" s="41">
        <f>SUMIFS(德育素质!H:H,德育素质!B:B,B98,德育素质!D:D,"=基本评定分")</f>
        <v>0</v>
      </c>
      <c r="E98" s="41">
        <f>MIN(2,SUMIFS(德育素质!H:H,德育素质!A:A,A98,德育素质!D:D,"=集体评定等级分",德育素质!E:E,"=班级考评等级")+SUMIFS(德育素质!H:H,德育素质!B:B,B98,德育素质!D:D,"=集体评定等级分"))</f>
        <v>2</v>
      </c>
      <c r="F98" s="41">
        <f>MIN(2,SUMIFS(德育素质!H:H,德育素质!B:B,B98,德育素质!D:D,"=社会责任记实分"))</f>
        <v>0</v>
      </c>
      <c r="G98" s="25">
        <f>SUMIFS(德育素质!H:H,德育素质!B:B,B98,德育素质!D:D,"=违纪违规扣分")</f>
        <v>0</v>
      </c>
      <c r="H98" s="25">
        <f>SUMIFS(德育素质!H:H,德育素质!B:B,B98,德育素质!D:D,"=荣誉称号加分")</f>
        <v>0</v>
      </c>
      <c r="I98" s="25">
        <f t="shared" si="18"/>
        <v>2</v>
      </c>
      <c r="J98" s="41">
        <f t="shared" si="19"/>
        <v>2</v>
      </c>
      <c r="K98" s="41">
        <f>(VLOOKUP(B98,智育素质!B:D,3,0)*10+50)*0.6</f>
        <v>53.13</v>
      </c>
      <c r="L98" s="41">
        <f>SUMIFS(体育素质!J:J,体育素质!B:B,B98,体育素质!D:D,"=体育课程成绩",体育素质!E:E,"=体育成绩")/40</f>
        <v>3.675</v>
      </c>
      <c r="M98" s="41">
        <f>SUMIFS(体育素质!L:L,体育素质!B:B,B98,体育素质!D:D,"=校内外体育竞赛")</f>
        <v>0</v>
      </c>
      <c r="N98" s="41">
        <f>SUMIFS(体育素质!L:L,体育素质!B:B,B98,体育素质!D:D,"=校内外体育活动",体育素质!E:E,"=早锻炼")</f>
        <v>0.325</v>
      </c>
      <c r="O98" s="41">
        <f>SUMIFS(体育素质!L:L,体育素质!B:B,B98,体育素质!D:D,"=校内外体育活动",体育素质!E:E,"=校园跑")</f>
        <v>0.201958333333334</v>
      </c>
      <c r="P98" s="41">
        <f t="shared" si="20"/>
        <v>0.526958333333334</v>
      </c>
      <c r="Q98" s="41">
        <f t="shared" si="21"/>
        <v>4.20195833333333</v>
      </c>
      <c r="R98" s="41">
        <f>MIN(0.5,SUMIFS(美育素质!L:L,美育素质!B:B,B98,美育素质!D:D,"=文化艺术实践"))</f>
        <v>0</v>
      </c>
      <c r="S98" s="41">
        <f>SUMIFS(美育素质!L:L,美育素质!B:B,B98,美育素质!D:D,"=校内外文化艺术竞赛")</f>
        <v>0</v>
      </c>
      <c r="T98" s="41">
        <f t="shared" si="22"/>
        <v>0</v>
      </c>
      <c r="U98" s="41">
        <f>MAX(0,SUMIFS(劳育素质!K:K,劳育素质!B:B,B98,劳育素质!D:D,"=劳动日常考核基础分")+SUMIFS(劳育素质!K:K,劳育素质!B:B,B98,劳育素质!D:D,"=活动与卫生加减分"))</f>
        <v>1.46133333333333</v>
      </c>
      <c r="V98" s="25">
        <f>SUMIFS(劳育素质!K:K,劳育素质!B:B,B98,劳育素质!D:D,"=志愿服务",劳育素质!F:F,"=A类+B类")</f>
        <v>0.6</v>
      </c>
      <c r="W98" s="25">
        <f>SUMIFS(劳育素质!K:K,劳育素质!B:B,B98,劳育素质!D:D,"=志愿服务",劳育素质!F:F,"=C类")</f>
        <v>0</v>
      </c>
      <c r="X98" s="25">
        <f t="shared" si="23"/>
        <v>0.6</v>
      </c>
      <c r="Y98" s="25">
        <f>SUMIFS(劳育素质!K:K,劳育素质!B:B,B98,劳育素质!D:D,"=实习实训")</f>
        <v>0</v>
      </c>
      <c r="Z98" s="25">
        <f t="shared" si="24"/>
        <v>2.06133333333333</v>
      </c>
      <c r="AA98" s="25">
        <f>SUMIFS(创新与实践素质!L:L,创新与实践素质!B:B,B98,创新与实践素质!D:D,"=创新创业素质")</f>
        <v>0.5</v>
      </c>
      <c r="AB98" s="25">
        <f>SUMIFS(创新与实践素质!L:L,创新与实践素质!B:B,B98,创新与实践素质!D:D,"=水平考试")</f>
        <v>0</v>
      </c>
      <c r="AC98" s="25">
        <f>SUMIFS(创新与实践素质!L:L,创新与实践素质!B:B,B98,创新与实践素质!D:D,"=社会实践")</f>
        <v>0</v>
      </c>
      <c r="AD98" s="25">
        <f>_xlfn.MAXIFS(创新与实践素质!L:L,创新与实践素质!B:B,B98,创新与实践素质!D:D,"=社会工作能力（工作表现）",创新与实践素质!G:G,"=上学期")+_xlfn.MAXIFS(创新与实践素质!L:L,创新与实践素质!B:B,B98,创新与实践素质!D:D,"=社会工作能力（工作表现）",创新与实践素质!G:G,"=下学期")</f>
        <v>0</v>
      </c>
      <c r="AE98" s="25">
        <f t="shared" si="25"/>
        <v>0.5</v>
      </c>
      <c r="AF98" s="25">
        <f t="shared" si="26"/>
        <v>61.8932916666667</v>
      </c>
    </row>
    <row r="99" spans="1:32">
      <c r="A99" s="12" t="s">
        <v>21</v>
      </c>
      <c r="B99" s="13" t="s">
        <v>82</v>
      </c>
      <c r="C99" s="12"/>
      <c r="D99" s="41">
        <f>SUMIFS(德育素质!H:H,德育素质!B:B,B99,德育素质!D:D,"=基本评定分")</f>
        <v>6</v>
      </c>
      <c r="E99" s="41">
        <f>MIN(2,SUMIFS(德育素质!H:H,德育素质!A:A,A99,德育素质!D:D,"=集体评定等级分",德育素质!E:E,"=班级考评等级")+SUMIFS(德育素质!H:H,德育素质!B:B,B99,德育素质!D:D,"=集体评定等级分"))</f>
        <v>2</v>
      </c>
      <c r="F99" s="41">
        <f>MIN(2,SUMIFS(德育素质!H:H,德育素质!B:B,B99,德育素质!D:D,"=社会责任记实分"))</f>
        <v>0</v>
      </c>
      <c r="G99" s="25">
        <f>SUMIFS(德育素质!H:H,德育素质!B:B,B99,德育素质!D:D,"=违纪违规扣分")</f>
        <v>0</v>
      </c>
      <c r="H99" s="25">
        <f>SUMIFS(德育素质!H:H,德育素质!B:B,B99,德育素质!D:D,"=荣誉称号加分")</f>
        <v>0</v>
      </c>
      <c r="I99" s="25">
        <f t="shared" si="18"/>
        <v>2</v>
      </c>
      <c r="J99" s="41">
        <f t="shared" si="19"/>
        <v>8</v>
      </c>
      <c r="K99" s="41">
        <f>(VLOOKUP(B99,智育素质!B:D,3,0)*10+50)*0.6</f>
        <v>52.218</v>
      </c>
      <c r="L99" s="41">
        <f>SUMIFS(体育素质!J:J,体育素质!B:B,B99,体育素质!D:D,"=体育课程成绩",体育素质!E:E,"=体育成绩")/40</f>
        <v>4.35</v>
      </c>
      <c r="M99" s="41">
        <f>SUMIFS(体育素质!L:L,体育素质!B:B,B99,体育素质!D:D,"=校内外体育竞赛")</f>
        <v>0</v>
      </c>
      <c r="N99" s="41">
        <f>SUMIFS(体育素质!L:L,体育素质!B:B,B99,体育素质!D:D,"=校内外体育活动",体育素质!E:E,"=早锻炼")</f>
        <v>0.37</v>
      </c>
      <c r="O99" s="41">
        <f>SUMIFS(体育素质!L:L,体育素质!B:B,B99,体育素质!D:D,"=校内外体育活动",体育素质!E:E,"=校园跑")</f>
        <v>0.6</v>
      </c>
      <c r="P99" s="41">
        <f t="shared" si="20"/>
        <v>0.97</v>
      </c>
      <c r="Q99" s="41">
        <f t="shared" si="21"/>
        <v>5.32</v>
      </c>
      <c r="R99" s="41">
        <f>MIN(0.5,SUMIFS(美育素质!L:L,美育素质!B:B,B99,美育素质!D:D,"=文化艺术实践"))</f>
        <v>0</v>
      </c>
      <c r="S99" s="41">
        <f>SUMIFS(美育素质!L:L,美育素质!B:B,B99,美育素质!D:D,"=校内外文化艺术竞赛")</f>
        <v>0</v>
      </c>
      <c r="T99" s="41">
        <f t="shared" si="22"/>
        <v>0</v>
      </c>
      <c r="U99" s="41">
        <f>MAX(0,SUMIFS(劳育素质!K:K,劳育素质!B:B,B99,劳育素质!D:D,"=劳动日常考核基础分")+SUMIFS(劳育素质!K:K,劳育素质!B:B,B99,劳育素质!D:D,"=活动与卫生加减分"))</f>
        <v>1.50066666666667</v>
      </c>
      <c r="V99" s="25">
        <f>SUMIFS(劳育素质!K:K,劳育素质!B:B,B99,劳育素质!D:D,"=志愿服务",劳育素质!F:F,"=A类+B类")</f>
        <v>1.1</v>
      </c>
      <c r="W99" s="25">
        <f>SUMIFS(劳育素质!K:K,劳育素质!B:B,B99,劳育素质!D:D,"=志愿服务",劳育素质!F:F,"=C类")</f>
        <v>0</v>
      </c>
      <c r="X99" s="25">
        <f t="shared" si="23"/>
        <v>1.1</v>
      </c>
      <c r="Y99" s="25">
        <f>SUMIFS(劳育素质!K:K,劳育素质!B:B,B99,劳育素质!D:D,"=实习实训")</f>
        <v>0</v>
      </c>
      <c r="Z99" s="25">
        <f t="shared" si="24"/>
        <v>2.60066666666667</v>
      </c>
      <c r="AA99" s="25">
        <f>SUMIFS(创新与实践素质!L:L,创新与实践素质!B:B,B99,创新与实践素质!D:D,"=创新创业素质")</f>
        <v>1.5</v>
      </c>
      <c r="AB99" s="25">
        <f>SUMIFS(创新与实践素质!L:L,创新与实践素质!B:B,B99,创新与实践素质!D:D,"=水平考试")</f>
        <v>0</v>
      </c>
      <c r="AC99" s="25">
        <f>SUMIFS(创新与实践素质!L:L,创新与实践素质!B:B,B99,创新与实践素质!D:D,"=社会实践")</f>
        <v>0</v>
      </c>
      <c r="AD99" s="25">
        <f>_xlfn.MAXIFS(创新与实践素质!L:L,创新与实践素质!B:B,B99,创新与实践素质!D:D,"=社会工作能力（工作表现）",创新与实践素质!G:G,"=上学期")+_xlfn.MAXIFS(创新与实践素质!L:L,创新与实践素质!B:B,B99,创新与实践素质!D:D,"=社会工作能力（工作表现）",创新与实践素质!G:G,"=下学期")</f>
        <v>0</v>
      </c>
      <c r="AE99" s="25">
        <f t="shared" si="25"/>
        <v>1.5</v>
      </c>
      <c r="AF99" s="25">
        <f t="shared" si="26"/>
        <v>69.6386666666667</v>
      </c>
    </row>
    <row r="100" spans="1:32">
      <c r="A100" s="12" t="s">
        <v>21</v>
      </c>
      <c r="B100" s="13" t="s">
        <v>26</v>
      </c>
      <c r="C100" s="12"/>
      <c r="D100" s="41">
        <f>SUMIFS(德育素质!H:H,德育素质!B:B,B100,德育素质!D:D,"=基本评定分")</f>
        <v>6</v>
      </c>
      <c r="E100" s="41">
        <f>MIN(2,SUMIFS(德育素质!H:H,德育素质!A:A,A100,德育素质!D:D,"=集体评定等级分",德育素质!E:E,"=班级考评等级")+SUMIFS(德育素质!H:H,德育素质!B:B,B100,德育素质!D:D,"=集体评定等级分"))</f>
        <v>2</v>
      </c>
      <c r="F100" s="41">
        <f>MIN(2,SUMIFS(德育素质!H:H,德育素质!B:B,B100,德育素质!D:D,"=社会责任记实分"))</f>
        <v>0.2</v>
      </c>
      <c r="G100" s="25">
        <f>SUMIFS(德育素质!H:H,德育素质!B:B,B100,德育素质!D:D,"=违纪违规扣分")</f>
        <v>0</v>
      </c>
      <c r="H100" s="25">
        <f>SUMIFS(德育素质!H:H,德育素质!B:B,B100,德育素质!D:D,"=荣誉称号加分")</f>
        <v>0.25</v>
      </c>
      <c r="I100" s="25">
        <f t="shared" si="18"/>
        <v>2.45</v>
      </c>
      <c r="J100" s="41">
        <f t="shared" si="19"/>
        <v>8.45</v>
      </c>
      <c r="K100" s="41">
        <f>(VLOOKUP(B100,智育素质!B:D,3,0)*10+50)*0.6</f>
        <v>51.912</v>
      </c>
      <c r="L100" s="41">
        <f>SUMIFS(体育素质!J:J,体育素质!B:B,B100,体育素质!D:D,"=体育课程成绩",体育素质!E:E,"=体育成绩")/40</f>
        <v>3.975</v>
      </c>
      <c r="M100" s="41">
        <f>SUMIFS(体育素质!L:L,体育素质!B:B,B100,体育素质!D:D,"=校内外体育竞赛")</f>
        <v>0</v>
      </c>
      <c r="N100" s="41">
        <f>SUMIFS(体育素质!L:L,体育素质!B:B,B100,体育素质!D:D,"=校内外体育活动",体育素质!E:E,"=早锻炼")</f>
        <v>0.2</v>
      </c>
      <c r="O100" s="41">
        <f>SUMIFS(体育素质!L:L,体育素质!B:B,B100,体育素质!D:D,"=校内外体育活动",体育素质!E:E,"=校园跑")</f>
        <v>0.52065</v>
      </c>
      <c r="P100" s="41">
        <f t="shared" si="20"/>
        <v>0.72065</v>
      </c>
      <c r="Q100" s="41">
        <f t="shared" si="21"/>
        <v>4.69565</v>
      </c>
      <c r="R100" s="41">
        <f>MIN(0.5,SUMIFS(美育素质!L:L,美育素质!B:B,B100,美育素质!D:D,"=文化艺术实践"))</f>
        <v>0</v>
      </c>
      <c r="S100" s="41">
        <f>SUMIFS(美育素质!L:L,美育素质!B:B,B100,美育素质!D:D,"=校内外文化艺术竞赛")</f>
        <v>0.5</v>
      </c>
      <c r="T100" s="41">
        <f t="shared" si="22"/>
        <v>0.5</v>
      </c>
      <c r="U100" s="41">
        <f>MAX(0,SUMIFS(劳育素质!K:K,劳育素质!B:B,B100,劳育素质!D:D,"=劳动日常考核基础分")+SUMIFS(劳育素质!K:K,劳育素质!B:B,B100,劳育素质!D:D,"=活动与卫生加减分"))</f>
        <v>1.5288</v>
      </c>
      <c r="V100" s="25">
        <f>SUMIFS(劳育素质!K:K,劳育素质!B:B,B100,劳育素质!D:D,"=志愿服务",劳育素质!F:F,"=A类+B类")</f>
        <v>2.35</v>
      </c>
      <c r="W100" s="25">
        <f>SUMIFS(劳育素质!K:K,劳育素质!B:B,B100,劳育素质!D:D,"=志愿服务",劳育素质!F:F,"=C类")</f>
        <v>0</v>
      </c>
      <c r="X100" s="25">
        <f t="shared" si="23"/>
        <v>2.35</v>
      </c>
      <c r="Y100" s="25">
        <f>SUMIFS(劳育素质!K:K,劳育素质!B:B,B100,劳育素质!D:D,"=实习实训")</f>
        <v>0</v>
      </c>
      <c r="Z100" s="25">
        <f t="shared" si="24"/>
        <v>3.8788</v>
      </c>
      <c r="AA100" s="25">
        <f>SUMIFS(创新与实践素质!L:L,创新与实践素质!B:B,B100,创新与实践素质!D:D,"=创新创业素质")</f>
        <v>10.75</v>
      </c>
      <c r="AB100" s="25">
        <f>SUMIFS(创新与实践素质!L:L,创新与实践素质!B:B,B100,创新与实践素质!D:D,"=水平考试")</f>
        <v>1.45166666666667</v>
      </c>
      <c r="AC100" s="25">
        <f>SUMIFS(创新与实践素质!L:L,创新与实践素质!B:B,B100,创新与实践素质!D:D,"=社会实践")</f>
        <v>0</v>
      </c>
      <c r="AD100" s="25">
        <f>_xlfn.MAXIFS(创新与实践素质!L:L,创新与实践素质!B:B,B100,创新与实践素质!D:D,"=社会工作能力（工作表现）",创新与实践素质!G:G,"=上学期")+_xlfn.MAXIFS(创新与实践素质!L:L,创新与实践素质!B:B,B100,创新与实践素质!D:D,"=社会工作能力（工作表现）",创新与实践素质!G:G,"=下学期")</f>
        <v>1.4</v>
      </c>
      <c r="AE100" s="25">
        <f t="shared" si="25"/>
        <v>12</v>
      </c>
      <c r="AF100" s="25">
        <f t="shared" si="26"/>
        <v>81.43645</v>
      </c>
    </row>
    <row r="101" spans="1:32">
      <c r="A101" s="12" t="s">
        <v>21</v>
      </c>
      <c r="B101" s="13" t="s">
        <v>200</v>
      </c>
      <c r="C101" s="12"/>
      <c r="D101" s="41">
        <f>SUMIFS(德育素质!H:H,德育素质!B:B,B101,德育素质!D:D,"=基本评定分")</f>
        <v>0</v>
      </c>
      <c r="E101" s="41">
        <f>MIN(2,SUMIFS(德育素质!H:H,德育素质!A:A,A101,德育素质!D:D,"=集体评定等级分",德育素质!E:E,"=班级考评等级")+SUMIFS(德育素质!H:H,德育素质!B:B,B101,德育素质!D:D,"=集体评定等级分"))</f>
        <v>2</v>
      </c>
      <c r="F101" s="41">
        <f>MIN(2,SUMIFS(德育素质!H:H,德育素质!B:B,B101,德育素质!D:D,"=社会责任记实分"))</f>
        <v>0</v>
      </c>
      <c r="G101" s="25">
        <f>SUMIFS(德育素质!H:H,德育素质!B:B,B101,德育素质!D:D,"=违纪违规扣分")</f>
        <v>0</v>
      </c>
      <c r="H101" s="25">
        <f>SUMIFS(德育素质!H:H,德育素质!B:B,B101,德育素质!D:D,"=荣誉称号加分")</f>
        <v>0</v>
      </c>
      <c r="I101" s="25">
        <f t="shared" si="18"/>
        <v>2</v>
      </c>
      <c r="J101" s="41">
        <f t="shared" si="19"/>
        <v>2</v>
      </c>
      <c r="K101" s="41">
        <f>(VLOOKUP(B101,智育素质!B:D,3,0)*10+50)*0.6</f>
        <v>53.184</v>
      </c>
      <c r="L101" s="41">
        <f>SUMIFS(体育素质!J:J,体育素质!B:B,B101,体育素质!D:D,"=体育课程成绩",体育素质!E:E,"=体育成绩")/40</f>
        <v>4</v>
      </c>
      <c r="M101" s="41">
        <f>SUMIFS(体育素质!L:L,体育素质!B:B,B101,体育素质!D:D,"=校内外体育竞赛")</f>
        <v>0</v>
      </c>
      <c r="N101" s="41">
        <f>SUMIFS(体育素质!L:L,体育素质!B:B,B101,体育素质!D:D,"=校内外体育活动",体育素质!E:E,"=早锻炼")</f>
        <v>0.4</v>
      </c>
      <c r="O101" s="41">
        <f>SUMIFS(体育素质!L:L,体育素质!B:B,B101,体育素质!D:D,"=校内外体育活动",体育素质!E:E,"=校园跑")</f>
        <v>0</v>
      </c>
      <c r="P101" s="41">
        <f t="shared" si="20"/>
        <v>0.4</v>
      </c>
      <c r="Q101" s="41">
        <f t="shared" si="21"/>
        <v>4.4</v>
      </c>
      <c r="R101" s="41">
        <f>MIN(0.5,SUMIFS(美育素质!L:L,美育素质!B:B,B101,美育素质!D:D,"=文化艺术实践"))</f>
        <v>0</v>
      </c>
      <c r="S101" s="41">
        <f>SUMIFS(美育素质!L:L,美育素质!B:B,B101,美育素质!D:D,"=校内外文化艺术竞赛")</f>
        <v>0</v>
      </c>
      <c r="T101" s="41">
        <f t="shared" si="22"/>
        <v>0</v>
      </c>
      <c r="U101" s="41">
        <f>MAX(0,SUMIFS(劳育素质!K:K,劳育素质!B:B,B101,劳育素质!D:D,"=劳动日常考核基础分")+SUMIFS(劳育素质!K:K,劳育素质!B:B,B101,劳育素质!D:D,"=活动与卫生加减分"))</f>
        <v>1.56066666666667</v>
      </c>
      <c r="V101" s="25">
        <f>SUMIFS(劳育素质!K:K,劳育素质!B:B,B101,劳育素质!D:D,"=志愿服务",劳育素质!F:F,"=A类+B类")</f>
        <v>0.65</v>
      </c>
      <c r="W101" s="25">
        <f>SUMIFS(劳育素质!K:K,劳育素质!B:B,B101,劳育素质!D:D,"=志愿服务",劳育素质!F:F,"=C类")</f>
        <v>0</v>
      </c>
      <c r="X101" s="25">
        <f t="shared" si="23"/>
        <v>0.65</v>
      </c>
      <c r="Y101" s="25">
        <f>SUMIFS(劳育素质!K:K,劳育素质!B:B,B101,劳育素质!D:D,"=实习实训")</f>
        <v>0</v>
      </c>
      <c r="Z101" s="25">
        <f t="shared" si="24"/>
        <v>2.21066666666667</v>
      </c>
      <c r="AA101" s="25">
        <f>SUMIFS(创新与实践素质!L:L,创新与实践素质!B:B,B101,创新与实践素质!D:D,"=创新创业素质")</f>
        <v>0</v>
      </c>
      <c r="AB101" s="25">
        <f>SUMIFS(创新与实践素质!L:L,创新与实践素质!B:B,B101,创新与实践素质!D:D,"=水平考试")</f>
        <v>0</v>
      </c>
      <c r="AC101" s="25">
        <f>SUMIFS(创新与实践素质!L:L,创新与实践素质!B:B,B101,创新与实践素质!D:D,"=社会实践")</f>
        <v>0</v>
      </c>
      <c r="AD101" s="25">
        <f>_xlfn.MAXIFS(创新与实践素质!L:L,创新与实践素质!B:B,B101,创新与实践素质!D:D,"=社会工作能力（工作表现）",创新与实践素质!G:G,"=上学期")+_xlfn.MAXIFS(创新与实践素质!L:L,创新与实践素质!B:B,B101,创新与实践素质!D:D,"=社会工作能力（工作表现）",创新与实践素质!G:G,"=下学期")</f>
        <v>0</v>
      </c>
      <c r="AE101" s="25">
        <f t="shared" si="25"/>
        <v>0</v>
      </c>
      <c r="AF101" s="25">
        <f t="shared" si="26"/>
        <v>61.7946666666667</v>
      </c>
    </row>
    <row r="102" spans="1:32">
      <c r="A102" s="12" t="s">
        <v>21</v>
      </c>
      <c r="B102" s="13" t="s">
        <v>22</v>
      </c>
      <c r="C102" s="12"/>
      <c r="D102" s="41">
        <f>SUMIFS(德育素质!H:H,德育素质!B:B,B102,德育素质!D:D,"=基本评定分")</f>
        <v>5.28</v>
      </c>
      <c r="E102" s="41">
        <f>MIN(2,SUMIFS(德育素质!H:H,德育素质!A:A,A102,德育素质!D:D,"=集体评定等级分",德育素质!E:E,"=班级考评等级")+SUMIFS(德育素质!H:H,德育素质!B:B,B102,德育素质!D:D,"=集体评定等级分"))</f>
        <v>2</v>
      </c>
      <c r="F102" s="41">
        <f>MIN(2,SUMIFS(德育素质!H:H,德育素质!B:B,B102,德育素质!D:D,"=社会责任记实分"))</f>
        <v>0</v>
      </c>
      <c r="G102" s="25">
        <f>SUMIFS(德育素质!H:H,德育素质!B:B,B102,德育素质!D:D,"=违纪违规扣分")</f>
        <v>0</v>
      </c>
      <c r="H102" s="25">
        <f>SUMIFS(德育素质!H:H,德育素质!B:B,B102,德育素质!D:D,"=荣誉称号加分")</f>
        <v>0</v>
      </c>
      <c r="I102" s="25">
        <f t="shared" si="18"/>
        <v>2</v>
      </c>
      <c r="J102" s="41">
        <f t="shared" si="19"/>
        <v>7.28</v>
      </c>
      <c r="K102" s="41">
        <f>(VLOOKUP(B102,智育素质!B:D,3,0)*10+50)*0.6</f>
        <v>53.07</v>
      </c>
      <c r="L102" s="41">
        <f>SUMIFS(体育素质!J:J,体育素质!B:B,B102,体育素质!D:D,"=体育课程成绩",体育素质!E:E,"=体育成绩")/40</f>
        <v>3.25</v>
      </c>
      <c r="M102" s="41">
        <f>SUMIFS(体育素质!L:L,体育素质!B:B,B102,体育素质!D:D,"=校内外体育竞赛")</f>
        <v>0</v>
      </c>
      <c r="N102" s="41">
        <f>SUMIFS(体育素质!L:L,体育素质!B:B,B102,体育素质!D:D,"=校内外体育活动",体育素质!E:E,"=早锻炼")</f>
        <v>0.4</v>
      </c>
      <c r="O102" s="41">
        <f>SUMIFS(体育素质!L:L,体育素质!B:B,B102,体育素质!D:D,"=校内外体育活动",体育素质!E:E,"=校园跑")</f>
        <v>0.6</v>
      </c>
      <c r="P102" s="41">
        <f t="shared" si="20"/>
        <v>1</v>
      </c>
      <c r="Q102" s="41">
        <f t="shared" si="21"/>
        <v>4.25</v>
      </c>
      <c r="R102" s="41">
        <f>MIN(0.5,SUMIFS(美育素质!L:L,美育素质!B:B,B102,美育素质!D:D,"=文化艺术实践"))</f>
        <v>0</v>
      </c>
      <c r="S102" s="41">
        <f>SUMIFS(美育素质!L:L,美育素质!B:B,B102,美育素质!D:D,"=校内外文化艺术竞赛")</f>
        <v>0</v>
      </c>
      <c r="T102" s="41">
        <f t="shared" si="22"/>
        <v>0</v>
      </c>
      <c r="U102" s="41">
        <f>MAX(0,SUMIFS(劳育素质!K:K,劳育素质!B:B,B102,劳育素质!D:D,"=劳动日常考核基础分")+SUMIFS(劳育素质!K:K,劳育素质!B:B,B102,劳育素质!D:D,"=活动与卫生加减分"))</f>
        <v>1.48866666666667</v>
      </c>
      <c r="V102" s="25">
        <f>SUMIFS(劳育素质!K:K,劳育素质!B:B,B102,劳育素质!D:D,"=志愿服务",劳育素质!F:F,"=A类+B类")</f>
        <v>3.35</v>
      </c>
      <c r="W102" s="25">
        <f>SUMIFS(劳育素质!K:K,劳育素质!B:B,B102,劳育素质!D:D,"=志愿服务",劳育素质!F:F,"=C类")</f>
        <v>0</v>
      </c>
      <c r="X102" s="25">
        <f t="shared" si="23"/>
        <v>3.35</v>
      </c>
      <c r="Y102" s="25">
        <f>SUMIFS(劳育素质!K:K,劳育素质!B:B,B102,劳育素质!D:D,"=实习实训")</f>
        <v>0</v>
      </c>
      <c r="Z102" s="25">
        <f t="shared" si="24"/>
        <v>4.83866666666667</v>
      </c>
      <c r="AA102" s="25">
        <f>SUMIFS(创新与实践素质!L:L,创新与实践素质!B:B,B102,创新与实践素质!D:D,"=创新创业素质")</f>
        <v>0</v>
      </c>
      <c r="AB102" s="25">
        <f>SUMIFS(创新与实践素质!L:L,创新与实践素质!B:B,B102,创新与实践素质!D:D,"=水平考试")</f>
        <v>0.5</v>
      </c>
      <c r="AC102" s="25">
        <f>SUMIFS(创新与实践素质!L:L,创新与实践素质!B:B,B102,创新与实践素质!D:D,"=社会实践")</f>
        <v>0</v>
      </c>
      <c r="AD102" s="25">
        <f>_xlfn.MAXIFS(创新与实践素质!L:L,创新与实践素质!B:B,B102,创新与实践素质!D:D,"=社会工作能力（工作表现）",创新与实践素质!G:G,"=上学期")+_xlfn.MAXIFS(创新与实践素质!L:L,创新与实践素质!B:B,B102,创新与实践素质!D:D,"=社会工作能力（工作表现）",创新与实践素质!G:G,"=下学期")</f>
        <v>0</v>
      </c>
      <c r="AE102" s="25">
        <f t="shared" si="25"/>
        <v>0.5</v>
      </c>
      <c r="AF102" s="25">
        <f t="shared" si="26"/>
        <v>69.9386666666667</v>
      </c>
    </row>
    <row r="103" spans="1:32">
      <c r="A103" s="12" t="s">
        <v>21</v>
      </c>
      <c r="B103" s="13" t="s">
        <v>181</v>
      </c>
      <c r="C103" s="12"/>
      <c r="D103" s="41">
        <f>SUMIFS(德育素质!H:H,德育素质!B:B,B103,德育素质!D:D,"=基本评定分")</f>
        <v>6</v>
      </c>
      <c r="E103" s="41">
        <f>MIN(2,SUMIFS(德育素质!H:H,德育素质!A:A,A103,德育素质!D:D,"=集体评定等级分",德育素质!E:E,"=班级考评等级")+SUMIFS(德育素质!H:H,德育素质!B:B,B103,德育素质!D:D,"=集体评定等级分"))</f>
        <v>2</v>
      </c>
      <c r="F103" s="41">
        <f>MIN(2,SUMIFS(德育素质!H:H,德育素质!B:B,B103,德育素质!D:D,"=社会责任记实分"))</f>
        <v>0</v>
      </c>
      <c r="G103" s="25">
        <f>SUMIFS(德育素质!H:H,德育素质!B:B,B103,德育素质!D:D,"=违纪违规扣分")</f>
        <v>0</v>
      </c>
      <c r="H103" s="25">
        <f>SUMIFS(德育素质!H:H,德育素质!B:B,B103,德育素质!D:D,"=荣誉称号加分")</f>
        <v>0</v>
      </c>
      <c r="I103" s="25">
        <f t="shared" ref="I103:I134" si="27">MIN(4,E103+F103+G103+H103)</f>
        <v>2</v>
      </c>
      <c r="J103" s="41">
        <f t="shared" ref="J103:J134" si="28">D103+I103</f>
        <v>8</v>
      </c>
      <c r="K103" s="41">
        <f>(VLOOKUP(B103,智育素质!B:D,3,0)*10+50)*0.6</f>
        <v>50.358</v>
      </c>
      <c r="L103" s="41">
        <f>SUMIFS(体育素质!J:J,体育素质!B:B,B103,体育素质!D:D,"=体育课程成绩",体育素质!E:E,"=体育成绩")/40</f>
        <v>4.125</v>
      </c>
      <c r="M103" s="41">
        <f>SUMIFS(体育素质!L:L,体育素质!B:B,B103,体育素质!D:D,"=校内外体育竞赛")</f>
        <v>0</v>
      </c>
      <c r="N103" s="41">
        <f>SUMIFS(体育素质!L:L,体育素质!B:B,B103,体育素质!D:D,"=校内外体育活动",体育素质!E:E,"=早锻炼")</f>
        <v>0.4</v>
      </c>
      <c r="O103" s="41">
        <f>SUMIFS(体育素质!L:L,体育素质!B:B,B103,体育素质!D:D,"=校内外体育活动",体育素质!E:E,"=校园跑")</f>
        <v>0.6</v>
      </c>
      <c r="P103" s="41">
        <f t="shared" ref="P103:P134" si="29">MIN(3,M103+N103+O103)</f>
        <v>1</v>
      </c>
      <c r="Q103" s="41">
        <f t="shared" ref="Q103:Q134" si="30">MIN(8,P103+L103)</f>
        <v>5.125</v>
      </c>
      <c r="R103" s="41">
        <f>MIN(0.5,SUMIFS(美育素质!L:L,美育素质!B:B,B103,美育素质!D:D,"=文化艺术实践"))</f>
        <v>0</v>
      </c>
      <c r="S103" s="41">
        <f>SUMIFS(美育素质!L:L,美育素质!B:B,B103,美育素质!D:D,"=校内外文化艺术竞赛")</f>
        <v>0.125</v>
      </c>
      <c r="T103" s="41">
        <f t="shared" ref="T103:T134" si="31">MIN(5,S103+R103)</f>
        <v>0.125</v>
      </c>
      <c r="U103" s="41">
        <f>MAX(0,SUMIFS(劳育素质!K:K,劳育素质!B:B,B103,劳育素质!D:D,"=劳动日常考核基础分")+SUMIFS(劳育素质!K:K,劳育素质!B:B,B103,劳育素质!D:D,"=活动与卫生加减分"))</f>
        <v>1.54213333333333</v>
      </c>
      <c r="V103" s="25">
        <f>SUMIFS(劳育素质!K:K,劳育素质!B:B,B103,劳育素质!D:D,"=志愿服务",劳育素质!F:F,"=A类+B类")</f>
        <v>0.875</v>
      </c>
      <c r="W103" s="25">
        <f>SUMIFS(劳育素质!K:K,劳育素质!B:B,B103,劳育素质!D:D,"=志愿服务",劳育素质!F:F,"=C类")</f>
        <v>0</v>
      </c>
      <c r="X103" s="25">
        <f t="shared" ref="X103:X134" si="32">MIN(4,V103+W103)</f>
        <v>0.875</v>
      </c>
      <c r="Y103" s="25">
        <f>SUMIFS(劳育素质!K:K,劳育素质!B:B,B103,劳育素质!D:D,"=实习实训")</f>
        <v>0</v>
      </c>
      <c r="Z103" s="25">
        <f t="shared" ref="Z103:Z134" si="33">MIN(5,U103+X103+Y103)</f>
        <v>2.41713333333333</v>
      </c>
      <c r="AA103" s="25">
        <f>SUMIFS(创新与实践素质!L:L,创新与实践素质!B:B,B103,创新与实践素质!D:D,"=创新创业素质")</f>
        <v>2</v>
      </c>
      <c r="AB103" s="25">
        <f>SUMIFS(创新与实践素质!L:L,创新与实践素质!B:B,B103,创新与实践素质!D:D,"=水平考试")</f>
        <v>0.711666666666667</v>
      </c>
      <c r="AC103" s="25">
        <f>SUMIFS(创新与实践素质!L:L,创新与实践素质!B:B,B103,创新与实践素质!D:D,"=社会实践")</f>
        <v>0</v>
      </c>
      <c r="AD103" s="25">
        <f>_xlfn.MAXIFS(创新与实践素质!L:L,创新与实践素质!B:B,B103,创新与实践素质!D:D,"=社会工作能力（工作表现）",创新与实践素质!G:G,"=上学期")+_xlfn.MAXIFS(创新与实践素质!L:L,创新与实践素质!B:B,B103,创新与实践素质!D:D,"=社会工作能力（工作表现）",创新与实践素质!G:G,"=下学期")</f>
        <v>1</v>
      </c>
      <c r="AE103" s="25">
        <f t="shared" ref="AE103:AE134" si="34">MIN(12,AA103+AB103+AC103+AD103)</f>
        <v>3.71166666666667</v>
      </c>
      <c r="AF103" s="25">
        <f t="shared" ref="AF103:AF134" si="35">AE103+Z103+T103+Q103+K103+J103</f>
        <v>69.7368</v>
      </c>
    </row>
    <row r="104" spans="1:32">
      <c r="A104" s="12" t="s">
        <v>21</v>
      </c>
      <c r="B104" s="13" t="s">
        <v>83</v>
      </c>
      <c r="C104" s="12"/>
      <c r="D104" s="41">
        <f>SUMIFS(德育素质!H:H,德育素质!B:B,B104,德育素质!D:D,"=基本评定分")</f>
        <v>6</v>
      </c>
      <c r="E104" s="41">
        <f>MIN(2,SUMIFS(德育素质!H:H,德育素质!A:A,A104,德育素质!D:D,"=集体评定等级分",德育素质!E:E,"=班级考评等级")+SUMIFS(德育素质!H:H,德育素质!B:B,B104,德育素质!D:D,"=集体评定等级分"))</f>
        <v>2</v>
      </c>
      <c r="F104" s="41">
        <f>MIN(2,SUMIFS(德育素质!H:H,德育素质!B:B,B104,德育素质!D:D,"=社会责任记实分"))</f>
        <v>0.5</v>
      </c>
      <c r="G104" s="25">
        <f>SUMIFS(德育素质!H:H,德育素质!B:B,B104,德育素质!D:D,"=违纪违规扣分")</f>
        <v>0</v>
      </c>
      <c r="H104" s="25">
        <f>SUMIFS(德育素质!H:H,德育素质!B:B,B104,德育素质!D:D,"=荣誉称号加分")</f>
        <v>0</v>
      </c>
      <c r="I104" s="25">
        <f t="shared" si="27"/>
        <v>2.5</v>
      </c>
      <c r="J104" s="41">
        <f t="shared" si="28"/>
        <v>8.5</v>
      </c>
      <c r="K104" s="41">
        <f>(VLOOKUP(B104,智育素质!B:D,3,0)*10+50)*0.6</f>
        <v>50.04</v>
      </c>
      <c r="L104" s="41">
        <f>SUMIFS(体育素质!J:J,体育素质!B:B,B104,体育素质!D:D,"=体育课程成绩",体育素质!E:E,"=体育成绩")/40</f>
        <v>4.325</v>
      </c>
      <c r="M104" s="41">
        <f>SUMIFS(体育素质!L:L,体育素质!B:B,B104,体育素质!D:D,"=校内外体育竞赛")</f>
        <v>0</v>
      </c>
      <c r="N104" s="41">
        <f>SUMIFS(体育素质!L:L,体育素质!B:B,B104,体育素质!D:D,"=校内外体育活动",体育素质!E:E,"=早锻炼")</f>
        <v>0.35</v>
      </c>
      <c r="O104" s="41">
        <f>SUMIFS(体育素质!L:L,体育素质!B:B,B104,体育素质!D:D,"=校内外体育活动",体育素质!E:E,"=校园跑")</f>
        <v>0.6</v>
      </c>
      <c r="P104" s="41">
        <f t="shared" si="29"/>
        <v>0.95</v>
      </c>
      <c r="Q104" s="41">
        <f t="shared" si="30"/>
        <v>5.275</v>
      </c>
      <c r="R104" s="41">
        <f>MIN(0.5,SUMIFS(美育素质!L:L,美育素质!B:B,B104,美育素质!D:D,"=文化艺术实践"))</f>
        <v>0</v>
      </c>
      <c r="S104" s="41">
        <f>SUMIFS(美育素质!L:L,美育素质!B:B,B104,美育素质!D:D,"=校内外文化艺术竞赛")</f>
        <v>0</v>
      </c>
      <c r="T104" s="41">
        <f t="shared" si="31"/>
        <v>0</v>
      </c>
      <c r="U104" s="41">
        <f>MAX(0,SUMIFS(劳育素质!K:K,劳育素质!B:B,B104,劳育素质!D:D,"=劳动日常考核基础分")+SUMIFS(劳育素质!K:K,劳育素质!B:B,B104,劳育素质!D:D,"=活动与卫生加减分"))</f>
        <v>1.58653333333333</v>
      </c>
      <c r="V104" s="25">
        <f>SUMIFS(劳育素质!K:K,劳育素质!B:B,B104,劳育素质!D:D,"=志愿服务",劳育素质!F:F,"=A类+B类")</f>
        <v>1.475</v>
      </c>
      <c r="W104" s="25">
        <f>SUMIFS(劳育素质!K:K,劳育素质!B:B,B104,劳育素质!D:D,"=志愿服务",劳育素质!F:F,"=C类")</f>
        <v>0</v>
      </c>
      <c r="X104" s="25">
        <f t="shared" si="32"/>
        <v>1.475</v>
      </c>
      <c r="Y104" s="25">
        <f>SUMIFS(劳育素质!K:K,劳育素质!B:B,B104,劳育素质!D:D,"=实习实训")</f>
        <v>0</v>
      </c>
      <c r="Z104" s="25">
        <f t="shared" si="33"/>
        <v>3.06153333333333</v>
      </c>
      <c r="AA104" s="25">
        <f>SUMIFS(创新与实践素质!L:L,创新与实践素质!B:B,B104,创新与实践素质!D:D,"=创新创业素质")</f>
        <v>0.5</v>
      </c>
      <c r="AB104" s="25">
        <f>SUMIFS(创新与实践素质!L:L,创新与实践素质!B:B,B104,创新与实践素质!D:D,"=水平考试")</f>
        <v>0</v>
      </c>
      <c r="AC104" s="25">
        <f>SUMIFS(创新与实践素质!L:L,创新与实践素质!B:B,B104,创新与实践素质!D:D,"=社会实践")</f>
        <v>0</v>
      </c>
      <c r="AD104" s="25">
        <f>_xlfn.MAXIFS(创新与实践素质!L:L,创新与实践素质!B:B,B104,创新与实践素质!D:D,"=社会工作能力（工作表现）",创新与实践素质!G:G,"=上学期")+_xlfn.MAXIFS(创新与实践素质!L:L,创新与实践素质!B:B,B104,创新与实践素质!D:D,"=社会工作能力（工作表现）",创新与实践素质!G:G,"=下学期")</f>
        <v>1</v>
      </c>
      <c r="AE104" s="25">
        <f t="shared" si="34"/>
        <v>1.5</v>
      </c>
      <c r="AF104" s="25">
        <f t="shared" si="35"/>
        <v>68.3765333333333</v>
      </c>
    </row>
    <row r="105" spans="1:32">
      <c r="A105" s="12" t="s">
        <v>21</v>
      </c>
      <c r="B105" s="13" t="s">
        <v>109</v>
      </c>
      <c r="C105" s="12"/>
      <c r="D105" s="41">
        <f>SUMIFS(德育素质!H:H,德育素质!B:B,B105,德育素质!D:D,"=基本评定分")</f>
        <v>5.28</v>
      </c>
      <c r="E105" s="41">
        <f>MIN(2,SUMIFS(德育素质!H:H,德育素质!A:A,A105,德育素质!D:D,"=集体评定等级分",德育素质!E:E,"=班级考评等级")+SUMIFS(德育素质!H:H,德育素质!B:B,B105,德育素质!D:D,"=集体评定等级分"))</f>
        <v>2</v>
      </c>
      <c r="F105" s="41">
        <f>MIN(2,SUMIFS(德育素质!H:H,德育素质!B:B,B105,德育素质!D:D,"=社会责任记实分"))</f>
        <v>0</v>
      </c>
      <c r="G105" s="25">
        <f>SUMIFS(德育素质!H:H,德育素质!B:B,B105,德育素质!D:D,"=违纪违规扣分")</f>
        <v>0</v>
      </c>
      <c r="H105" s="25">
        <f>SUMIFS(德育素质!H:H,德育素质!B:B,B105,德育素质!D:D,"=荣誉称号加分")</f>
        <v>0</v>
      </c>
      <c r="I105" s="25">
        <f t="shared" si="27"/>
        <v>2</v>
      </c>
      <c r="J105" s="41">
        <f t="shared" si="28"/>
        <v>7.28</v>
      </c>
      <c r="K105" s="41">
        <f>(VLOOKUP(B105,智育素质!B:D,3,0)*10+50)*0.6</f>
        <v>50.892</v>
      </c>
      <c r="L105" s="41">
        <f>SUMIFS(体育素质!J:J,体育素质!B:B,B105,体育素质!D:D,"=体育课程成绩",体育素质!E:E,"=体育成绩")/40</f>
        <v>3.825</v>
      </c>
      <c r="M105" s="41">
        <f>SUMIFS(体育素质!L:L,体育素质!B:B,B105,体育素质!D:D,"=校内外体育竞赛")</f>
        <v>0</v>
      </c>
      <c r="N105" s="41">
        <f>SUMIFS(体育素质!L:L,体育素质!B:B,B105,体育素质!D:D,"=校内外体育活动",体育素质!E:E,"=早锻炼")</f>
        <v>0.4</v>
      </c>
      <c r="O105" s="41">
        <f>SUMIFS(体育素质!L:L,体育素质!B:B,B105,体育素质!D:D,"=校内外体育活动",体育素质!E:E,"=校园跑")</f>
        <v>0</v>
      </c>
      <c r="P105" s="41">
        <f t="shared" si="29"/>
        <v>0.4</v>
      </c>
      <c r="Q105" s="41">
        <f t="shared" si="30"/>
        <v>4.225</v>
      </c>
      <c r="R105" s="41">
        <f>MIN(0.5,SUMIFS(美育素质!L:L,美育素质!B:B,B105,美育素质!D:D,"=文化艺术实践"))</f>
        <v>0</v>
      </c>
      <c r="S105" s="41">
        <f>SUMIFS(美育素质!L:L,美育素质!B:B,B105,美育素质!D:D,"=校内外文化艺术竞赛")</f>
        <v>0</v>
      </c>
      <c r="T105" s="41">
        <f t="shared" si="31"/>
        <v>0</v>
      </c>
      <c r="U105" s="41">
        <f>MAX(0,SUMIFS(劳育素质!K:K,劳育素质!B:B,B105,劳育素质!D:D,"=劳动日常考核基础分")+SUMIFS(劳育素质!K:K,劳育素质!B:B,B105,劳育素质!D:D,"=活动与卫生加减分"))</f>
        <v>1.43353333333333</v>
      </c>
      <c r="V105" s="25">
        <f>SUMIFS(劳育素质!K:K,劳育素质!B:B,B105,劳育素质!D:D,"=志愿服务",劳育素质!F:F,"=A类+B类")</f>
        <v>0.4</v>
      </c>
      <c r="W105" s="25">
        <f>SUMIFS(劳育素质!K:K,劳育素质!B:B,B105,劳育素质!D:D,"=志愿服务",劳育素质!F:F,"=C类")</f>
        <v>0</v>
      </c>
      <c r="X105" s="25">
        <f t="shared" si="32"/>
        <v>0.4</v>
      </c>
      <c r="Y105" s="25">
        <f>SUMIFS(劳育素质!K:K,劳育素质!B:B,B105,劳育素质!D:D,"=实习实训")</f>
        <v>0</v>
      </c>
      <c r="Z105" s="25">
        <f t="shared" si="33"/>
        <v>1.83353333333333</v>
      </c>
      <c r="AA105" s="25">
        <f>SUMIFS(创新与实践素质!L:L,创新与实践素质!B:B,B105,创新与实践素质!D:D,"=创新创业素质")</f>
        <v>0</v>
      </c>
      <c r="AB105" s="25">
        <f>SUMIFS(创新与实践素质!L:L,创新与实践素质!B:B,B105,创新与实践素质!D:D,"=水平考试")</f>
        <v>0</v>
      </c>
      <c r="AC105" s="25">
        <f>SUMIFS(创新与实践素质!L:L,创新与实践素质!B:B,B105,创新与实践素质!D:D,"=社会实践")</f>
        <v>0</v>
      </c>
      <c r="AD105" s="25">
        <f>_xlfn.MAXIFS(创新与实践素质!L:L,创新与实践素质!B:B,B105,创新与实践素质!D:D,"=社会工作能力（工作表现）",创新与实践素质!G:G,"=上学期")+_xlfn.MAXIFS(创新与实践素质!L:L,创新与实践素质!B:B,B105,创新与实践素质!D:D,"=社会工作能力（工作表现）",创新与实践素质!G:G,"=下学期")</f>
        <v>0</v>
      </c>
      <c r="AE105" s="25">
        <f t="shared" si="34"/>
        <v>0</v>
      </c>
      <c r="AF105" s="25">
        <f t="shared" si="35"/>
        <v>64.2305333333333</v>
      </c>
    </row>
    <row r="106" spans="1:32">
      <c r="A106" s="12" t="s">
        <v>21</v>
      </c>
      <c r="B106" s="13" t="s">
        <v>169</v>
      </c>
      <c r="C106" s="12"/>
      <c r="D106" s="41">
        <f>SUMIFS(德育素质!H:H,德育素质!B:B,B106,德育素质!D:D,"=基本评定分")</f>
        <v>5.28</v>
      </c>
      <c r="E106" s="41">
        <f>MIN(2,SUMIFS(德育素质!H:H,德育素质!A:A,A106,德育素质!D:D,"=集体评定等级分",德育素质!E:E,"=班级考评等级")+SUMIFS(德育素质!H:H,德育素质!B:B,B106,德育素质!D:D,"=集体评定等级分"))</f>
        <v>2</v>
      </c>
      <c r="F106" s="41">
        <f>MIN(2,SUMIFS(德育素质!H:H,德育素质!B:B,B106,德育素质!D:D,"=社会责任记实分"))</f>
        <v>0</v>
      </c>
      <c r="G106" s="25">
        <f>SUMIFS(德育素质!H:H,德育素质!B:B,B106,德育素质!D:D,"=违纪违规扣分")</f>
        <v>0</v>
      </c>
      <c r="H106" s="25">
        <f>SUMIFS(德育素质!H:H,德育素质!B:B,B106,德育素质!D:D,"=荣誉称号加分")</f>
        <v>0</v>
      </c>
      <c r="I106" s="25">
        <f t="shared" si="27"/>
        <v>2</v>
      </c>
      <c r="J106" s="41">
        <f t="shared" si="28"/>
        <v>7.28</v>
      </c>
      <c r="K106" s="41">
        <f>(VLOOKUP(B106,智育素质!B:D,3,0)*10+50)*0.6</f>
        <v>49.068</v>
      </c>
      <c r="L106" s="41">
        <f>SUMIFS(体育素质!J:J,体育素质!B:B,B106,体育素质!D:D,"=体育课程成绩",体育素质!E:E,"=体育成绩")/40</f>
        <v>4.25</v>
      </c>
      <c r="M106" s="41">
        <f>SUMIFS(体育素质!L:L,体育素质!B:B,B106,体育素质!D:D,"=校内外体育竞赛")</f>
        <v>0</v>
      </c>
      <c r="N106" s="41">
        <f>SUMIFS(体育素质!L:L,体育素质!B:B,B106,体育素质!D:D,"=校内外体育活动",体育素质!E:E,"=早锻炼")</f>
        <v>0.4</v>
      </c>
      <c r="O106" s="41">
        <f>SUMIFS(体育素质!L:L,体育素质!B:B,B106,体育素质!D:D,"=校内外体育活动",体育素质!E:E,"=校园跑")</f>
        <v>0.6</v>
      </c>
      <c r="P106" s="41">
        <f t="shared" si="29"/>
        <v>1</v>
      </c>
      <c r="Q106" s="41">
        <f t="shared" si="30"/>
        <v>5.25</v>
      </c>
      <c r="R106" s="41">
        <f>MIN(0.5,SUMIFS(美育素质!L:L,美育素质!B:B,B106,美育素质!D:D,"=文化艺术实践"))</f>
        <v>0</v>
      </c>
      <c r="S106" s="41">
        <f>SUMIFS(美育素质!L:L,美育素质!B:B,B106,美育素质!D:D,"=校内外文化艺术竞赛")</f>
        <v>0.4</v>
      </c>
      <c r="T106" s="41">
        <f t="shared" si="31"/>
        <v>0.4</v>
      </c>
      <c r="U106" s="41">
        <f>MAX(0,SUMIFS(劳育素质!K:K,劳育素质!B:B,B106,劳育素质!D:D,"=劳动日常考核基础分")+SUMIFS(劳育素质!K:K,劳育素质!B:B,B106,劳育素质!D:D,"=活动与卫生加减分"))</f>
        <v>1.47155555555556</v>
      </c>
      <c r="V106" s="25">
        <f>SUMIFS(劳育素质!K:K,劳育素质!B:B,B106,劳育素质!D:D,"=志愿服务",劳育素质!F:F,"=A类+B类")</f>
        <v>2.85</v>
      </c>
      <c r="W106" s="25">
        <f>SUMIFS(劳育素质!K:K,劳育素质!B:B,B106,劳育素质!D:D,"=志愿服务",劳育素质!F:F,"=C类")</f>
        <v>0</v>
      </c>
      <c r="X106" s="25">
        <f t="shared" si="32"/>
        <v>2.85</v>
      </c>
      <c r="Y106" s="25">
        <f>SUMIFS(劳育素质!K:K,劳育素质!B:B,B106,劳育素质!D:D,"=实习实训")</f>
        <v>0</v>
      </c>
      <c r="Z106" s="25">
        <f t="shared" si="33"/>
        <v>4.32155555555556</v>
      </c>
      <c r="AA106" s="25">
        <f>SUMIFS(创新与实践素质!L:L,创新与实践素质!B:B,B106,创新与实践素质!D:D,"=创新创业素质")</f>
        <v>0</v>
      </c>
      <c r="AB106" s="25">
        <f>SUMIFS(创新与实践素质!L:L,创新与实践素质!B:B,B106,创新与实践素质!D:D,"=水平考试")</f>
        <v>0</v>
      </c>
      <c r="AC106" s="25">
        <f>SUMIFS(创新与实践素质!L:L,创新与实践素质!B:B,B106,创新与实践素质!D:D,"=社会实践")</f>
        <v>0</v>
      </c>
      <c r="AD106" s="25">
        <f>_xlfn.MAXIFS(创新与实践素质!L:L,创新与实践素质!B:B,B106,创新与实践素质!D:D,"=社会工作能力（工作表现）",创新与实践素质!G:G,"=上学期")+_xlfn.MAXIFS(创新与实践素质!L:L,创新与实践素质!B:B,B106,创新与实践素质!D:D,"=社会工作能力（工作表现）",创新与实践素质!G:G,"=下学期")</f>
        <v>0</v>
      </c>
      <c r="AE106" s="25">
        <f t="shared" si="34"/>
        <v>0</v>
      </c>
      <c r="AF106" s="25">
        <f t="shared" si="35"/>
        <v>66.3195555555556</v>
      </c>
    </row>
    <row r="107" spans="1:32">
      <c r="A107" s="12" t="s">
        <v>21</v>
      </c>
      <c r="B107" s="13" t="s">
        <v>95</v>
      </c>
      <c r="C107" s="12"/>
      <c r="D107" s="41">
        <f>SUMIFS(德育素质!H:H,德育素质!B:B,B107,德育素质!D:D,"=基本评定分")</f>
        <v>5.28</v>
      </c>
      <c r="E107" s="41">
        <f>MIN(2,SUMIFS(德育素质!H:H,德育素质!A:A,A107,德育素质!D:D,"=集体评定等级分",德育素质!E:E,"=班级考评等级")+SUMIFS(德育素质!H:H,德育素质!B:B,B107,德育素质!D:D,"=集体评定等级分"))</f>
        <v>2</v>
      </c>
      <c r="F107" s="41">
        <f>MIN(2,SUMIFS(德育素质!H:H,德育素质!B:B,B107,德育素质!D:D,"=社会责任记实分"))</f>
        <v>0</v>
      </c>
      <c r="G107" s="25">
        <f>SUMIFS(德育素质!H:H,德育素质!B:B,B107,德育素质!D:D,"=违纪违规扣分")</f>
        <v>0</v>
      </c>
      <c r="H107" s="25">
        <f>SUMIFS(德育素质!H:H,德育素质!B:B,B107,德育素质!D:D,"=荣誉称号加分")</f>
        <v>0</v>
      </c>
      <c r="I107" s="25">
        <f t="shared" si="27"/>
        <v>2</v>
      </c>
      <c r="J107" s="41">
        <f t="shared" si="28"/>
        <v>7.28</v>
      </c>
      <c r="K107" s="41">
        <f>(VLOOKUP(B107,智育素质!B:D,3,0)*10+50)*0.6</f>
        <v>49.842</v>
      </c>
      <c r="L107" s="41">
        <f>SUMIFS(体育素质!J:J,体育素质!B:B,B107,体育素质!D:D,"=体育课程成绩",体育素质!E:E,"=体育成绩")/40</f>
        <v>4.125</v>
      </c>
      <c r="M107" s="41">
        <f>SUMIFS(体育素质!L:L,体育素质!B:B,B107,体育素质!D:D,"=校内外体育竞赛")</f>
        <v>0</v>
      </c>
      <c r="N107" s="41">
        <f>SUMIFS(体育素质!L:L,体育素质!B:B,B107,体育素质!D:D,"=校内外体育活动",体育素质!E:E,"=早锻炼")</f>
        <v>0.4</v>
      </c>
      <c r="O107" s="41">
        <f>SUMIFS(体育素质!L:L,体育素质!B:B,B107,体育素质!D:D,"=校内外体育活动",体育素质!E:E,"=校园跑")</f>
        <v>0.282916666666667</v>
      </c>
      <c r="P107" s="41">
        <f t="shared" si="29"/>
        <v>0.682916666666667</v>
      </c>
      <c r="Q107" s="41">
        <f t="shared" si="30"/>
        <v>4.80791666666667</v>
      </c>
      <c r="R107" s="41">
        <f>MIN(0.5,SUMIFS(美育素质!L:L,美育素质!B:B,B107,美育素质!D:D,"=文化艺术实践"))</f>
        <v>0</v>
      </c>
      <c r="S107" s="41">
        <f>SUMIFS(美育素质!L:L,美育素质!B:B,B107,美育素质!D:D,"=校内外文化艺术竞赛")</f>
        <v>0</v>
      </c>
      <c r="T107" s="41">
        <f t="shared" si="31"/>
        <v>0</v>
      </c>
      <c r="U107" s="41">
        <f>MAX(0,SUMIFS(劳育素质!K:K,劳育素质!B:B,B107,劳育素质!D:D,"=劳动日常考核基础分")+SUMIFS(劳育素质!K:K,劳育素质!B:B,B107,劳育素质!D:D,"=活动与卫生加减分"))</f>
        <v>1.67638888888889</v>
      </c>
      <c r="V107" s="25">
        <f>SUMIFS(劳育素质!K:K,劳育素质!B:B,B107,劳育素质!D:D,"=志愿服务",劳育素质!F:F,"=A类+B类")</f>
        <v>0</v>
      </c>
      <c r="W107" s="25">
        <f>SUMIFS(劳育素质!K:K,劳育素质!B:B,B107,劳育素质!D:D,"=志愿服务",劳育素质!F:F,"=C类")</f>
        <v>0</v>
      </c>
      <c r="X107" s="25">
        <f t="shared" si="32"/>
        <v>0</v>
      </c>
      <c r="Y107" s="25">
        <f>SUMIFS(劳育素质!K:K,劳育素质!B:B,B107,劳育素质!D:D,"=实习实训")</f>
        <v>0</v>
      </c>
      <c r="Z107" s="25">
        <f t="shared" si="33"/>
        <v>1.67638888888889</v>
      </c>
      <c r="AA107" s="25">
        <f>SUMIFS(创新与实践素质!L:L,创新与实践素质!B:B,B107,创新与实践素质!D:D,"=创新创业素质")</f>
        <v>0</v>
      </c>
      <c r="AB107" s="25">
        <f>SUMIFS(创新与实践素质!L:L,创新与实践素质!B:B,B107,创新与实践素质!D:D,"=水平考试")</f>
        <v>0</v>
      </c>
      <c r="AC107" s="25">
        <f>SUMIFS(创新与实践素质!L:L,创新与实践素质!B:B,B107,创新与实践素质!D:D,"=社会实践")</f>
        <v>0</v>
      </c>
      <c r="AD107" s="25">
        <f>_xlfn.MAXIFS(创新与实践素质!L:L,创新与实践素质!B:B,B107,创新与实践素质!D:D,"=社会工作能力（工作表现）",创新与实践素质!G:G,"=上学期")+_xlfn.MAXIFS(创新与实践素质!L:L,创新与实践素质!B:B,B107,创新与实践素质!D:D,"=社会工作能力（工作表现）",创新与实践素质!G:G,"=下学期")</f>
        <v>0</v>
      </c>
      <c r="AE107" s="25">
        <f t="shared" si="34"/>
        <v>0</v>
      </c>
      <c r="AF107" s="25">
        <f t="shared" si="35"/>
        <v>63.6063055555556</v>
      </c>
    </row>
    <row r="108" spans="1:32">
      <c r="A108" s="12" t="s">
        <v>21</v>
      </c>
      <c r="B108" s="13" t="s">
        <v>122</v>
      </c>
      <c r="C108" s="12"/>
      <c r="D108" s="41">
        <f>SUMIFS(德育素质!H:H,德育素质!B:B,B108,德育素质!D:D,"=基本评定分")</f>
        <v>5.28</v>
      </c>
      <c r="E108" s="41">
        <f>MIN(2,SUMIFS(德育素质!H:H,德育素质!A:A,A108,德育素质!D:D,"=集体评定等级分",德育素质!E:E,"=班级考评等级")+SUMIFS(德育素质!H:H,德育素质!B:B,B108,德育素质!D:D,"=集体评定等级分"))</f>
        <v>2</v>
      </c>
      <c r="F108" s="41">
        <f>MIN(2,SUMIFS(德育素质!H:H,德育素质!B:B,B108,德育素质!D:D,"=社会责任记实分"))</f>
        <v>0</v>
      </c>
      <c r="G108" s="25">
        <f>SUMIFS(德育素质!H:H,德育素质!B:B,B108,德育素质!D:D,"=违纪违规扣分")</f>
        <v>0</v>
      </c>
      <c r="H108" s="25">
        <f>SUMIFS(德育素质!H:H,德育素质!B:B,B108,德育素质!D:D,"=荣誉称号加分")</f>
        <v>0</v>
      </c>
      <c r="I108" s="25">
        <f t="shared" si="27"/>
        <v>2</v>
      </c>
      <c r="J108" s="41">
        <f t="shared" si="28"/>
        <v>7.28</v>
      </c>
      <c r="K108" s="41">
        <f>(VLOOKUP(B108,智育素质!B:D,3,0)*10+50)*0.6</f>
        <v>49.578</v>
      </c>
      <c r="L108" s="41">
        <f>SUMIFS(体育素质!J:J,体育素质!B:B,B108,体育素质!D:D,"=体育课程成绩",体育素质!E:E,"=体育成绩")/40</f>
        <v>3.9</v>
      </c>
      <c r="M108" s="41">
        <f>SUMIFS(体育素质!L:L,体育素质!B:B,B108,体育素质!D:D,"=校内外体育竞赛")</f>
        <v>0</v>
      </c>
      <c r="N108" s="41">
        <f>SUMIFS(体育素质!L:L,体育素质!B:B,B108,体育素质!D:D,"=校内外体育活动",体育素质!E:E,"=早锻炼")</f>
        <v>0.4</v>
      </c>
      <c r="O108" s="41">
        <f>SUMIFS(体育素质!L:L,体育素质!B:B,B108,体育素质!D:D,"=校内外体育活动",体育素质!E:E,"=校园跑")</f>
        <v>0.6</v>
      </c>
      <c r="P108" s="41">
        <f t="shared" si="29"/>
        <v>1</v>
      </c>
      <c r="Q108" s="41">
        <f t="shared" si="30"/>
        <v>4.9</v>
      </c>
      <c r="R108" s="41">
        <f>MIN(0.5,SUMIFS(美育素质!L:L,美育素质!B:B,B108,美育素质!D:D,"=文化艺术实践"))</f>
        <v>0</v>
      </c>
      <c r="S108" s="41">
        <f>SUMIFS(美育素质!L:L,美育素质!B:B,B108,美育素质!D:D,"=校内外文化艺术竞赛")</f>
        <v>0</v>
      </c>
      <c r="T108" s="41">
        <f t="shared" si="31"/>
        <v>0</v>
      </c>
      <c r="U108" s="41">
        <f>MAX(0,SUMIFS(劳育素质!K:K,劳育素质!B:B,B108,劳育素质!D:D,"=劳动日常考核基础分")+SUMIFS(劳育素质!K:K,劳育素质!B:B,B108,劳育素质!D:D,"=活动与卫生加减分"))</f>
        <v>1.444</v>
      </c>
      <c r="V108" s="25">
        <f>SUMIFS(劳育素质!K:K,劳育素质!B:B,B108,劳育素质!D:D,"=志愿服务",劳育素质!F:F,"=A类+B类")</f>
        <v>3</v>
      </c>
      <c r="W108" s="25">
        <f>SUMIFS(劳育素质!K:K,劳育素质!B:B,B108,劳育素质!D:D,"=志愿服务",劳育素质!F:F,"=C类")</f>
        <v>0</v>
      </c>
      <c r="X108" s="25">
        <f t="shared" si="32"/>
        <v>3</v>
      </c>
      <c r="Y108" s="25">
        <f>SUMIFS(劳育素质!K:K,劳育素质!B:B,B108,劳育素质!D:D,"=实习实训")</f>
        <v>0</v>
      </c>
      <c r="Z108" s="25">
        <f t="shared" si="33"/>
        <v>4.444</v>
      </c>
      <c r="AA108" s="25">
        <f>SUMIFS(创新与实践素质!L:L,创新与实践素质!B:B,B108,创新与实践素质!D:D,"=创新创业素质")</f>
        <v>0.25</v>
      </c>
      <c r="AB108" s="25">
        <f>SUMIFS(创新与实践素质!L:L,创新与实践素质!B:B,B108,创新与实践素质!D:D,"=水平考试")</f>
        <v>1.32833333333333</v>
      </c>
      <c r="AC108" s="25">
        <f>SUMIFS(创新与实践素质!L:L,创新与实践素质!B:B,B108,创新与实践素质!D:D,"=社会实践")</f>
        <v>0</v>
      </c>
      <c r="AD108" s="25">
        <f>_xlfn.MAXIFS(创新与实践素质!L:L,创新与实践素质!B:B,B108,创新与实践素质!D:D,"=社会工作能力（工作表现）",创新与实践素质!G:G,"=上学期")+_xlfn.MAXIFS(创新与实践素质!L:L,创新与实践素质!B:B,B108,创新与实践素质!D:D,"=社会工作能力（工作表现）",创新与实践素质!G:G,"=下学期")</f>
        <v>0.6</v>
      </c>
      <c r="AE108" s="25">
        <f t="shared" si="34"/>
        <v>2.17833333333333</v>
      </c>
      <c r="AF108" s="25">
        <f t="shared" si="35"/>
        <v>68.3803333333333</v>
      </c>
    </row>
    <row r="109" spans="1:32">
      <c r="A109" s="12" t="s">
        <v>21</v>
      </c>
      <c r="B109" s="13" t="s">
        <v>198</v>
      </c>
      <c r="C109" s="12"/>
      <c r="D109" s="41">
        <f>SUMIFS(德育素质!H:H,德育素质!B:B,B109,德育素质!D:D,"=基本评定分")</f>
        <v>5.28</v>
      </c>
      <c r="E109" s="41">
        <f>MIN(2,SUMIFS(德育素质!H:H,德育素质!A:A,A109,德育素质!D:D,"=集体评定等级分",德育素质!E:E,"=班级考评等级")+SUMIFS(德育素质!H:H,德育素质!B:B,B109,德育素质!D:D,"=集体评定等级分"))</f>
        <v>2</v>
      </c>
      <c r="F109" s="41">
        <f>MIN(2,SUMIFS(德育素质!H:H,德育素质!B:B,B109,德育素质!D:D,"=社会责任记实分"))</f>
        <v>1</v>
      </c>
      <c r="G109" s="25">
        <f>SUMIFS(德育素质!H:H,德育素质!B:B,B109,德育素质!D:D,"=违纪违规扣分")</f>
        <v>0</v>
      </c>
      <c r="H109" s="25">
        <f>SUMIFS(德育素质!H:H,德育素质!B:B,B109,德育素质!D:D,"=荣誉称号加分")</f>
        <v>0</v>
      </c>
      <c r="I109" s="25">
        <f t="shared" si="27"/>
        <v>3</v>
      </c>
      <c r="J109" s="41">
        <f t="shared" si="28"/>
        <v>8.28</v>
      </c>
      <c r="K109" s="41">
        <f>(VLOOKUP(B109,智育素质!B:D,3,0)*10+50)*0.6</f>
        <v>48.432</v>
      </c>
      <c r="L109" s="41">
        <f>SUMIFS(体育素质!J:J,体育素质!B:B,B109,体育素质!D:D,"=体育课程成绩",体育素质!E:E,"=体育成绩")/40</f>
        <v>4.15</v>
      </c>
      <c r="M109" s="41">
        <f>SUMIFS(体育素质!L:L,体育素质!B:B,B109,体育素质!D:D,"=校内外体育竞赛")</f>
        <v>0</v>
      </c>
      <c r="N109" s="41">
        <f>SUMIFS(体育素质!L:L,体育素质!B:B,B109,体育素质!D:D,"=校内外体育活动",体育素质!E:E,"=早锻炼")</f>
        <v>0.4</v>
      </c>
      <c r="O109" s="41">
        <f>SUMIFS(体育素质!L:L,体育素质!B:B,B109,体育素质!D:D,"=校内外体育活动",体育素质!E:E,"=校园跑")</f>
        <v>0.6</v>
      </c>
      <c r="P109" s="41">
        <f t="shared" si="29"/>
        <v>1</v>
      </c>
      <c r="Q109" s="41">
        <f t="shared" si="30"/>
        <v>5.15</v>
      </c>
      <c r="R109" s="41">
        <f>MIN(0.5,SUMIFS(美育素质!L:L,美育素质!B:B,B109,美育素质!D:D,"=文化艺术实践"))</f>
        <v>0</v>
      </c>
      <c r="S109" s="41">
        <f>SUMIFS(美育素质!L:L,美育素质!B:B,B109,美育素质!D:D,"=校内外文化艺术竞赛")</f>
        <v>0.25</v>
      </c>
      <c r="T109" s="41">
        <f t="shared" si="31"/>
        <v>0.25</v>
      </c>
      <c r="U109" s="41">
        <f>MAX(0,SUMIFS(劳育素质!K:K,劳育素质!B:B,B109,劳育素质!D:D,"=劳动日常考核基础分")+SUMIFS(劳育素质!K:K,劳育素质!B:B,B109,劳育素质!D:D,"=活动与卫生加减分"))</f>
        <v>1.49221428571429</v>
      </c>
      <c r="V109" s="25">
        <f>SUMIFS(劳育素质!K:K,劳育素质!B:B,B109,劳育素质!D:D,"=志愿服务",劳育素质!F:F,"=A类+B类")</f>
        <v>0</v>
      </c>
      <c r="W109" s="25">
        <f>SUMIFS(劳育素质!K:K,劳育素质!B:B,B109,劳育素质!D:D,"=志愿服务",劳育素质!F:F,"=C类")</f>
        <v>0</v>
      </c>
      <c r="X109" s="25">
        <f t="shared" si="32"/>
        <v>0</v>
      </c>
      <c r="Y109" s="25">
        <f>SUMIFS(劳育素质!K:K,劳育素质!B:B,B109,劳育素质!D:D,"=实习实训")</f>
        <v>0</v>
      </c>
      <c r="Z109" s="25">
        <f t="shared" si="33"/>
        <v>1.49221428571429</v>
      </c>
      <c r="AA109" s="25">
        <f>SUMIFS(创新与实践素质!L:L,创新与实践素质!B:B,B109,创新与实践素质!D:D,"=创新创业素质")</f>
        <v>0.8</v>
      </c>
      <c r="AB109" s="25">
        <f>SUMIFS(创新与实践素质!L:L,创新与实践素质!B:B,B109,创新与实践素质!D:D,"=水平考试")</f>
        <v>0.733333333333333</v>
      </c>
      <c r="AC109" s="25">
        <f>SUMIFS(创新与实践素质!L:L,创新与实践素质!B:B,B109,创新与实践素质!D:D,"=社会实践")</f>
        <v>0</v>
      </c>
      <c r="AD109" s="25">
        <f>_xlfn.MAXIFS(创新与实践素质!L:L,创新与实践素质!B:B,B109,创新与实践素质!D:D,"=社会工作能力（工作表现）",创新与实践素质!G:G,"=上学期")+_xlfn.MAXIFS(创新与实践素质!L:L,创新与实践素质!B:B,B109,创新与实践素质!D:D,"=社会工作能力（工作表现）",创新与实践素质!G:G,"=下学期")</f>
        <v>0.6</v>
      </c>
      <c r="AE109" s="25">
        <f t="shared" si="34"/>
        <v>2.13333333333333</v>
      </c>
      <c r="AF109" s="25">
        <f t="shared" si="35"/>
        <v>65.7375476190476</v>
      </c>
    </row>
    <row r="110" spans="1:32">
      <c r="A110" s="12" t="s">
        <v>21</v>
      </c>
      <c r="B110" s="13" t="s">
        <v>66</v>
      </c>
      <c r="C110" s="12"/>
      <c r="D110" s="41">
        <f>SUMIFS(德育素质!H:H,德育素质!B:B,B110,德育素质!D:D,"=基本评定分")</f>
        <v>5.28</v>
      </c>
      <c r="E110" s="41">
        <f>MIN(2,SUMIFS(德育素质!H:H,德育素质!A:A,A110,德育素质!D:D,"=集体评定等级分",德育素质!E:E,"=班级考评等级")+SUMIFS(德育素质!H:H,德育素质!B:B,B110,德育素质!D:D,"=集体评定等级分"))</f>
        <v>2</v>
      </c>
      <c r="F110" s="41">
        <f>MIN(2,SUMIFS(德育素质!H:H,德育素质!B:B,B110,德育素质!D:D,"=社会责任记实分"))</f>
        <v>0</v>
      </c>
      <c r="G110" s="25">
        <f>SUMIFS(德育素质!H:H,德育素质!B:B,B110,德育素质!D:D,"=违纪违规扣分")</f>
        <v>0</v>
      </c>
      <c r="H110" s="25">
        <f>SUMIFS(德育素质!H:H,德育素质!B:B,B110,德育素质!D:D,"=荣誉称号加分")</f>
        <v>0</v>
      </c>
      <c r="I110" s="25">
        <f t="shared" si="27"/>
        <v>2</v>
      </c>
      <c r="J110" s="41">
        <f t="shared" si="28"/>
        <v>7.28</v>
      </c>
      <c r="K110" s="41">
        <f>(VLOOKUP(B110,智育素质!B:D,3,0)*10+50)*0.6</f>
        <v>48.252</v>
      </c>
      <c r="L110" s="41">
        <f>SUMIFS(体育素质!J:J,体育素质!B:B,B110,体育素质!D:D,"=体育课程成绩",体育素质!E:E,"=体育成绩")/40</f>
        <v>3.45</v>
      </c>
      <c r="M110" s="41">
        <f>SUMIFS(体育素质!L:L,体育素质!B:B,B110,体育素质!D:D,"=校内外体育竞赛")</f>
        <v>0</v>
      </c>
      <c r="N110" s="41">
        <f>SUMIFS(体育素质!L:L,体育素质!B:B,B110,体育素质!D:D,"=校内外体育活动",体育素质!E:E,"=早锻炼")</f>
        <v>0.355</v>
      </c>
      <c r="O110" s="41">
        <f>SUMIFS(体育素质!L:L,体育素质!B:B,B110,体育素质!D:D,"=校内外体育活动",体育素质!E:E,"=校园跑")</f>
        <v>0</v>
      </c>
      <c r="P110" s="41">
        <f t="shared" si="29"/>
        <v>0.355</v>
      </c>
      <c r="Q110" s="41">
        <f t="shared" si="30"/>
        <v>3.805</v>
      </c>
      <c r="R110" s="41">
        <f>MIN(0.5,SUMIFS(美育素质!L:L,美育素质!B:B,B110,美育素质!D:D,"=文化艺术实践"))</f>
        <v>0</v>
      </c>
      <c r="S110" s="41">
        <f>SUMIFS(美育素质!L:L,美育素质!B:B,B110,美育素质!D:D,"=校内外文化艺术竞赛")</f>
        <v>0</v>
      </c>
      <c r="T110" s="41">
        <f t="shared" si="31"/>
        <v>0</v>
      </c>
      <c r="U110" s="41">
        <f>MAX(0,SUMIFS(劳育素质!K:K,劳育素质!B:B,B110,劳育素质!D:D,"=劳动日常考核基础分")+SUMIFS(劳育素质!K:K,劳育素质!B:B,B110,劳育素质!D:D,"=活动与卫生加减分"))</f>
        <v>1.561</v>
      </c>
      <c r="V110" s="25">
        <f>SUMIFS(劳育素质!K:K,劳育素质!B:B,B110,劳育素质!D:D,"=志愿服务",劳育素质!F:F,"=A类+B类")</f>
        <v>0.4</v>
      </c>
      <c r="W110" s="25">
        <f>SUMIFS(劳育素质!K:K,劳育素质!B:B,B110,劳育素质!D:D,"=志愿服务",劳育素质!F:F,"=C类")</f>
        <v>0</v>
      </c>
      <c r="X110" s="25">
        <f t="shared" si="32"/>
        <v>0.4</v>
      </c>
      <c r="Y110" s="25">
        <f>SUMIFS(劳育素质!K:K,劳育素质!B:B,B110,劳育素质!D:D,"=实习实训")</f>
        <v>0</v>
      </c>
      <c r="Z110" s="25">
        <f t="shared" si="33"/>
        <v>1.961</v>
      </c>
      <c r="AA110" s="25">
        <f>SUMIFS(创新与实践素质!L:L,创新与实践素质!B:B,B110,创新与实践素质!D:D,"=创新创业素质")</f>
        <v>0</v>
      </c>
      <c r="AB110" s="25">
        <f>SUMIFS(创新与实践素质!L:L,创新与实践素质!B:B,B110,创新与实践素质!D:D,"=水平考试")</f>
        <v>0</v>
      </c>
      <c r="AC110" s="25">
        <f>SUMIFS(创新与实践素质!L:L,创新与实践素质!B:B,B110,创新与实践素质!D:D,"=社会实践")</f>
        <v>0</v>
      </c>
      <c r="AD110" s="25">
        <f>_xlfn.MAXIFS(创新与实践素质!L:L,创新与实践素质!B:B,B110,创新与实践素质!D:D,"=社会工作能力（工作表现）",创新与实践素质!G:G,"=上学期")+_xlfn.MAXIFS(创新与实践素质!L:L,创新与实践素质!B:B,B110,创新与实践素质!D:D,"=社会工作能力（工作表现）",创新与实践素质!G:G,"=下学期")</f>
        <v>0</v>
      </c>
      <c r="AE110" s="25">
        <f t="shared" si="34"/>
        <v>0</v>
      </c>
      <c r="AF110" s="25">
        <f t="shared" si="35"/>
        <v>61.298</v>
      </c>
    </row>
    <row r="111" spans="1:32">
      <c r="A111" s="12" t="s">
        <v>21</v>
      </c>
      <c r="B111" s="13" t="s">
        <v>185</v>
      </c>
      <c r="C111" s="12"/>
      <c r="D111" s="41">
        <f>SUMIFS(德育素质!H:H,德育素质!B:B,B111,德育素质!D:D,"=基本评定分")</f>
        <v>6</v>
      </c>
      <c r="E111" s="41">
        <f>MIN(2,SUMIFS(德育素质!H:H,德育素质!A:A,A111,德育素质!D:D,"=集体评定等级分",德育素质!E:E,"=班级考评等级")+SUMIFS(德育素质!H:H,德育素质!B:B,B111,德育素质!D:D,"=集体评定等级分"))</f>
        <v>2</v>
      </c>
      <c r="F111" s="41">
        <f>MIN(2,SUMIFS(德育素质!H:H,德育素质!B:B,B111,德育素质!D:D,"=社会责任记实分"))</f>
        <v>0.25</v>
      </c>
      <c r="G111" s="25">
        <f>SUMIFS(德育素质!H:H,德育素质!B:B,B111,德育素质!D:D,"=违纪违规扣分")</f>
        <v>-0.02</v>
      </c>
      <c r="H111" s="25">
        <f>SUMIFS(德育素质!H:H,德育素质!B:B,B111,德育素质!D:D,"=荣誉称号加分")</f>
        <v>0</v>
      </c>
      <c r="I111" s="25">
        <f t="shared" si="27"/>
        <v>2.23</v>
      </c>
      <c r="J111" s="41">
        <f t="shared" si="28"/>
        <v>8.23</v>
      </c>
      <c r="K111" s="41">
        <f>(VLOOKUP(B111,智育素质!B:D,3,0)*10+50)*0.6</f>
        <v>48.414</v>
      </c>
      <c r="L111" s="41">
        <f>SUMIFS(体育素质!J:J,体育素质!B:B,B111,体育素质!D:D,"=体育课程成绩",体育素质!E:E,"=体育成绩")/40</f>
        <v>4.05</v>
      </c>
      <c r="M111" s="41">
        <f>SUMIFS(体育素质!L:L,体育素质!B:B,B111,体育素质!D:D,"=校内外体育竞赛")</f>
        <v>0</v>
      </c>
      <c r="N111" s="41">
        <f>SUMIFS(体育素质!L:L,体育素质!B:B,B111,体育素质!D:D,"=校内外体育活动",体育素质!E:E,"=早锻炼")</f>
        <v>0.35</v>
      </c>
      <c r="O111" s="41">
        <f>SUMIFS(体育素质!L:L,体育素质!B:B,B111,体育素质!D:D,"=校内外体育活动",体育素质!E:E,"=校园跑")</f>
        <v>0.360416666666667</v>
      </c>
      <c r="P111" s="41">
        <f t="shared" si="29"/>
        <v>0.710416666666667</v>
      </c>
      <c r="Q111" s="41">
        <f t="shared" si="30"/>
        <v>4.76041666666667</v>
      </c>
      <c r="R111" s="41">
        <f>MIN(0.5,SUMIFS(美育素质!L:L,美育素质!B:B,B111,美育素质!D:D,"=文化艺术实践"))</f>
        <v>0</v>
      </c>
      <c r="S111" s="41">
        <f>SUMIFS(美育素质!L:L,美育素质!B:B,B111,美育素质!D:D,"=校内外文化艺术竞赛")</f>
        <v>0.25</v>
      </c>
      <c r="T111" s="41">
        <f t="shared" si="31"/>
        <v>0.25</v>
      </c>
      <c r="U111" s="41">
        <f>MAX(0,SUMIFS(劳育素质!K:K,劳育素质!B:B,B111,劳育素质!D:D,"=劳动日常考核基础分")+SUMIFS(劳育素质!K:K,劳育素质!B:B,B111,劳育素质!D:D,"=活动与卫生加减分"))</f>
        <v>1.3686</v>
      </c>
      <c r="V111" s="25">
        <f>SUMIFS(劳育素质!K:K,劳育素质!B:B,B111,劳育素质!D:D,"=志愿服务",劳育素质!F:F,"=A类+B类")</f>
        <v>3</v>
      </c>
      <c r="W111" s="25">
        <f>SUMIFS(劳育素质!K:K,劳育素质!B:B,B111,劳育素质!D:D,"=志愿服务",劳育素质!F:F,"=C类")</f>
        <v>0</v>
      </c>
      <c r="X111" s="25">
        <f t="shared" si="32"/>
        <v>3</v>
      </c>
      <c r="Y111" s="25">
        <f>SUMIFS(劳育素质!K:K,劳育素质!B:B,B111,劳育素质!D:D,"=实习实训")</f>
        <v>0</v>
      </c>
      <c r="Z111" s="25">
        <f t="shared" si="33"/>
        <v>4.3686</v>
      </c>
      <c r="AA111" s="25">
        <f>SUMIFS(创新与实践素质!L:L,创新与实践素质!B:B,B111,创新与实践素质!D:D,"=创新创业素质")</f>
        <v>0</v>
      </c>
      <c r="AB111" s="25">
        <f>SUMIFS(创新与实践素质!L:L,创新与实践素质!B:B,B111,创新与实践素质!D:D,"=水平考试")</f>
        <v>0</v>
      </c>
      <c r="AC111" s="25">
        <f>SUMIFS(创新与实践素质!L:L,创新与实践素质!B:B,B111,创新与实践素质!D:D,"=社会实践")</f>
        <v>0</v>
      </c>
      <c r="AD111" s="25">
        <f>_xlfn.MAXIFS(创新与实践素质!L:L,创新与实践素质!B:B,B111,创新与实践素质!D:D,"=社会工作能力（工作表现）",创新与实践素质!G:G,"=上学期")+_xlfn.MAXIFS(创新与实践素质!L:L,创新与实践素质!B:B,B111,创新与实践素质!D:D,"=社会工作能力（工作表现）",创新与实践素质!G:G,"=下学期")</f>
        <v>1</v>
      </c>
      <c r="AE111" s="25">
        <f t="shared" si="34"/>
        <v>1</v>
      </c>
      <c r="AF111" s="25">
        <f t="shared" si="35"/>
        <v>67.0230166666667</v>
      </c>
    </row>
    <row r="112" spans="1:32">
      <c r="A112" s="12" t="s">
        <v>21</v>
      </c>
      <c r="B112" s="13" t="s">
        <v>94</v>
      </c>
      <c r="C112" s="12"/>
      <c r="D112" s="41">
        <f>SUMIFS(德育素质!H:H,德育素质!B:B,B112,德育素质!D:D,"=基本评定分")</f>
        <v>5.28</v>
      </c>
      <c r="E112" s="41">
        <f>MIN(2,SUMIFS(德育素质!H:H,德育素质!A:A,A112,德育素质!D:D,"=集体评定等级分",德育素质!E:E,"=班级考评等级")+SUMIFS(德育素质!H:H,德育素质!B:B,B112,德育素质!D:D,"=集体评定等级分"))</f>
        <v>2</v>
      </c>
      <c r="F112" s="41">
        <f>MIN(2,SUMIFS(德育素质!H:H,德育素质!B:B,B112,德育素质!D:D,"=社会责任记实分"))</f>
        <v>0</v>
      </c>
      <c r="G112" s="25">
        <f>SUMIFS(德育素质!H:H,德育素质!B:B,B112,德育素质!D:D,"=违纪违规扣分")</f>
        <v>0</v>
      </c>
      <c r="H112" s="25">
        <f>SUMIFS(德育素质!H:H,德育素质!B:B,B112,德育素质!D:D,"=荣誉称号加分")</f>
        <v>0</v>
      </c>
      <c r="I112" s="25">
        <f t="shared" si="27"/>
        <v>2</v>
      </c>
      <c r="J112" s="41">
        <f t="shared" si="28"/>
        <v>7.28</v>
      </c>
      <c r="K112" s="41">
        <f>(VLOOKUP(B112,智育素质!B:D,3,0)*10+50)*0.6</f>
        <v>47.604</v>
      </c>
      <c r="L112" s="41">
        <f>SUMIFS(体育素质!J:J,体育素质!B:B,B112,体育素质!D:D,"=体育课程成绩",体育素质!E:E,"=体育成绩")/40</f>
        <v>4.4</v>
      </c>
      <c r="M112" s="41">
        <f>SUMIFS(体育素质!L:L,体育素质!B:B,B112,体育素质!D:D,"=校内外体育竞赛")</f>
        <v>0</v>
      </c>
      <c r="N112" s="41">
        <f>SUMIFS(体育素质!L:L,体育素质!B:B,B112,体育素质!D:D,"=校内外体育活动",体育素质!E:E,"=早锻炼")</f>
        <v>0.345</v>
      </c>
      <c r="O112" s="41">
        <f>SUMIFS(体育素质!L:L,体育素质!B:B,B112,体育素质!D:D,"=校内外体育活动",体育素质!E:E,"=校园跑")</f>
        <v>0.6</v>
      </c>
      <c r="P112" s="41">
        <f t="shared" si="29"/>
        <v>0.945</v>
      </c>
      <c r="Q112" s="41">
        <f t="shared" si="30"/>
        <v>5.345</v>
      </c>
      <c r="R112" s="41">
        <f>MIN(0.5,SUMIFS(美育素质!L:L,美育素质!B:B,B112,美育素质!D:D,"=文化艺术实践"))</f>
        <v>0</v>
      </c>
      <c r="S112" s="41">
        <f>SUMIFS(美育素质!L:L,美育素质!B:B,B112,美育素质!D:D,"=校内外文化艺术竞赛")</f>
        <v>0</v>
      </c>
      <c r="T112" s="41">
        <f t="shared" si="31"/>
        <v>0</v>
      </c>
      <c r="U112" s="41">
        <f>MAX(0,SUMIFS(劳育素质!K:K,劳育素质!B:B,B112,劳育素质!D:D,"=劳动日常考核基础分")+SUMIFS(劳育素质!K:K,劳育素质!B:B,B112,劳育素质!D:D,"=活动与卫生加减分"))</f>
        <v>1.5668</v>
      </c>
      <c r="V112" s="25">
        <f>SUMIFS(劳育素质!K:K,劳育素质!B:B,B112,劳育素质!D:D,"=志愿服务",劳育素质!F:F,"=A类+B类")</f>
        <v>2.325</v>
      </c>
      <c r="W112" s="25">
        <f>SUMIFS(劳育素质!K:K,劳育素质!B:B,B112,劳育素质!D:D,"=志愿服务",劳育素质!F:F,"=C类")</f>
        <v>0</v>
      </c>
      <c r="X112" s="25">
        <f t="shared" si="32"/>
        <v>2.325</v>
      </c>
      <c r="Y112" s="25">
        <f>SUMIFS(劳育素质!K:K,劳育素质!B:B,B112,劳育素质!D:D,"=实习实训")</f>
        <v>0</v>
      </c>
      <c r="Z112" s="25">
        <f t="shared" si="33"/>
        <v>3.8918</v>
      </c>
      <c r="AA112" s="25">
        <f>SUMIFS(创新与实践素质!L:L,创新与实践素质!B:B,B112,创新与实践素质!D:D,"=创新创业素质")</f>
        <v>0</v>
      </c>
      <c r="AB112" s="25">
        <f>SUMIFS(创新与实践素质!L:L,创新与实践素质!B:B,B112,创新与实践素质!D:D,"=水平考试")</f>
        <v>0.86</v>
      </c>
      <c r="AC112" s="25">
        <f>SUMIFS(创新与实践素质!L:L,创新与实践素质!B:B,B112,创新与实践素质!D:D,"=社会实践")</f>
        <v>0</v>
      </c>
      <c r="AD112" s="25">
        <f>_xlfn.MAXIFS(创新与实践素质!L:L,创新与实践素质!B:B,B112,创新与实践素质!D:D,"=社会工作能力（工作表现）",创新与实践素质!G:G,"=上学期")+_xlfn.MAXIFS(创新与实践素质!L:L,创新与实践素质!B:B,B112,创新与实践素质!D:D,"=社会工作能力（工作表现）",创新与实践素质!G:G,"=下学期")</f>
        <v>0</v>
      </c>
      <c r="AE112" s="25">
        <f t="shared" si="34"/>
        <v>0.86</v>
      </c>
      <c r="AF112" s="25">
        <f t="shared" si="35"/>
        <v>64.9808</v>
      </c>
    </row>
    <row r="113" spans="1:32">
      <c r="A113" s="12" t="s">
        <v>21</v>
      </c>
      <c r="B113" s="13" t="s">
        <v>114</v>
      </c>
      <c r="C113" s="12"/>
      <c r="D113" s="41">
        <f>SUMIFS(德育素质!H:H,德育素质!B:B,B113,德育素质!D:D,"=基本评定分")</f>
        <v>5.28</v>
      </c>
      <c r="E113" s="41">
        <f>MIN(2,SUMIFS(德育素质!H:H,德育素质!A:A,A113,德育素质!D:D,"=集体评定等级分",德育素质!E:E,"=班级考评等级")+SUMIFS(德育素质!H:H,德育素质!B:B,B113,德育素质!D:D,"=集体评定等级分"))</f>
        <v>2</v>
      </c>
      <c r="F113" s="41">
        <f>MIN(2,SUMIFS(德育素质!H:H,德育素质!B:B,B113,德育素质!D:D,"=社会责任记实分"))</f>
        <v>0</v>
      </c>
      <c r="G113" s="25">
        <f>SUMIFS(德育素质!H:H,德育素质!B:B,B113,德育素质!D:D,"=违纪违规扣分")</f>
        <v>0</v>
      </c>
      <c r="H113" s="25">
        <f>SUMIFS(德育素质!H:H,德育素质!B:B,B113,德育素质!D:D,"=荣誉称号加分")</f>
        <v>0</v>
      </c>
      <c r="I113" s="25">
        <f t="shared" si="27"/>
        <v>2</v>
      </c>
      <c r="J113" s="41">
        <f t="shared" si="28"/>
        <v>7.28</v>
      </c>
      <c r="K113" s="41">
        <f>(VLOOKUP(B113,智育素质!B:D,3,0)*10+50)*0.6</f>
        <v>48.144</v>
      </c>
      <c r="L113" s="41">
        <f>SUMIFS(体育素质!J:J,体育素质!B:B,B113,体育素质!D:D,"=体育课程成绩",体育素质!E:E,"=体育成绩")/40</f>
        <v>4.325</v>
      </c>
      <c r="M113" s="41">
        <f>SUMIFS(体育素质!L:L,体育素质!B:B,B113,体育素质!D:D,"=校内外体育竞赛")</f>
        <v>0</v>
      </c>
      <c r="N113" s="41">
        <f>SUMIFS(体育素质!L:L,体育素质!B:B,B113,体育素质!D:D,"=校内外体育活动",体育素质!E:E,"=早锻炼")</f>
        <v>0.275</v>
      </c>
      <c r="O113" s="41">
        <f>SUMIFS(体育素质!L:L,体育素质!B:B,B113,体育素质!D:D,"=校内外体育活动",体育素质!E:E,"=校园跑")</f>
        <v>0</v>
      </c>
      <c r="P113" s="41">
        <f t="shared" si="29"/>
        <v>0.275</v>
      </c>
      <c r="Q113" s="41">
        <f t="shared" si="30"/>
        <v>4.6</v>
      </c>
      <c r="R113" s="41">
        <f>MIN(0.5,SUMIFS(美育素质!L:L,美育素质!B:B,B113,美育素质!D:D,"=文化艺术实践"))</f>
        <v>0</v>
      </c>
      <c r="S113" s="41">
        <f>SUMIFS(美育素质!L:L,美育素质!B:B,B113,美育素质!D:D,"=校内外文化艺术竞赛")</f>
        <v>0</v>
      </c>
      <c r="T113" s="41">
        <f t="shared" si="31"/>
        <v>0</v>
      </c>
      <c r="U113" s="41">
        <f>MAX(0,SUMIFS(劳育素质!K:K,劳育素质!B:B,B113,劳育素质!D:D,"=劳动日常考核基础分")+SUMIFS(劳育素质!K:K,劳育素质!B:B,B113,劳育素质!D:D,"=活动与卫生加减分"))</f>
        <v>1.48973333333333</v>
      </c>
      <c r="V113" s="25">
        <f>SUMIFS(劳育素质!K:K,劳育素质!B:B,B113,劳育素质!D:D,"=志愿服务",劳育素质!F:F,"=A类+B类")</f>
        <v>0.4</v>
      </c>
      <c r="W113" s="25">
        <f>SUMIFS(劳育素质!K:K,劳育素质!B:B,B113,劳育素质!D:D,"=志愿服务",劳育素质!F:F,"=C类")</f>
        <v>0</v>
      </c>
      <c r="X113" s="25">
        <f t="shared" si="32"/>
        <v>0.4</v>
      </c>
      <c r="Y113" s="25">
        <f>SUMIFS(劳育素质!K:K,劳育素质!B:B,B113,劳育素质!D:D,"=实习实训")</f>
        <v>0</v>
      </c>
      <c r="Z113" s="25">
        <f t="shared" si="33"/>
        <v>1.88973333333333</v>
      </c>
      <c r="AA113" s="25">
        <f>SUMIFS(创新与实践素质!L:L,创新与实践素质!B:B,B113,创新与实践素质!D:D,"=创新创业素质")</f>
        <v>2</v>
      </c>
      <c r="AB113" s="25">
        <f>SUMIFS(创新与实践素质!L:L,创新与实践素质!B:B,B113,创新与实践素质!D:D,"=水平考试")</f>
        <v>0</v>
      </c>
      <c r="AC113" s="25">
        <f>SUMIFS(创新与实践素质!L:L,创新与实践素质!B:B,B113,创新与实践素质!D:D,"=社会实践")</f>
        <v>0</v>
      </c>
      <c r="AD113" s="25">
        <f>_xlfn.MAXIFS(创新与实践素质!L:L,创新与实践素质!B:B,B113,创新与实践素质!D:D,"=社会工作能力（工作表现）",创新与实践素质!G:G,"=上学期")+_xlfn.MAXIFS(创新与实践素质!L:L,创新与实践素质!B:B,B113,创新与实践素质!D:D,"=社会工作能力（工作表现）",创新与实践素质!G:G,"=下学期")</f>
        <v>0</v>
      </c>
      <c r="AE113" s="25">
        <f t="shared" si="34"/>
        <v>2</v>
      </c>
      <c r="AF113" s="25">
        <f t="shared" si="35"/>
        <v>63.9137333333333</v>
      </c>
    </row>
    <row r="114" spans="1:32">
      <c r="A114" s="12" t="s">
        <v>21</v>
      </c>
      <c r="B114" s="13" t="s">
        <v>151</v>
      </c>
      <c r="C114" s="12"/>
      <c r="D114" s="41">
        <f>SUMIFS(德育素质!H:H,德育素质!B:B,B114,德育素质!D:D,"=基本评定分")</f>
        <v>5.28</v>
      </c>
      <c r="E114" s="41">
        <f>MIN(2,SUMIFS(德育素质!H:H,德育素质!A:A,A114,德育素质!D:D,"=集体评定等级分",德育素质!E:E,"=班级考评等级")+SUMIFS(德育素质!H:H,德育素质!B:B,B114,德育素质!D:D,"=集体评定等级分"))</f>
        <v>2</v>
      </c>
      <c r="F114" s="41">
        <f>MIN(2,SUMIFS(德育素质!H:H,德育素质!B:B,B114,德育素质!D:D,"=社会责任记实分"))</f>
        <v>0</v>
      </c>
      <c r="G114" s="25">
        <f>SUMIFS(德育素质!H:H,德育素质!B:B,B114,德育素质!D:D,"=违纪违规扣分")</f>
        <v>0</v>
      </c>
      <c r="H114" s="25">
        <f>SUMIFS(德育素质!H:H,德育素质!B:B,B114,德育素质!D:D,"=荣誉称号加分")</f>
        <v>0</v>
      </c>
      <c r="I114" s="25">
        <f t="shared" si="27"/>
        <v>2</v>
      </c>
      <c r="J114" s="41">
        <f t="shared" si="28"/>
        <v>7.28</v>
      </c>
      <c r="K114" s="41">
        <f>(VLOOKUP(B114,智育素质!B:D,3,0)*10+50)*0.6</f>
        <v>47.49</v>
      </c>
      <c r="L114" s="41">
        <f>SUMIFS(体育素质!J:J,体育素质!B:B,B114,体育素质!D:D,"=体育课程成绩",体育素质!E:E,"=体育成绩")/40</f>
        <v>3.375</v>
      </c>
      <c r="M114" s="41">
        <f>SUMIFS(体育素质!L:L,体育素质!B:B,B114,体育素质!D:D,"=校内外体育竞赛")</f>
        <v>0</v>
      </c>
      <c r="N114" s="41">
        <f>SUMIFS(体育素质!L:L,体育素质!B:B,B114,体育素质!D:D,"=校内外体育活动",体育素质!E:E,"=早锻炼")</f>
        <v>0.165</v>
      </c>
      <c r="O114" s="41">
        <f>SUMIFS(体育素质!L:L,体育素质!B:B,B114,体育素质!D:D,"=校内外体育活动",体育素质!E:E,"=校园跑")</f>
        <v>0</v>
      </c>
      <c r="P114" s="41">
        <f t="shared" si="29"/>
        <v>0.165</v>
      </c>
      <c r="Q114" s="41">
        <f t="shared" si="30"/>
        <v>3.54</v>
      </c>
      <c r="R114" s="41">
        <f>MIN(0.5,SUMIFS(美育素质!L:L,美育素质!B:B,B114,美育素质!D:D,"=文化艺术实践"))</f>
        <v>0</v>
      </c>
      <c r="S114" s="41">
        <f>SUMIFS(美育素质!L:L,美育素质!B:B,B114,美育素质!D:D,"=校内外文化艺术竞赛")</f>
        <v>0</v>
      </c>
      <c r="T114" s="41">
        <f t="shared" si="31"/>
        <v>0</v>
      </c>
      <c r="U114" s="41">
        <f>MAX(0,SUMIFS(劳育素质!K:K,劳育素质!B:B,B114,劳育素质!D:D,"=劳动日常考核基础分")+SUMIFS(劳育素质!K:K,劳育素质!B:B,B114,劳育素质!D:D,"=活动与卫生加减分"))</f>
        <v>1.45633333333333</v>
      </c>
      <c r="V114" s="25">
        <f>SUMIFS(劳育素质!K:K,劳育素质!B:B,B114,劳育素质!D:D,"=志愿服务",劳育素质!F:F,"=A类+B类")</f>
        <v>3</v>
      </c>
      <c r="W114" s="25">
        <f>SUMIFS(劳育素质!K:K,劳育素质!B:B,B114,劳育素质!D:D,"=志愿服务",劳育素质!F:F,"=C类")</f>
        <v>0</v>
      </c>
      <c r="X114" s="25">
        <f t="shared" si="32"/>
        <v>3</v>
      </c>
      <c r="Y114" s="25">
        <f>SUMIFS(劳育素质!K:K,劳育素质!B:B,B114,劳育素质!D:D,"=实习实训")</f>
        <v>0</v>
      </c>
      <c r="Z114" s="25">
        <f t="shared" si="33"/>
        <v>4.45633333333333</v>
      </c>
      <c r="AA114" s="25">
        <f>SUMIFS(创新与实践素质!L:L,创新与实践素质!B:B,B114,创新与实践素质!D:D,"=创新创业素质")</f>
        <v>0</v>
      </c>
      <c r="AB114" s="25">
        <f>SUMIFS(创新与实践素质!L:L,创新与实践素质!B:B,B114,创新与实践素质!D:D,"=水平考试")</f>
        <v>0</v>
      </c>
      <c r="AC114" s="25">
        <f>SUMIFS(创新与实践素质!L:L,创新与实践素质!B:B,B114,创新与实践素质!D:D,"=社会实践")</f>
        <v>0</v>
      </c>
      <c r="AD114" s="25">
        <f>_xlfn.MAXIFS(创新与实践素质!L:L,创新与实践素质!B:B,B114,创新与实践素质!D:D,"=社会工作能力（工作表现）",创新与实践素质!G:G,"=上学期")+_xlfn.MAXIFS(创新与实践素质!L:L,创新与实践素质!B:B,B114,创新与实践素质!D:D,"=社会工作能力（工作表现）",创新与实践素质!G:G,"=下学期")</f>
        <v>0</v>
      </c>
      <c r="AE114" s="25">
        <f t="shared" si="34"/>
        <v>0</v>
      </c>
      <c r="AF114" s="25">
        <f t="shared" si="35"/>
        <v>62.7663333333333</v>
      </c>
    </row>
    <row r="115" spans="1:32">
      <c r="A115" s="12" t="s">
        <v>21</v>
      </c>
      <c r="B115" s="13" t="s">
        <v>130</v>
      </c>
      <c r="C115" s="12"/>
      <c r="D115" s="41">
        <f>SUMIFS(德育素质!H:H,德育素质!B:B,B115,德育素质!D:D,"=基本评定分")</f>
        <v>5.28</v>
      </c>
      <c r="E115" s="41">
        <f>MIN(2,SUMIFS(德育素质!H:H,德育素质!A:A,A115,德育素质!D:D,"=集体评定等级分",德育素质!E:E,"=班级考评等级")+SUMIFS(德育素质!H:H,德育素质!B:B,B115,德育素质!D:D,"=集体评定等级分"))</f>
        <v>2</v>
      </c>
      <c r="F115" s="41">
        <f>MIN(2,SUMIFS(德育素质!H:H,德育素质!B:B,B115,德育素质!D:D,"=社会责任记实分"))</f>
        <v>0</v>
      </c>
      <c r="G115" s="25">
        <f>SUMIFS(德育素质!H:H,德育素质!B:B,B115,德育素质!D:D,"=违纪违规扣分")</f>
        <v>0</v>
      </c>
      <c r="H115" s="25">
        <f>SUMIFS(德育素质!H:H,德育素质!B:B,B115,德育素质!D:D,"=荣誉称号加分")</f>
        <v>0</v>
      </c>
      <c r="I115" s="25">
        <f t="shared" si="27"/>
        <v>2</v>
      </c>
      <c r="J115" s="41">
        <f t="shared" si="28"/>
        <v>7.28</v>
      </c>
      <c r="K115" s="41">
        <f>(VLOOKUP(B115,智育素质!B:D,3,0)*10+50)*0.6</f>
        <v>49.038</v>
      </c>
      <c r="L115" s="41">
        <f>SUMIFS(体育素质!J:J,体育素质!B:B,B115,体育素质!D:D,"=体育课程成绩",体育素质!E:E,"=体育成绩")/40</f>
        <v>3.95</v>
      </c>
      <c r="M115" s="41">
        <f>SUMIFS(体育素质!L:L,体育素质!B:B,B115,体育素质!D:D,"=校内外体育竞赛")</f>
        <v>0</v>
      </c>
      <c r="N115" s="41">
        <f>SUMIFS(体育素质!L:L,体育素质!B:B,B115,体育素质!D:D,"=校内外体育活动",体育素质!E:E,"=早锻炼")</f>
        <v>0.34</v>
      </c>
      <c r="O115" s="41">
        <f>SUMIFS(体育素质!L:L,体育素质!B:B,B115,体育素质!D:D,"=校内外体育活动",体育素质!E:E,"=校园跑")</f>
        <v>0.6</v>
      </c>
      <c r="P115" s="41">
        <f t="shared" si="29"/>
        <v>0.94</v>
      </c>
      <c r="Q115" s="41">
        <f t="shared" si="30"/>
        <v>4.89</v>
      </c>
      <c r="R115" s="41">
        <f>MIN(0.5,SUMIFS(美育素质!L:L,美育素质!B:B,B115,美育素质!D:D,"=文化艺术实践"))</f>
        <v>0</v>
      </c>
      <c r="S115" s="41">
        <f>SUMIFS(美育素质!L:L,美育素质!B:B,B115,美育素质!D:D,"=校内外文化艺术竞赛")</f>
        <v>0</v>
      </c>
      <c r="T115" s="41">
        <f t="shared" si="31"/>
        <v>0</v>
      </c>
      <c r="U115" s="41">
        <f>MAX(0,SUMIFS(劳育素质!K:K,劳育素质!B:B,B115,劳育素质!D:D,"=劳动日常考核基础分")+SUMIFS(劳育素质!K:K,劳育素质!B:B,B115,劳育素质!D:D,"=活动与卫生加减分"))</f>
        <v>1.3392</v>
      </c>
      <c r="V115" s="25">
        <f>SUMIFS(劳育素质!K:K,劳育素质!B:B,B115,劳育素质!D:D,"=志愿服务",劳育素质!F:F,"=A类+B类")</f>
        <v>0.4</v>
      </c>
      <c r="W115" s="25">
        <f>SUMIFS(劳育素质!K:K,劳育素质!B:B,B115,劳育素质!D:D,"=志愿服务",劳育素质!F:F,"=C类")</f>
        <v>0</v>
      </c>
      <c r="X115" s="25">
        <f t="shared" si="32"/>
        <v>0.4</v>
      </c>
      <c r="Y115" s="25">
        <f>SUMIFS(劳育素质!K:K,劳育素质!B:B,B115,劳育素质!D:D,"=实习实训")</f>
        <v>0</v>
      </c>
      <c r="Z115" s="25">
        <f t="shared" si="33"/>
        <v>1.7392</v>
      </c>
      <c r="AA115" s="25">
        <f>SUMIFS(创新与实践素质!L:L,创新与实践素质!B:B,B115,创新与实践素质!D:D,"=创新创业素质")</f>
        <v>0</v>
      </c>
      <c r="AB115" s="25">
        <f>SUMIFS(创新与实践素质!L:L,创新与实践素质!B:B,B115,创新与实践素质!D:D,"=水平考试")</f>
        <v>0</v>
      </c>
      <c r="AC115" s="25">
        <f>SUMIFS(创新与实践素质!L:L,创新与实践素质!B:B,B115,创新与实践素质!D:D,"=社会实践")</f>
        <v>0</v>
      </c>
      <c r="AD115" s="25">
        <f>_xlfn.MAXIFS(创新与实践素质!L:L,创新与实践素质!B:B,B115,创新与实践素质!D:D,"=社会工作能力（工作表现）",创新与实践素质!G:G,"=上学期")+_xlfn.MAXIFS(创新与实践素质!L:L,创新与实践素质!B:B,B115,创新与实践素质!D:D,"=社会工作能力（工作表现）",创新与实践素质!G:G,"=下学期")</f>
        <v>0</v>
      </c>
      <c r="AE115" s="25">
        <f t="shared" si="34"/>
        <v>0</v>
      </c>
      <c r="AF115" s="25">
        <f t="shared" si="35"/>
        <v>62.9472</v>
      </c>
    </row>
    <row r="116" spans="1:32">
      <c r="A116" s="12" t="s">
        <v>21</v>
      </c>
      <c r="B116" s="13" t="s">
        <v>141</v>
      </c>
      <c r="C116" s="12"/>
      <c r="D116" s="41">
        <f>SUMIFS(德育素质!H:H,德育素质!B:B,B116,德育素质!D:D,"=基本评定分")</f>
        <v>5.28</v>
      </c>
      <c r="E116" s="41">
        <f>MIN(2,SUMIFS(德育素质!H:H,德育素质!A:A,A116,德育素质!D:D,"=集体评定等级分",德育素质!E:E,"=班级考评等级")+SUMIFS(德育素质!H:H,德育素质!B:B,B116,德育素质!D:D,"=集体评定等级分"))</f>
        <v>2</v>
      </c>
      <c r="F116" s="41">
        <f>MIN(2,SUMIFS(德育素质!H:H,德育素质!B:B,B116,德育素质!D:D,"=社会责任记实分"))</f>
        <v>0</v>
      </c>
      <c r="G116" s="25">
        <f>SUMIFS(德育素质!H:H,德育素质!B:B,B116,德育素质!D:D,"=违纪违规扣分")</f>
        <v>0</v>
      </c>
      <c r="H116" s="25">
        <f>SUMIFS(德育素质!H:H,德育素质!B:B,B116,德育素质!D:D,"=荣誉称号加分")</f>
        <v>0</v>
      </c>
      <c r="I116" s="25">
        <f t="shared" si="27"/>
        <v>2</v>
      </c>
      <c r="J116" s="41">
        <f t="shared" si="28"/>
        <v>7.28</v>
      </c>
      <c r="K116" s="41">
        <f>(VLOOKUP(B116,智育素质!B:D,3,0)*10+50)*0.6</f>
        <v>45.846</v>
      </c>
      <c r="L116" s="41">
        <f>SUMIFS(体育素质!J:J,体育素质!B:B,B116,体育素质!D:D,"=体育课程成绩",体育素质!E:E,"=体育成绩")/40</f>
        <v>3.95</v>
      </c>
      <c r="M116" s="41">
        <f>SUMIFS(体育素质!L:L,体育素质!B:B,B116,体育素质!D:D,"=校内外体育竞赛")</f>
        <v>0</v>
      </c>
      <c r="N116" s="41">
        <f>SUMIFS(体育素质!L:L,体育素质!B:B,B116,体育素质!D:D,"=校内外体育活动",体育素质!E:E,"=早锻炼")</f>
        <v>0.37</v>
      </c>
      <c r="O116" s="41">
        <f>SUMIFS(体育素质!L:L,体育素质!B:B,B116,体育素质!D:D,"=校内外体育活动",体育素质!E:E,"=校园跑")</f>
        <v>0</v>
      </c>
      <c r="P116" s="41">
        <f t="shared" si="29"/>
        <v>0.37</v>
      </c>
      <c r="Q116" s="41">
        <f t="shared" si="30"/>
        <v>4.32</v>
      </c>
      <c r="R116" s="41">
        <f>MIN(0.5,SUMIFS(美育素质!L:L,美育素质!B:B,B116,美育素质!D:D,"=文化艺术实践"))</f>
        <v>0</v>
      </c>
      <c r="S116" s="41">
        <f>SUMIFS(美育素质!L:L,美育素质!B:B,B116,美育素质!D:D,"=校内外文化艺术竞赛")</f>
        <v>0</v>
      </c>
      <c r="T116" s="41">
        <f t="shared" si="31"/>
        <v>0</v>
      </c>
      <c r="U116" s="41">
        <f>MAX(0,SUMIFS(劳育素质!K:K,劳育素质!B:B,B116,劳育素质!D:D,"=劳动日常考核基础分")+SUMIFS(劳育素质!K:K,劳育素质!B:B,B116,劳育素质!D:D,"=活动与卫生加减分"))</f>
        <v>1.5395</v>
      </c>
      <c r="V116" s="25">
        <f>SUMIFS(劳育素质!K:K,劳育素质!B:B,B116,劳育素质!D:D,"=志愿服务",劳育素质!F:F,"=A类+B类")</f>
        <v>0</v>
      </c>
      <c r="W116" s="25">
        <f>SUMIFS(劳育素质!K:K,劳育素质!B:B,B116,劳育素质!D:D,"=志愿服务",劳育素质!F:F,"=C类")</f>
        <v>0</v>
      </c>
      <c r="X116" s="25">
        <f t="shared" si="32"/>
        <v>0</v>
      </c>
      <c r="Y116" s="25">
        <f>SUMIFS(劳育素质!K:K,劳育素质!B:B,B116,劳育素质!D:D,"=实习实训")</f>
        <v>0</v>
      </c>
      <c r="Z116" s="25">
        <f t="shared" si="33"/>
        <v>1.5395</v>
      </c>
      <c r="AA116" s="25">
        <f>SUMIFS(创新与实践素质!L:L,创新与实践素质!B:B,B116,创新与实践素质!D:D,"=创新创业素质")</f>
        <v>0</v>
      </c>
      <c r="AB116" s="25">
        <f>SUMIFS(创新与实践素质!L:L,创新与实践素质!B:B,B116,创新与实践素质!D:D,"=水平考试")</f>
        <v>0</v>
      </c>
      <c r="AC116" s="25">
        <f>SUMIFS(创新与实践素质!L:L,创新与实践素质!B:B,B116,创新与实践素质!D:D,"=社会实践")</f>
        <v>0</v>
      </c>
      <c r="AD116" s="25">
        <f>_xlfn.MAXIFS(创新与实践素质!L:L,创新与实践素质!B:B,B116,创新与实践素质!D:D,"=社会工作能力（工作表现）",创新与实践素质!G:G,"=上学期")+_xlfn.MAXIFS(创新与实践素质!L:L,创新与实践素质!B:B,B116,创新与实践素质!D:D,"=社会工作能力（工作表现）",创新与实践素质!G:G,"=下学期")</f>
        <v>0</v>
      </c>
      <c r="AE116" s="25">
        <f t="shared" si="34"/>
        <v>0</v>
      </c>
      <c r="AF116" s="25">
        <f t="shared" si="35"/>
        <v>58.9855</v>
      </c>
    </row>
    <row r="117" spans="1:32">
      <c r="A117" s="12" t="s">
        <v>21</v>
      </c>
      <c r="B117" s="13" t="s">
        <v>90</v>
      </c>
      <c r="C117" s="12"/>
      <c r="D117" s="41">
        <f>SUMIFS(德育素质!H:H,德育素质!B:B,B117,德育素质!D:D,"=基本评定分")</f>
        <v>5.28</v>
      </c>
      <c r="E117" s="41">
        <f>MIN(2,SUMIFS(德育素质!H:H,德育素质!A:A,A117,德育素质!D:D,"=集体评定等级分",德育素质!E:E,"=班级考评等级")+SUMIFS(德育素质!H:H,德育素质!B:B,B117,德育素质!D:D,"=集体评定等级分"))</f>
        <v>2</v>
      </c>
      <c r="F117" s="41">
        <f>MIN(2,SUMIFS(德育素质!H:H,德育素质!B:B,B117,德育素质!D:D,"=社会责任记实分"))</f>
        <v>0</v>
      </c>
      <c r="G117" s="25">
        <f>SUMIFS(德育素质!H:H,德育素质!B:B,B117,德育素质!D:D,"=违纪违规扣分")</f>
        <v>-0.02</v>
      </c>
      <c r="H117" s="25">
        <f>SUMIFS(德育素质!H:H,德育素质!B:B,B117,德育素质!D:D,"=荣誉称号加分")</f>
        <v>0</v>
      </c>
      <c r="I117" s="25">
        <f t="shared" si="27"/>
        <v>1.98</v>
      </c>
      <c r="J117" s="41">
        <f t="shared" si="28"/>
        <v>7.26</v>
      </c>
      <c r="K117" s="41">
        <f>(VLOOKUP(B117,智育素质!B:D,3,0)*10+50)*0.6</f>
        <v>46.866</v>
      </c>
      <c r="L117" s="41">
        <f>SUMIFS(体育素质!J:J,体育素质!B:B,B117,体育素质!D:D,"=体育课程成绩",体育素质!E:E,"=体育成绩")/40</f>
        <v>4.2</v>
      </c>
      <c r="M117" s="41">
        <f>SUMIFS(体育素质!L:L,体育素质!B:B,B117,体育素质!D:D,"=校内外体育竞赛")</f>
        <v>0</v>
      </c>
      <c r="N117" s="41">
        <f>SUMIFS(体育素质!L:L,体育素质!B:B,B117,体育素质!D:D,"=校内外体育活动",体育素质!E:E,"=早锻炼")</f>
        <v>0.2</v>
      </c>
      <c r="O117" s="41">
        <f>SUMIFS(体育素质!L:L,体育素质!B:B,B117,体育素质!D:D,"=校内外体育活动",体育素质!E:E,"=校园跑")</f>
        <v>0.6</v>
      </c>
      <c r="P117" s="41">
        <f t="shared" si="29"/>
        <v>0.8</v>
      </c>
      <c r="Q117" s="41">
        <f t="shared" si="30"/>
        <v>5</v>
      </c>
      <c r="R117" s="41">
        <f>MIN(0.5,SUMIFS(美育素质!L:L,美育素质!B:B,B117,美育素质!D:D,"=文化艺术实践"))</f>
        <v>0</v>
      </c>
      <c r="S117" s="41">
        <f>SUMIFS(美育素质!L:L,美育素质!B:B,B117,美育素质!D:D,"=校内外文化艺术竞赛")</f>
        <v>0</v>
      </c>
      <c r="T117" s="41">
        <f t="shared" si="31"/>
        <v>0</v>
      </c>
      <c r="U117" s="41">
        <f>MAX(0,SUMIFS(劳育素质!K:K,劳育素质!B:B,B117,劳育素质!D:D,"=劳动日常考核基础分")+SUMIFS(劳育素质!K:K,劳育素质!B:B,B117,劳育素质!D:D,"=活动与卫生加减分"))</f>
        <v>1.50066666666667</v>
      </c>
      <c r="V117" s="25">
        <f>SUMIFS(劳育素质!K:K,劳育素质!B:B,B117,劳育素质!D:D,"=志愿服务",劳育素质!F:F,"=A类+B类")</f>
        <v>0.4</v>
      </c>
      <c r="W117" s="25">
        <f>SUMIFS(劳育素质!K:K,劳育素质!B:B,B117,劳育素质!D:D,"=志愿服务",劳育素质!F:F,"=C类")</f>
        <v>0</v>
      </c>
      <c r="X117" s="25">
        <f t="shared" si="32"/>
        <v>0.4</v>
      </c>
      <c r="Y117" s="25">
        <f>SUMIFS(劳育素质!K:K,劳育素质!B:B,B117,劳育素质!D:D,"=实习实训")</f>
        <v>0</v>
      </c>
      <c r="Z117" s="25">
        <f t="shared" si="33"/>
        <v>1.90066666666667</v>
      </c>
      <c r="AA117" s="25">
        <f>SUMIFS(创新与实践素质!L:L,创新与实践素质!B:B,B117,创新与实践素质!D:D,"=创新创业素质")</f>
        <v>0</v>
      </c>
      <c r="AB117" s="25">
        <f>SUMIFS(创新与实践素质!L:L,创新与实践素质!B:B,B117,创新与实践素质!D:D,"=水平考试")</f>
        <v>0</v>
      </c>
      <c r="AC117" s="25">
        <f>SUMIFS(创新与实践素质!L:L,创新与实践素质!B:B,B117,创新与实践素质!D:D,"=社会实践")</f>
        <v>0</v>
      </c>
      <c r="AD117" s="25">
        <f>_xlfn.MAXIFS(创新与实践素质!L:L,创新与实践素质!B:B,B117,创新与实践素质!D:D,"=社会工作能力（工作表现）",创新与实践素质!G:G,"=上学期")+_xlfn.MAXIFS(创新与实践素质!L:L,创新与实践素质!B:B,B117,创新与实践素质!D:D,"=社会工作能力（工作表现）",创新与实践素质!G:G,"=下学期")</f>
        <v>0</v>
      </c>
      <c r="AE117" s="25">
        <f t="shared" si="34"/>
        <v>0</v>
      </c>
      <c r="AF117" s="25">
        <f t="shared" si="35"/>
        <v>61.0266666666667</v>
      </c>
    </row>
    <row r="118" spans="1:32">
      <c r="A118" s="12" t="s">
        <v>21</v>
      </c>
      <c r="B118" s="13" t="s">
        <v>110</v>
      </c>
      <c r="C118" s="12"/>
      <c r="D118" s="41">
        <f>SUMIFS(德育素质!H:H,德育素质!B:B,B118,德育素质!D:D,"=基本评定分")</f>
        <v>6</v>
      </c>
      <c r="E118" s="41">
        <f>MIN(2,SUMIFS(德育素质!H:H,德育素质!A:A,A118,德育素质!D:D,"=集体评定等级分",德育素质!E:E,"=班级考评等级")+SUMIFS(德育素质!H:H,德育素质!B:B,B118,德育素质!D:D,"=集体评定等级分"))</f>
        <v>2</v>
      </c>
      <c r="F118" s="41">
        <f>MIN(2,SUMIFS(德育素质!H:H,德育素质!B:B,B118,德育素质!D:D,"=社会责任记实分"))</f>
        <v>0.1</v>
      </c>
      <c r="G118" s="25">
        <f>SUMIFS(德育素质!H:H,德育素质!B:B,B118,德育素质!D:D,"=违纪违规扣分")</f>
        <v>-0.04</v>
      </c>
      <c r="H118" s="25">
        <f>SUMIFS(德育素质!H:H,德育素质!B:B,B118,德育素质!D:D,"=荣誉称号加分")</f>
        <v>0.25</v>
      </c>
      <c r="I118" s="25">
        <f t="shared" si="27"/>
        <v>2.31</v>
      </c>
      <c r="J118" s="41">
        <f t="shared" si="28"/>
        <v>8.31</v>
      </c>
      <c r="K118" s="41">
        <f>(VLOOKUP(B118,智育素质!B:D,3,0)*10+50)*0.6</f>
        <v>45.594</v>
      </c>
      <c r="L118" s="41">
        <f>SUMIFS(体育素质!J:J,体育素质!B:B,B118,体育素质!D:D,"=体育课程成绩",体育素质!E:E,"=体育成绩")/40</f>
        <v>4.4</v>
      </c>
      <c r="M118" s="41">
        <f>SUMIFS(体育素质!L:L,体育素质!B:B,B118,体育素质!D:D,"=校内外体育竞赛")</f>
        <v>0</v>
      </c>
      <c r="N118" s="41">
        <f>SUMIFS(体育素质!L:L,体育素质!B:B,B118,体育素质!D:D,"=校内外体育活动",体育素质!E:E,"=早锻炼")</f>
        <v>0.2</v>
      </c>
      <c r="O118" s="41">
        <f>SUMIFS(体育素质!L:L,体育素质!B:B,B118,体育素质!D:D,"=校内外体育活动",体育素质!E:E,"=校园跑")</f>
        <v>0.53275</v>
      </c>
      <c r="P118" s="41">
        <f t="shared" si="29"/>
        <v>0.73275</v>
      </c>
      <c r="Q118" s="41">
        <f t="shared" si="30"/>
        <v>5.13275</v>
      </c>
      <c r="R118" s="41">
        <f>MIN(0.5,SUMIFS(美育素质!L:L,美育素质!B:B,B118,美育素质!D:D,"=文化艺术实践"))</f>
        <v>0.35</v>
      </c>
      <c r="S118" s="41">
        <f>SUMIFS(美育素质!L:L,美育素质!B:B,B118,美育素质!D:D,"=校内外文化艺术竞赛")</f>
        <v>0.8</v>
      </c>
      <c r="T118" s="41">
        <f t="shared" si="31"/>
        <v>1.15</v>
      </c>
      <c r="U118" s="41">
        <f>MAX(0,SUMIFS(劳育素质!K:K,劳育素质!B:B,B118,劳育素质!D:D,"=劳动日常考核基础分")+SUMIFS(劳育素质!K:K,劳育素质!B:B,B118,劳育素质!D:D,"=活动与卫生加减分"))</f>
        <v>1.38377777777778</v>
      </c>
      <c r="V118" s="25">
        <f>SUMIFS(劳育素质!K:K,劳育素质!B:B,B118,劳育素质!D:D,"=志愿服务",劳育素质!F:F,"=A类+B类")</f>
        <v>3</v>
      </c>
      <c r="W118" s="25">
        <f>SUMIFS(劳育素质!K:K,劳育素质!B:B,B118,劳育素质!D:D,"=志愿服务",劳育素质!F:F,"=C类")</f>
        <v>0</v>
      </c>
      <c r="X118" s="25">
        <f t="shared" si="32"/>
        <v>3</v>
      </c>
      <c r="Y118" s="25">
        <f>SUMIFS(劳育素质!K:K,劳育素质!B:B,B118,劳育素质!D:D,"=实习实训")</f>
        <v>0</v>
      </c>
      <c r="Z118" s="25">
        <f t="shared" si="33"/>
        <v>4.38377777777778</v>
      </c>
      <c r="AA118" s="25">
        <f>SUMIFS(创新与实践素质!L:L,创新与实践素质!B:B,B118,创新与实践素质!D:D,"=创新创业素质")</f>
        <v>2.35</v>
      </c>
      <c r="AB118" s="25">
        <f>SUMIFS(创新与实践素质!L:L,创新与实践素质!B:B,B118,创新与实践素质!D:D,"=水平考试")</f>
        <v>0</v>
      </c>
      <c r="AC118" s="25">
        <f>SUMIFS(创新与实践素质!L:L,创新与实践素质!B:B,B118,创新与实践素质!D:D,"=社会实践")</f>
        <v>0</v>
      </c>
      <c r="AD118" s="25">
        <f>_xlfn.MAXIFS(创新与实践素质!L:L,创新与实践素质!B:B,B118,创新与实践素质!D:D,"=社会工作能力（工作表现）",创新与实践素质!G:G,"=上学期")+_xlfn.MAXIFS(创新与实践素质!L:L,创新与实践素质!B:B,B118,创新与实践素质!D:D,"=社会工作能力（工作表现）",创新与实践素质!G:G,"=下学期")</f>
        <v>1.4</v>
      </c>
      <c r="AE118" s="25">
        <f t="shared" si="34"/>
        <v>3.75</v>
      </c>
      <c r="AF118" s="25">
        <f t="shared" si="35"/>
        <v>68.3205277777778</v>
      </c>
    </row>
    <row r="119" spans="1:32">
      <c r="A119" s="12" t="s">
        <v>21</v>
      </c>
      <c r="B119" s="13" t="s">
        <v>80</v>
      </c>
      <c r="C119" s="12"/>
      <c r="D119" s="41">
        <f>SUMIFS(德育素质!H:H,德育素质!B:B,B119,德育素质!D:D,"=基本评定分")</f>
        <v>5.28</v>
      </c>
      <c r="E119" s="41">
        <f>MIN(2,SUMIFS(德育素质!H:H,德育素质!A:A,A119,德育素质!D:D,"=集体评定等级分",德育素质!E:E,"=班级考评等级")+SUMIFS(德育素质!H:H,德育素质!B:B,B119,德育素质!D:D,"=集体评定等级分"))</f>
        <v>2</v>
      </c>
      <c r="F119" s="41">
        <f>MIN(2,SUMIFS(德育素质!H:H,德育素质!B:B,B119,德育素质!D:D,"=社会责任记实分"))</f>
        <v>0</v>
      </c>
      <c r="G119" s="25">
        <f>SUMIFS(德育素质!H:H,德育素质!B:B,B119,德育素质!D:D,"=违纪违规扣分")</f>
        <v>-0.04</v>
      </c>
      <c r="H119" s="25">
        <f>SUMIFS(德育素质!H:H,德育素质!B:B,B119,德育素质!D:D,"=荣誉称号加分")</f>
        <v>0</v>
      </c>
      <c r="I119" s="25">
        <f t="shared" si="27"/>
        <v>1.96</v>
      </c>
      <c r="J119" s="41">
        <f t="shared" si="28"/>
        <v>7.24</v>
      </c>
      <c r="K119" s="41">
        <f>(VLOOKUP(B119,智育素质!B:D,3,0)*10+50)*0.6</f>
        <v>44.832</v>
      </c>
      <c r="L119" s="41">
        <f>SUMIFS(体育素质!J:J,体育素质!B:B,B119,体育素质!D:D,"=体育课程成绩",体育素质!E:E,"=体育成绩")/40</f>
        <v>2.7</v>
      </c>
      <c r="M119" s="41">
        <f>SUMIFS(体育素质!L:L,体育素质!B:B,B119,体育素质!D:D,"=校内外体育竞赛")</f>
        <v>0</v>
      </c>
      <c r="N119" s="41">
        <f>SUMIFS(体育素质!L:L,体育素质!B:B,B119,体育素质!D:D,"=校内外体育活动",体育素质!E:E,"=早锻炼")</f>
        <v>0.2</v>
      </c>
      <c r="O119" s="41">
        <f>SUMIFS(体育素质!L:L,体育素质!B:B,B119,体育素质!D:D,"=校内外体育活动",体育素质!E:E,"=校园跑")</f>
        <v>0</v>
      </c>
      <c r="P119" s="41">
        <f t="shared" si="29"/>
        <v>0.2</v>
      </c>
      <c r="Q119" s="41">
        <f t="shared" si="30"/>
        <v>2.9</v>
      </c>
      <c r="R119" s="41">
        <f>MIN(0.5,SUMIFS(美育素质!L:L,美育素质!B:B,B119,美育素质!D:D,"=文化艺术实践"))</f>
        <v>0</v>
      </c>
      <c r="S119" s="41">
        <f>SUMIFS(美育素质!L:L,美育素质!B:B,B119,美育素质!D:D,"=校内外文化艺术竞赛")</f>
        <v>0</v>
      </c>
      <c r="T119" s="41">
        <f t="shared" si="31"/>
        <v>0</v>
      </c>
      <c r="U119" s="41">
        <f>MAX(0,SUMIFS(劳育素质!K:K,劳育素质!B:B,B119,劳育素质!D:D,"=劳动日常考核基础分")+SUMIFS(劳育素质!K:K,劳育素质!B:B,B119,劳育素质!D:D,"=活动与卫生加减分"))</f>
        <v>1.4156</v>
      </c>
      <c r="V119" s="25">
        <f>SUMIFS(劳育素质!K:K,劳育素质!B:B,B119,劳育素质!D:D,"=志愿服务",劳育素质!F:F,"=A类+B类")</f>
        <v>0</v>
      </c>
      <c r="W119" s="25">
        <f>SUMIFS(劳育素质!K:K,劳育素质!B:B,B119,劳育素质!D:D,"=志愿服务",劳育素质!F:F,"=C类")</f>
        <v>0</v>
      </c>
      <c r="X119" s="25">
        <f t="shared" si="32"/>
        <v>0</v>
      </c>
      <c r="Y119" s="25">
        <f>SUMIFS(劳育素质!K:K,劳育素质!B:B,B119,劳育素质!D:D,"=实习实训")</f>
        <v>0</v>
      </c>
      <c r="Z119" s="25">
        <f t="shared" si="33"/>
        <v>1.4156</v>
      </c>
      <c r="AA119" s="25">
        <f>SUMIFS(创新与实践素质!L:L,创新与实践素质!B:B,B119,创新与实践素质!D:D,"=创新创业素质")</f>
        <v>0</v>
      </c>
      <c r="AB119" s="25">
        <f>SUMIFS(创新与实践素质!L:L,创新与实践素质!B:B,B119,创新与实践素质!D:D,"=水平考试")</f>
        <v>0</v>
      </c>
      <c r="AC119" s="25">
        <f>SUMIFS(创新与实践素质!L:L,创新与实践素质!B:B,B119,创新与实践素质!D:D,"=社会实践")</f>
        <v>0</v>
      </c>
      <c r="AD119" s="25">
        <f>_xlfn.MAXIFS(创新与实践素质!L:L,创新与实践素质!B:B,B119,创新与实践素质!D:D,"=社会工作能力（工作表现）",创新与实践素质!G:G,"=上学期")+_xlfn.MAXIFS(创新与实践素质!L:L,创新与实践素质!B:B,B119,创新与实践素质!D:D,"=社会工作能力（工作表现）",创新与实践素质!G:G,"=下学期")</f>
        <v>0</v>
      </c>
      <c r="AE119" s="25">
        <f t="shared" si="34"/>
        <v>0</v>
      </c>
      <c r="AF119" s="25">
        <f t="shared" si="35"/>
        <v>56.3876</v>
      </c>
    </row>
    <row r="120" spans="1:32">
      <c r="A120" s="12" t="s">
        <v>21</v>
      </c>
      <c r="B120" s="13" t="s">
        <v>41</v>
      </c>
      <c r="C120" s="12"/>
      <c r="D120" s="41">
        <f>SUMIFS(德育素质!H:H,德育素质!B:B,B120,德育素质!D:D,"=基本评定分")</f>
        <v>5.28</v>
      </c>
      <c r="E120" s="41">
        <f>MIN(2,SUMIFS(德育素质!H:H,德育素质!A:A,A120,德育素质!D:D,"=集体评定等级分",德育素质!E:E,"=班级考评等级")+SUMIFS(德育素质!H:H,德育素质!B:B,B120,德育素质!D:D,"=集体评定等级分"))</f>
        <v>2</v>
      </c>
      <c r="F120" s="41">
        <f>MIN(2,SUMIFS(德育素质!H:H,德育素质!B:B,B120,德育素质!D:D,"=社会责任记实分"))</f>
        <v>0</v>
      </c>
      <c r="G120" s="25">
        <f>SUMIFS(德育素质!H:H,德育素质!B:B,B120,德育素质!D:D,"=违纪违规扣分")</f>
        <v>0</v>
      </c>
      <c r="H120" s="25">
        <f>SUMIFS(德育素质!H:H,德育素质!B:B,B120,德育素质!D:D,"=荣誉称号加分")</f>
        <v>0</v>
      </c>
      <c r="I120" s="25">
        <f t="shared" si="27"/>
        <v>2</v>
      </c>
      <c r="J120" s="41">
        <f t="shared" si="28"/>
        <v>7.28</v>
      </c>
      <c r="K120" s="41">
        <f>(VLOOKUP(B120,智育素质!B:D,3,0)*10+50)*0.6</f>
        <v>45.522</v>
      </c>
      <c r="L120" s="41">
        <f>SUMIFS(体育素质!J:J,体育素质!B:B,B120,体育素质!D:D,"=体育课程成绩",体育素质!E:E,"=体育成绩")/40</f>
        <v>3.725</v>
      </c>
      <c r="M120" s="41">
        <f>SUMIFS(体育素质!L:L,体育素质!B:B,B120,体育素质!D:D,"=校内外体育竞赛")</f>
        <v>0</v>
      </c>
      <c r="N120" s="41">
        <f>SUMIFS(体育素质!L:L,体育素质!B:B,B120,体育素质!D:D,"=校内外体育活动",体育素质!E:E,"=早锻炼")</f>
        <v>0.165</v>
      </c>
      <c r="O120" s="41">
        <f>SUMIFS(体育素质!L:L,体育素质!B:B,B120,体育素质!D:D,"=校内外体育活动",体育素质!E:E,"=校园跑")</f>
        <v>0.544458333333333</v>
      </c>
      <c r="P120" s="41">
        <f t="shared" si="29"/>
        <v>0.709458333333333</v>
      </c>
      <c r="Q120" s="41">
        <f t="shared" si="30"/>
        <v>4.43445833333333</v>
      </c>
      <c r="R120" s="41">
        <f>MIN(0.5,SUMIFS(美育素质!L:L,美育素质!B:B,B120,美育素质!D:D,"=文化艺术实践"))</f>
        <v>0</v>
      </c>
      <c r="S120" s="41">
        <f>SUMIFS(美育素质!L:L,美育素质!B:B,B120,美育素质!D:D,"=校内外文化艺术竞赛")</f>
        <v>0</v>
      </c>
      <c r="T120" s="41">
        <f t="shared" si="31"/>
        <v>0</v>
      </c>
      <c r="U120" s="41">
        <f>MAX(0,SUMIFS(劳育素质!K:K,劳育素质!B:B,B120,劳育素质!D:D,"=劳动日常考核基础分")+SUMIFS(劳育素质!K:K,劳育素质!B:B,B120,劳育素质!D:D,"=活动与卫生加减分"))</f>
        <v>1.48973333333333</v>
      </c>
      <c r="V120" s="25">
        <f>SUMIFS(劳育素质!K:K,劳育素质!B:B,B120,劳育素质!D:D,"=志愿服务",劳育素质!F:F,"=A类+B类")</f>
        <v>0.775</v>
      </c>
      <c r="W120" s="25">
        <f>SUMIFS(劳育素质!K:K,劳育素质!B:B,B120,劳育素质!D:D,"=志愿服务",劳育素质!F:F,"=C类")</f>
        <v>0</v>
      </c>
      <c r="X120" s="25">
        <f t="shared" si="32"/>
        <v>0.775</v>
      </c>
      <c r="Y120" s="25">
        <f>SUMIFS(劳育素质!K:K,劳育素质!B:B,B120,劳育素质!D:D,"=实习实训")</f>
        <v>0</v>
      </c>
      <c r="Z120" s="25">
        <f t="shared" si="33"/>
        <v>2.26473333333333</v>
      </c>
      <c r="AA120" s="25">
        <f>SUMIFS(创新与实践素质!L:L,创新与实践素质!B:B,B120,创新与实践素质!D:D,"=创新创业素质")</f>
        <v>0</v>
      </c>
      <c r="AB120" s="25">
        <f>SUMIFS(创新与实践素质!L:L,创新与实践素质!B:B,B120,创新与实践素质!D:D,"=水平考试")</f>
        <v>0</v>
      </c>
      <c r="AC120" s="25">
        <f>SUMIFS(创新与实践素质!L:L,创新与实践素质!B:B,B120,创新与实践素质!D:D,"=社会实践")</f>
        <v>0</v>
      </c>
      <c r="AD120" s="25">
        <f>_xlfn.MAXIFS(创新与实践素质!L:L,创新与实践素质!B:B,B120,创新与实践素质!D:D,"=社会工作能力（工作表现）",创新与实践素质!G:G,"=上学期")+_xlfn.MAXIFS(创新与实践素质!L:L,创新与实践素质!B:B,B120,创新与实践素质!D:D,"=社会工作能力（工作表现）",创新与实践素质!G:G,"=下学期")</f>
        <v>0.25</v>
      </c>
      <c r="AE120" s="25">
        <f t="shared" si="34"/>
        <v>0.25</v>
      </c>
      <c r="AF120" s="25">
        <f t="shared" si="35"/>
        <v>59.7511916666667</v>
      </c>
    </row>
    <row r="121" spans="1:32">
      <c r="A121" s="12" t="s">
        <v>21</v>
      </c>
      <c r="B121" s="13" t="s">
        <v>129</v>
      </c>
      <c r="C121" s="12"/>
      <c r="D121" s="41">
        <f>SUMIFS(德育素质!H:H,德育素质!B:B,B121,德育素质!D:D,"=基本评定分")</f>
        <v>5.28</v>
      </c>
      <c r="E121" s="41">
        <f>MIN(2,SUMIFS(德育素质!H:H,德育素质!A:A,A121,德育素质!D:D,"=集体评定等级分",德育素质!E:E,"=班级考评等级")+SUMIFS(德育素质!H:H,德育素质!B:B,B121,德育素质!D:D,"=集体评定等级分"))</f>
        <v>2</v>
      </c>
      <c r="F121" s="41">
        <f>MIN(2,SUMIFS(德育素质!H:H,德育素质!B:B,B121,德育素质!D:D,"=社会责任记实分"))</f>
        <v>0</v>
      </c>
      <c r="G121" s="25">
        <f>SUMIFS(德育素质!H:H,德育素质!B:B,B121,德育素质!D:D,"=违纪违规扣分")</f>
        <v>0</v>
      </c>
      <c r="H121" s="25">
        <f>SUMIFS(德育素质!H:H,德育素质!B:B,B121,德育素质!D:D,"=荣誉称号加分")</f>
        <v>0</v>
      </c>
      <c r="I121" s="25">
        <f t="shared" si="27"/>
        <v>2</v>
      </c>
      <c r="J121" s="41">
        <f t="shared" si="28"/>
        <v>7.28</v>
      </c>
      <c r="K121" s="41">
        <f>(VLOOKUP(B121,智育素质!B:D,3,0)*10+50)*0.6</f>
        <v>42.516</v>
      </c>
      <c r="L121" s="41">
        <f>SUMIFS(体育素质!J:J,体育素质!B:B,B121,体育素质!D:D,"=体育课程成绩",体育素质!E:E,"=体育成绩")/40</f>
        <v>3.1875</v>
      </c>
      <c r="M121" s="41">
        <f>SUMIFS(体育素质!L:L,体育素质!B:B,B121,体育素质!D:D,"=校内外体育竞赛")</f>
        <v>0</v>
      </c>
      <c r="N121" s="41">
        <f>SUMIFS(体育素质!L:L,体育素质!B:B,B121,体育素质!D:D,"=校内外体育活动",体育素质!E:E,"=早锻炼")</f>
        <v>0.305</v>
      </c>
      <c r="O121" s="41">
        <f>SUMIFS(体育素质!L:L,体育素质!B:B,B121,体育素质!D:D,"=校内外体育活动",体育素质!E:E,"=校园跑")</f>
        <v>0</v>
      </c>
      <c r="P121" s="41">
        <f t="shared" si="29"/>
        <v>0.305</v>
      </c>
      <c r="Q121" s="41">
        <f t="shared" si="30"/>
        <v>3.4925</v>
      </c>
      <c r="R121" s="41">
        <f>MIN(0.5,SUMIFS(美育素质!L:L,美育素质!B:B,B121,美育素质!D:D,"=文化艺术实践"))</f>
        <v>0</v>
      </c>
      <c r="S121" s="41">
        <f>SUMIFS(美育素质!L:L,美育素质!B:B,B121,美育素质!D:D,"=校内外文化艺术竞赛")</f>
        <v>0</v>
      </c>
      <c r="T121" s="41">
        <f t="shared" si="31"/>
        <v>0</v>
      </c>
      <c r="U121" s="41">
        <f>MAX(0,SUMIFS(劳育素质!K:K,劳育素质!B:B,B121,劳育素质!D:D,"=劳动日常考核基础分")+SUMIFS(劳育素质!K:K,劳育素质!B:B,B121,劳育素质!D:D,"=活动与卫生加减分"))</f>
        <v>1.5892</v>
      </c>
      <c r="V121" s="25">
        <f>SUMIFS(劳育素质!K:K,劳育素质!B:B,B121,劳育素质!D:D,"=志愿服务",劳育素质!F:F,"=A类+B类")</f>
        <v>0</v>
      </c>
      <c r="W121" s="25">
        <f>SUMIFS(劳育素质!K:K,劳育素质!B:B,B121,劳育素质!D:D,"=志愿服务",劳育素质!F:F,"=C类")</f>
        <v>0</v>
      </c>
      <c r="X121" s="25">
        <f t="shared" si="32"/>
        <v>0</v>
      </c>
      <c r="Y121" s="25">
        <f>SUMIFS(劳育素质!K:K,劳育素质!B:B,B121,劳育素质!D:D,"=实习实训")</f>
        <v>0</v>
      </c>
      <c r="Z121" s="25">
        <f t="shared" si="33"/>
        <v>1.5892</v>
      </c>
      <c r="AA121" s="25">
        <f>SUMIFS(创新与实践素质!L:L,创新与实践素质!B:B,B121,创新与实践素质!D:D,"=创新创业素质")</f>
        <v>0</v>
      </c>
      <c r="AB121" s="25">
        <f>SUMIFS(创新与实践素质!L:L,创新与实践素质!B:B,B121,创新与实践素质!D:D,"=水平考试")</f>
        <v>0.733333333333333</v>
      </c>
      <c r="AC121" s="25">
        <f>SUMIFS(创新与实践素质!L:L,创新与实践素质!B:B,B121,创新与实践素质!D:D,"=社会实践")</f>
        <v>0</v>
      </c>
      <c r="AD121" s="25">
        <f>_xlfn.MAXIFS(创新与实践素质!L:L,创新与实践素质!B:B,B121,创新与实践素质!D:D,"=社会工作能力（工作表现）",创新与实践素质!G:G,"=上学期")+_xlfn.MAXIFS(创新与实践素质!L:L,创新与实践素质!B:B,B121,创新与实践素质!D:D,"=社会工作能力（工作表现）",创新与实践素质!G:G,"=下学期")</f>
        <v>0</v>
      </c>
      <c r="AE121" s="25">
        <f t="shared" si="34"/>
        <v>0.733333333333333</v>
      </c>
      <c r="AF121" s="25">
        <f t="shared" si="35"/>
        <v>55.6110333333333</v>
      </c>
    </row>
    <row r="122" spans="1:32">
      <c r="A122" s="12" t="s">
        <v>21</v>
      </c>
      <c r="B122" s="13" t="s">
        <v>144</v>
      </c>
      <c r="C122" s="12"/>
      <c r="D122" s="41">
        <f>SUMIFS(德育素质!H:H,德育素质!B:B,B122,德育素质!D:D,"=基本评定分")</f>
        <v>5.28</v>
      </c>
      <c r="E122" s="41">
        <f>MIN(2,SUMIFS(德育素质!H:H,德育素质!A:A,A122,德育素质!D:D,"=集体评定等级分",德育素质!E:E,"=班级考评等级")+SUMIFS(德育素质!H:H,德育素质!B:B,B122,德育素质!D:D,"=集体评定等级分"))</f>
        <v>2</v>
      </c>
      <c r="F122" s="41">
        <f>MIN(2,SUMIFS(德育素质!H:H,德育素质!B:B,B122,德育素质!D:D,"=社会责任记实分"))</f>
        <v>0</v>
      </c>
      <c r="G122" s="25">
        <f>SUMIFS(德育素质!H:H,德育素质!B:B,B122,德育素质!D:D,"=违纪违规扣分")</f>
        <v>0</v>
      </c>
      <c r="H122" s="25">
        <f>SUMIFS(德育素质!H:H,德育素质!B:B,B122,德育素质!D:D,"=荣誉称号加分")</f>
        <v>0</v>
      </c>
      <c r="I122" s="25">
        <f t="shared" si="27"/>
        <v>2</v>
      </c>
      <c r="J122" s="41">
        <f t="shared" si="28"/>
        <v>7.28</v>
      </c>
      <c r="K122" s="41">
        <f>(VLOOKUP(B122,智育素质!B:D,3,0)*10+50)*0.6</f>
        <v>42.294</v>
      </c>
      <c r="L122" s="41">
        <f>SUMIFS(体育素质!J:J,体育素质!B:B,B122,体育素质!D:D,"=体育课程成绩",体育素质!E:E,"=体育成绩")/40</f>
        <v>3.45</v>
      </c>
      <c r="M122" s="41">
        <f>SUMIFS(体育素质!L:L,体育素质!B:B,B122,体育素质!D:D,"=校内外体育竞赛")</f>
        <v>0</v>
      </c>
      <c r="N122" s="41">
        <f>SUMIFS(体育素质!L:L,体育素质!B:B,B122,体育素质!D:D,"=校内外体育活动",体育素质!E:E,"=早锻炼")</f>
        <v>0.4</v>
      </c>
      <c r="O122" s="41">
        <f>SUMIFS(体育素质!L:L,体育素质!B:B,B122,体育素质!D:D,"=校内外体育活动",体育素质!E:E,"=校园跑")</f>
        <v>0</v>
      </c>
      <c r="P122" s="41">
        <f t="shared" si="29"/>
        <v>0.4</v>
      </c>
      <c r="Q122" s="41">
        <f t="shared" si="30"/>
        <v>3.85</v>
      </c>
      <c r="R122" s="41">
        <f>MIN(0.5,SUMIFS(美育素质!L:L,美育素质!B:B,B122,美育素质!D:D,"=文化艺术实践"))</f>
        <v>0</v>
      </c>
      <c r="S122" s="41">
        <f>SUMIFS(美育素质!L:L,美育素质!B:B,B122,美育素质!D:D,"=校内外文化艺术竞赛")</f>
        <v>0.4</v>
      </c>
      <c r="T122" s="41">
        <f t="shared" si="31"/>
        <v>0.4</v>
      </c>
      <c r="U122" s="41">
        <f>MAX(0,SUMIFS(劳育素质!K:K,劳育素质!B:B,B122,劳育素质!D:D,"=劳动日常考核基础分")+SUMIFS(劳育素质!K:K,劳育素质!B:B,B122,劳育素质!D:D,"=活动与卫生加减分"))</f>
        <v>1.5395</v>
      </c>
      <c r="V122" s="25">
        <f>SUMIFS(劳育素质!K:K,劳育素质!B:B,B122,劳育素质!D:D,"=志愿服务",劳育素质!F:F,"=A类+B类")</f>
        <v>0.9</v>
      </c>
      <c r="W122" s="25">
        <f>SUMIFS(劳育素质!K:K,劳育素质!B:B,B122,劳育素质!D:D,"=志愿服务",劳育素质!F:F,"=C类")</f>
        <v>0</v>
      </c>
      <c r="X122" s="25">
        <f t="shared" si="32"/>
        <v>0.9</v>
      </c>
      <c r="Y122" s="25">
        <f>SUMIFS(劳育素质!K:K,劳育素质!B:B,B122,劳育素质!D:D,"=实习实训")</f>
        <v>0</v>
      </c>
      <c r="Z122" s="25">
        <f t="shared" si="33"/>
        <v>2.4395</v>
      </c>
      <c r="AA122" s="25">
        <f>SUMIFS(创新与实践素质!L:L,创新与实践素质!B:B,B122,创新与实践素质!D:D,"=创新创业素质")</f>
        <v>0</v>
      </c>
      <c r="AB122" s="25">
        <f>SUMIFS(创新与实践素质!L:L,创新与实践素质!B:B,B122,创新与实践素质!D:D,"=水平考试")</f>
        <v>0</v>
      </c>
      <c r="AC122" s="25">
        <f>SUMIFS(创新与实践素质!L:L,创新与实践素质!B:B,B122,创新与实践素质!D:D,"=社会实践")</f>
        <v>0</v>
      </c>
      <c r="AD122" s="25">
        <f>_xlfn.MAXIFS(创新与实践素质!L:L,创新与实践素质!B:B,B122,创新与实践素质!D:D,"=社会工作能力（工作表现）",创新与实践素质!G:G,"=上学期")+_xlfn.MAXIFS(创新与实践素质!L:L,创新与实践素质!B:B,B122,创新与实践素质!D:D,"=社会工作能力（工作表现）",创新与实践素质!G:G,"=下学期")</f>
        <v>0.25</v>
      </c>
      <c r="AE122" s="25">
        <f t="shared" si="34"/>
        <v>0.25</v>
      </c>
      <c r="AF122" s="25">
        <f t="shared" si="35"/>
        <v>56.5135</v>
      </c>
    </row>
    <row r="123" spans="1:32">
      <c r="A123" s="12" t="s">
        <v>21</v>
      </c>
      <c r="B123" s="13" t="s">
        <v>23</v>
      </c>
      <c r="C123" s="12"/>
      <c r="D123" s="41">
        <f>SUMIFS(德育素质!H:H,德育素质!B:B,B123,德育素质!D:D,"=基本评定分")</f>
        <v>5.28</v>
      </c>
      <c r="E123" s="41">
        <f>MIN(2,SUMIFS(德育素质!H:H,德育素质!A:A,A123,德育素质!D:D,"=集体评定等级分",德育素质!E:E,"=班级考评等级")+SUMIFS(德育素质!H:H,德育素质!B:B,B123,德育素质!D:D,"=集体评定等级分"))</f>
        <v>2</v>
      </c>
      <c r="F123" s="41">
        <f>MIN(2,SUMIFS(德育素质!H:H,德育素质!B:B,B123,德育素质!D:D,"=社会责任记实分"))</f>
        <v>0</v>
      </c>
      <c r="G123" s="25">
        <f>SUMIFS(德育素质!H:H,德育素质!B:B,B123,德育素质!D:D,"=违纪违规扣分")</f>
        <v>0</v>
      </c>
      <c r="H123" s="25">
        <f>SUMIFS(德育素质!H:H,德育素质!B:B,B123,德育素质!D:D,"=荣誉称号加分")</f>
        <v>0</v>
      </c>
      <c r="I123" s="25">
        <f t="shared" si="27"/>
        <v>2</v>
      </c>
      <c r="J123" s="41">
        <f t="shared" si="28"/>
        <v>7.28</v>
      </c>
      <c r="K123" s="41">
        <f>(VLOOKUP(B123,智育素质!B:D,3,0)*10+50)*0.6</f>
        <v>44.328</v>
      </c>
      <c r="L123" s="41">
        <f>SUMIFS(体育素质!J:J,体育素质!B:B,B123,体育素质!D:D,"=体育课程成绩",体育素质!E:E,"=体育成绩")/40</f>
        <v>4.075</v>
      </c>
      <c r="M123" s="41">
        <f>SUMIFS(体育素质!L:L,体育素质!B:B,B123,体育素质!D:D,"=校内外体育竞赛")</f>
        <v>0</v>
      </c>
      <c r="N123" s="41">
        <f>SUMIFS(体育素质!L:L,体育素质!B:B,B123,体育素质!D:D,"=校内外体育活动",体育素质!E:E,"=早锻炼")</f>
        <v>0.2</v>
      </c>
      <c r="O123" s="41">
        <f>SUMIFS(体育素质!L:L,体育素质!B:B,B123,体育素质!D:D,"=校内外体育活动",体育素质!E:E,"=校园跑")</f>
        <v>0.358958333333333</v>
      </c>
      <c r="P123" s="41">
        <f t="shared" si="29"/>
        <v>0.558958333333333</v>
      </c>
      <c r="Q123" s="41">
        <f t="shared" si="30"/>
        <v>4.63395833333333</v>
      </c>
      <c r="R123" s="41">
        <f>MIN(0.5,SUMIFS(美育素质!L:L,美育素质!B:B,B123,美育素质!D:D,"=文化艺术实践"))</f>
        <v>0</v>
      </c>
      <c r="S123" s="41">
        <f>SUMIFS(美育素质!L:L,美育素质!B:B,B123,美育素质!D:D,"=校内外文化艺术竞赛")</f>
        <v>0</v>
      </c>
      <c r="T123" s="41">
        <f t="shared" si="31"/>
        <v>0</v>
      </c>
      <c r="U123" s="41">
        <f>MAX(0,SUMIFS(劳育素质!K:K,劳育素质!B:B,B123,劳育素质!D:D,"=劳动日常考核基础分")+SUMIFS(劳育素质!K:K,劳育素质!B:B,B123,劳育素质!D:D,"=活动与卫生加减分"))</f>
        <v>1.448</v>
      </c>
      <c r="V123" s="25">
        <f>SUMIFS(劳育素质!K:K,劳育素质!B:B,B123,劳育素质!D:D,"=志愿服务",劳育素质!F:F,"=A类+B类")</f>
        <v>0</v>
      </c>
      <c r="W123" s="25">
        <f>SUMIFS(劳育素质!K:K,劳育素质!B:B,B123,劳育素质!D:D,"=志愿服务",劳育素质!F:F,"=C类")</f>
        <v>0</v>
      </c>
      <c r="X123" s="25">
        <f t="shared" si="32"/>
        <v>0</v>
      </c>
      <c r="Y123" s="25">
        <f>SUMIFS(劳育素质!K:K,劳育素质!B:B,B123,劳育素质!D:D,"=实习实训")</f>
        <v>0</v>
      </c>
      <c r="Z123" s="25">
        <f t="shared" si="33"/>
        <v>1.448</v>
      </c>
      <c r="AA123" s="25">
        <f>SUMIFS(创新与实践素质!L:L,创新与实践素质!B:B,B123,创新与实践素质!D:D,"=创新创业素质")</f>
        <v>0</v>
      </c>
      <c r="AB123" s="25">
        <f>SUMIFS(创新与实践素质!L:L,创新与实践素质!B:B,B123,创新与实践素质!D:D,"=水平考试")</f>
        <v>0</v>
      </c>
      <c r="AC123" s="25">
        <f>SUMIFS(创新与实践素质!L:L,创新与实践素质!B:B,B123,创新与实践素质!D:D,"=社会实践")</f>
        <v>0</v>
      </c>
      <c r="AD123" s="25">
        <f>_xlfn.MAXIFS(创新与实践素质!L:L,创新与实践素质!B:B,B123,创新与实践素质!D:D,"=社会工作能力（工作表现）",创新与实践素质!G:G,"=上学期")+_xlfn.MAXIFS(创新与实践素质!L:L,创新与实践素质!B:B,B123,创新与实践素质!D:D,"=社会工作能力（工作表现）",创新与实践素质!G:G,"=下学期")</f>
        <v>0</v>
      </c>
      <c r="AE123" s="25">
        <f t="shared" si="34"/>
        <v>0</v>
      </c>
      <c r="AF123" s="25">
        <f t="shared" si="35"/>
        <v>57.6899583333333</v>
      </c>
    </row>
    <row r="124" spans="1:32">
      <c r="A124" s="12" t="s">
        <v>21</v>
      </c>
      <c r="B124" s="13" t="s">
        <v>195</v>
      </c>
      <c r="C124" s="12"/>
      <c r="D124" s="41">
        <f>SUMIFS(德育素质!H:H,德育素质!B:B,B124,德育素质!D:D,"=基本评定分")</f>
        <v>5.28</v>
      </c>
      <c r="E124" s="41">
        <f>MIN(2,SUMIFS(德育素质!H:H,德育素质!A:A,A124,德育素质!D:D,"=集体评定等级分",德育素质!E:E,"=班级考评等级")+SUMIFS(德育素质!H:H,德育素质!B:B,B124,德育素质!D:D,"=集体评定等级分"))</f>
        <v>2</v>
      </c>
      <c r="F124" s="41">
        <f>MIN(2,SUMIFS(德育素质!H:H,德育素质!B:B,B124,德育素质!D:D,"=社会责任记实分"))</f>
        <v>0</v>
      </c>
      <c r="G124" s="25">
        <f>SUMIFS(德育素质!H:H,德育素质!B:B,B124,德育素质!D:D,"=违纪违规扣分")</f>
        <v>0</v>
      </c>
      <c r="H124" s="25">
        <f>SUMIFS(德育素质!H:H,德育素质!B:B,B124,德育素质!D:D,"=荣誉称号加分")</f>
        <v>0</v>
      </c>
      <c r="I124" s="25">
        <f t="shared" si="27"/>
        <v>2</v>
      </c>
      <c r="J124" s="41">
        <f t="shared" si="28"/>
        <v>7.28</v>
      </c>
      <c r="K124" s="41">
        <f>(VLOOKUP(B124,智育素质!B:D,3,0)*10+50)*0.6</f>
        <v>42.492</v>
      </c>
      <c r="L124" s="41">
        <f>SUMIFS(体育素质!J:J,体育素质!B:B,B124,体育素质!D:D,"=体育课程成绩",体育素质!E:E,"=体育成绩")/40</f>
        <v>3.25</v>
      </c>
      <c r="M124" s="41">
        <f>SUMIFS(体育素质!L:L,体育素质!B:B,B124,体育素质!D:D,"=校内外体育竞赛")</f>
        <v>0</v>
      </c>
      <c r="N124" s="41">
        <f>SUMIFS(体育素质!L:L,体育素质!B:B,B124,体育素质!D:D,"=校内外体育活动",体育素质!E:E,"=早锻炼")</f>
        <v>0</v>
      </c>
      <c r="O124" s="41">
        <f>SUMIFS(体育素质!L:L,体育素质!B:B,B124,体育素质!D:D,"=校内外体育活动",体育素质!E:E,"=校园跑")</f>
        <v>0</v>
      </c>
      <c r="P124" s="41">
        <f t="shared" si="29"/>
        <v>0</v>
      </c>
      <c r="Q124" s="41">
        <f t="shared" si="30"/>
        <v>3.25</v>
      </c>
      <c r="R124" s="41">
        <f>MIN(0.5,SUMIFS(美育素质!L:L,美育素质!B:B,B124,美育素质!D:D,"=文化艺术实践"))</f>
        <v>0</v>
      </c>
      <c r="S124" s="41">
        <f>SUMIFS(美育素质!L:L,美育素质!B:B,B124,美育素质!D:D,"=校内外文化艺术竞赛")</f>
        <v>0</v>
      </c>
      <c r="T124" s="41">
        <f t="shared" si="31"/>
        <v>0</v>
      </c>
      <c r="U124" s="41">
        <f>MAX(0,SUMIFS(劳育素质!K:K,劳育素质!B:B,B124,劳育素质!D:D,"=劳动日常考核基础分")+SUMIFS(劳育素质!K:K,劳育素质!B:B,B124,劳育素质!D:D,"=活动与卫生加减分"))</f>
        <v>1.519</v>
      </c>
      <c r="V124" s="25">
        <f>SUMIFS(劳育素质!K:K,劳育素质!B:B,B124,劳育素质!D:D,"=志愿服务",劳育素质!F:F,"=A类+B类")</f>
        <v>0</v>
      </c>
      <c r="W124" s="25">
        <f>SUMIFS(劳育素质!K:K,劳育素质!B:B,B124,劳育素质!D:D,"=志愿服务",劳育素质!F:F,"=C类")</f>
        <v>0</v>
      </c>
      <c r="X124" s="25">
        <f t="shared" si="32"/>
        <v>0</v>
      </c>
      <c r="Y124" s="25">
        <f>SUMIFS(劳育素质!K:K,劳育素质!B:B,B124,劳育素质!D:D,"=实习实训")</f>
        <v>0</v>
      </c>
      <c r="Z124" s="25">
        <f t="shared" si="33"/>
        <v>1.519</v>
      </c>
      <c r="AA124" s="25">
        <f>SUMIFS(创新与实践素质!L:L,创新与实践素质!B:B,B124,创新与实践素质!D:D,"=创新创业素质")</f>
        <v>0</v>
      </c>
      <c r="AB124" s="25">
        <f>SUMIFS(创新与实践素质!L:L,创新与实践素质!B:B,B124,创新与实践素质!D:D,"=水平考试")</f>
        <v>0</v>
      </c>
      <c r="AC124" s="25">
        <f>SUMIFS(创新与实践素质!L:L,创新与实践素质!B:B,B124,创新与实践素质!D:D,"=社会实践")</f>
        <v>0</v>
      </c>
      <c r="AD124" s="25">
        <f>_xlfn.MAXIFS(创新与实践素质!L:L,创新与实践素质!B:B,B124,创新与实践素质!D:D,"=社会工作能力（工作表现）",创新与实践素质!G:G,"=上学期")+_xlfn.MAXIFS(创新与实践素质!L:L,创新与实践素质!B:B,B124,创新与实践素质!D:D,"=社会工作能力（工作表现）",创新与实践素质!G:G,"=下学期")</f>
        <v>0</v>
      </c>
      <c r="AE124" s="25">
        <f t="shared" si="34"/>
        <v>0</v>
      </c>
      <c r="AF124" s="25">
        <f t="shared" si="35"/>
        <v>54.541</v>
      </c>
    </row>
    <row r="125" spans="1:32">
      <c r="A125" s="12" t="s">
        <v>21</v>
      </c>
      <c r="B125" s="13" t="s">
        <v>152</v>
      </c>
      <c r="C125" s="12"/>
      <c r="D125" s="41">
        <f>SUMIFS(德育素质!H:H,德育素质!B:B,B125,德育素质!D:D,"=基本评定分")</f>
        <v>5.28</v>
      </c>
      <c r="E125" s="41">
        <f>MIN(2,SUMIFS(德育素质!H:H,德育素质!A:A,A125,德育素质!D:D,"=集体评定等级分",德育素质!E:E,"=班级考评等级")+SUMIFS(德育素质!H:H,德育素质!B:B,B125,德育素质!D:D,"=集体评定等级分"))</f>
        <v>2</v>
      </c>
      <c r="F125" s="41">
        <f>MIN(2,SUMIFS(德育素质!H:H,德育素质!B:B,B125,德育素质!D:D,"=社会责任记实分"))</f>
        <v>0</v>
      </c>
      <c r="G125" s="25">
        <f>SUMIFS(德育素质!H:H,德育素质!B:B,B125,德育素质!D:D,"=违纪违规扣分")</f>
        <v>0</v>
      </c>
      <c r="H125" s="25">
        <f>SUMIFS(德育素质!H:H,德育素质!B:B,B125,德育素质!D:D,"=荣誉称号加分")</f>
        <v>0</v>
      </c>
      <c r="I125" s="25">
        <f t="shared" si="27"/>
        <v>2</v>
      </c>
      <c r="J125" s="41">
        <f t="shared" si="28"/>
        <v>7.28</v>
      </c>
      <c r="K125" s="41">
        <f>(VLOOKUP(B125,智育素质!B:D,3,0)*10+50)*0.6</f>
        <v>38.688</v>
      </c>
      <c r="L125" s="41">
        <f>SUMIFS(体育素质!J:J,体育素质!B:B,B125,体育素质!D:D,"=体育课程成绩",体育素质!E:E,"=体育成绩")/40</f>
        <v>3.125</v>
      </c>
      <c r="M125" s="41">
        <f>SUMIFS(体育素质!L:L,体育素质!B:B,B125,体育素质!D:D,"=校内外体育竞赛")</f>
        <v>0</v>
      </c>
      <c r="N125" s="41">
        <f>SUMIFS(体育素质!L:L,体育素质!B:B,B125,体育素质!D:D,"=校内外体育活动",体育素质!E:E,"=早锻炼")</f>
        <v>0.125</v>
      </c>
      <c r="O125" s="41">
        <f>SUMIFS(体育素质!L:L,体育素质!B:B,B125,体育素质!D:D,"=校内外体育活动",体育素质!E:E,"=校园跑")</f>
        <v>0</v>
      </c>
      <c r="P125" s="41">
        <f t="shared" si="29"/>
        <v>0.125</v>
      </c>
      <c r="Q125" s="41">
        <f t="shared" si="30"/>
        <v>3.25</v>
      </c>
      <c r="R125" s="41">
        <f>MIN(0.5,SUMIFS(美育素质!L:L,美育素质!B:B,B125,美育素质!D:D,"=文化艺术实践"))</f>
        <v>0</v>
      </c>
      <c r="S125" s="41">
        <f>SUMIFS(美育素质!L:L,美育素质!B:B,B125,美育素质!D:D,"=校内外文化艺术竞赛")</f>
        <v>0.25</v>
      </c>
      <c r="T125" s="41">
        <f t="shared" si="31"/>
        <v>0.25</v>
      </c>
      <c r="U125" s="41">
        <f>MAX(0,SUMIFS(劳育素质!K:K,劳育素质!B:B,B125,劳育素质!D:D,"=劳动日常考核基础分")+SUMIFS(劳育素质!K:K,劳育素质!B:B,B125,劳育素质!D:D,"=活动与卫生加减分"))</f>
        <v>1.5716</v>
      </c>
      <c r="V125" s="25">
        <f>SUMIFS(劳育素质!K:K,劳育素质!B:B,B125,劳育素质!D:D,"=志愿服务",劳育素质!F:F,"=A类+B类")</f>
        <v>0</v>
      </c>
      <c r="W125" s="25">
        <f>SUMIFS(劳育素质!K:K,劳育素质!B:B,B125,劳育素质!D:D,"=志愿服务",劳育素质!F:F,"=C类")</f>
        <v>0</v>
      </c>
      <c r="X125" s="25">
        <f t="shared" si="32"/>
        <v>0</v>
      </c>
      <c r="Y125" s="25">
        <f>SUMIFS(劳育素质!K:K,劳育素质!B:B,B125,劳育素质!D:D,"=实习实训")</f>
        <v>0</v>
      </c>
      <c r="Z125" s="25">
        <f t="shared" si="33"/>
        <v>1.5716</v>
      </c>
      <c r="AA125" s="25">
        <f>SUMIFS(创新与实践素质!L:L,创新与实践素质!B:B,B125,创新与实践素质!D:D,"=创新创业素质")</f>
        <v>0.25</v>
      </c>
      <c r="AB125" s="25">
        <f>SUMIFS(创新与实践素质!L:L,创新与实践素质!B:B,B125,创新与实践素质!D:D,"=水平考试")</f>
        <v>0</v>
      </c>
      <c r="AC125" s="25">
        <f>SUMIFS(创新与实践素质!L:L,创新与实践素质!B:B,B125,创新与实践素质!D:D,"=社会实践")</f>
        <v>0</v>
      </c>
      <c r="AD125" s="25">
        <f>_xlfn.MAXIFS(创新与实践素质!L:L,创新与实践素质!B:B,B125,创新与实践素质!D:D,"=社会工作能力（工作表现）",创新与实践素质!G:G,"=上学期")+_xlfn.MAXIFS(创新与实践素质!L:L,创新与实践素质!B:B,B125,创新与实践素质!D:D,"=社会工作能力（工作表现）",创新与实践素质!G:G,"=下学期")</f>
        <v>0</v>
      </c>
      <c r="AE125" s="25">
        <f t="shared" si="34"/>
        <v>0.25</v>
      </c>
      <c r="AF125" s="25">
        <f t="shared" si="35"/>
        <v>51.2896</v>
      </c>
    </row>
    <row r="126" spans="1:32">
      <c r="A126" s="12" t="s">
        <v>21</v>
      </c>
      <c r="B126" s="13" t="s">
        <v>180</v>
      </c>
      <c r="C126" s="12"/>
      <c r="D126" s="41">
        <f>SUMIFS(德育素质!H:H,德育素质!B:B,B126,德育素质!D:D,"=基本评定分")</f>
        <v>5.28</v>
      </c>
      <c r="E126" s="41">
        <f>MIN(2,SUMIFS(德育素质!H:H,德育素质!A:A,A126,德育素质!D:D,"=集体评定等级分",德育素质!E:E,"=班级考评等级")+SUMIFS(德育素质!H:H,德育素质!B:B,B126,德育素质!D:D,"=集体评定等级分"))</f>
        <v>2</v>
      </c>
      <c r="F126" s="41">
        <f>MIN(2,SUMIFS(德育素质!H:H,德育素质!B:B,B126,德育素质!D:D,"=社会责任记实分"))</f>
        <v>0</v>
      </c>
      <c r="G126" s="25">
        <f>SUMIFS(德育素质!H:H,德育素质!B:B,B126,德育素质!D:D,"=违纪违规扣分")</f>
        <v>-0.06</v>
      </c>
      <c r="H126" s="25">
        <f>SUMIFS(德育素质!H:H,德育素质!B:B,B126,德育素质!D:D,"=荣誉称号加分")</f>
        <v>0</v>
      </c>
      <c r="I126" s="25">
        <f t="shared" si="27"/>
        <v>1.94</v>
      </c>
      <c r="J126" s="41">
        <f t="shared" si="28"/>
        <v>7.22</v>
      </c>
      <c r="K126" s="41">
        <f>(VLOOKUP(B126,智育素质!B:D,3,0)*10+50)*0.6</f>
        <v>37.302</v>
      </c>
      <c r="L126" s="41">
        <f>SUMIFS(体育素质!J:J,体育素质!B:B,B126,体育素质!D:D,"=体育课程成绩",体育素质!E:E,"=体育成绩")/40</f>
        <v>3.675</v>
      </c>
      <c r="M126" s="41">
        <f>SUMIFS(体育素质!L:L,体育素质!B:B,B126,体育素质!D:D,"=校内外体育竞赛")</f>
        <v>0</v>
      </c>
      <c r="N126" s="41">
        <f>SUMIFS(体育素质!L:L,体育素质!B:B,B126,体育素质!D:D,"=校内外体育活动",体育素质!E:E,"=早锻炼")</f>
        <v>0.365</v>
      </c>
      <c r="O126" s="41">
        <f>SUMIFS(体育素质!L:L,体育素质!B:B,B126,体育素质!D:D,"=校内外体育活动",体育素质!E:E,"=校园跑")</f>
        <v>0</v>
      </c>
      <c r="P126" s="41">
        <f t="shared" si="29"/>
        <v>0.365</v>
      </c>
      <c r="Q126" s="41">
        <f t="shared" si="30"/>
        <v>4.04</v>
      </c>
      <c r="R126" s="41">
        <f>MIN(0.5,SUMIFS(美育素质!L:L,美育素质!B:B,B126,美育素质!D:D,"=文化艺术实践"))</f>
        <v>0</v>
      </c>
      <c r="S126" s="41">
        <f>SUMIFS(美育素质!L:L,美育素质!B:B,B126,美育素质!D:D,"=校内外文化艺术竞赛")</f>
        <v>0</v>
      </c>
      <c r="T126" s="41">
        <f t="shared" si="31"/>
        <v>0</v>
      </c>
      <c r="U126" s="41">
        <f>MAX(0,SUMIFS(劳育素质!K:K,劳育素质!B:B,B126,劳育素质!D:D,"=劳动日常考核基础分")+SUMIFS(劳育素质!K:K,劳育素质!B:B,B126,劳育素质!D:D,"=活动与卫生加减分"))</f>
        <v>1.50555555555556</v>
      </c>
      <c r="V126" s="25">
        <f>SUMIFS(劳育素质!K:K,劳育素质!B:B,B126,劳育素质!D:D,"=志愿服务",劳育素质!F:F,"=A类+B类")</f>
        <v>0</v>
      </c>
      <c r="W126" s="25">
        <f>SUMIFS(劳育素质!K:K,劳育素质!B:B,B126,劳育素质!D:D,"=志愿服务",劳育素质!F:F,"=C类")</f>
        <v>0</v>
      </c>
      <c r="X126" s="25">
        <f t="shared" si="32"/>
        <v>0</v>
      </c>
      <c r="Y126" s="25">
        <f>SUMIFS(劳育素质!K:K,劳育素质!B:B,B126,劳育素质!D:D,"=实习实训")</f>
        <v>0</v>
      </c>
      <c r="Z126" s="25">
        <f t="shared" si="33"/>
        <v>1.50555555555556</v>
      </c>
      <c r="AA126" s="25">
        <f>SUMIFS(创新与实践素质!L:L,创新与实践素质!B:B,B126,创新与实践素质!D:D,"=创新创业素质")</f>
        <v>0</v>
      </c>
      <c r="AB126" s="25">
        <f>SUMIFS(创新与实践素质!L:L,创新与实践素质!B:B,B126,创新与实践素质!D:D,"=水平考试")</f>
        <v>0</v>
      </c>
      <c r="AC126" s="25">
        <f>SUMIFS(创新与实践素质!L:L,创新与实践素质!B:B,B126,创新与实践素质!D:D,"=社会实践")</f>
        <v>0</v>
      </c>
      <c r="AD126" s="25">
        <f>_xlfn.MAXIFS(创新与实践素质!L:L,创新与实践素质!B:B,B126,创新与实践素质!D:D,"=社会工作能力（工作表现）",创新与实践素质!G:G,"=上学期")+_xlfn.MAXIFS(创新与实践素质!L:L,创新与实践素质!B:B,B126,创新与实践素质!D:D,"=社会工作能力（工作表现）",创新与实践素质!G:G,"=下学期")</f>
        <v>0</v>
      </c>
      <c r="AE126" s="25">
        <f t="shared" si="34"/>
        <v>0</v>
      </c>
      <c r="AF126" s="25">
        <f t="shared" si="35"/>
        <v>50.0675555555556</v>
      </c>
    </row>
    <row r="127" spans="1:32">
      <c r="A127" s="12" t="s">
        <v>8</v>
      </c>
      <c r="B127" s="13" t="s">
        <v>112</v>
      </c>
      <c r="C127" s="12"/>
      <c r="D127" s="41">
        <f>SUMIFS(德育素质!H:H,德育素质!B:B,B127,德育素质!D:D,"=基本评定分")</f>
        <v>6</v>
      </c>
      <c r="E127" s="41">
        <f>MIN(2,SUMIFS(德育素质!H:H,德育素质!A:A,A127,德育素质!D:D,"=集体评定等级分",德育素质!E:E,"=班级考评等级")+SUMIFS(德育素质!H:H,德育素质!B:B,B127,德育素质!D:D,"=集体评定等级分"))</f>
        <v>2</v>
      </c>
      <c r="F127" s="41">
        <f>MIN(2,SUMIFS(德育素质!H:H,德育素质!B:B,B127,德育素质!D:D,"=社会责任记实分"))</f>
        <v>0</v>
      </c>
      <c r="G127" s="25">
        <f>SUMIFS(德育素质!H:H,德育素质!B:B,B127,德育素质!D:D,"=违纪违规扣分")</f>
        <v>0</v>
      </c>
      <c r="H127" s="25">
        <f>SUMIFS(德育素质!H:H,德育素质!B:B,B127,德育素质!D:D,"=荣誉称号加分")</f>
        <v>0.625</v>
      </c>
      <c r="I127" s="25">
        <f t="shared" si="27"/>
        <v>2.625</v>
      </c>
      <c r="J127" s="41">
        <f t="shared" si="28"/>
        <v>8.625</v>
      </c>
      <c r="K127" s="41">
        <f>(VLOOKUP(B127,智育素质!B:D,3,0)*10+50)*0.6</f>
        <v>53.484</v>
      </c>
      <c r="L127" s="41">
        <f>SUMIFS(体育素质!J:J,体育素质!B:B,B127,体育素质!D:D,"=体育课程成绩",体育素质!E:E,"=体育成绩")/40</f>
        <v>4.375</v>
      </c>
      <c r="M127" s="41">
        <f>SUMIFS(体育素质!L:L,体育素质!B:B,B127,体育素质!D:D,"=校内外体育竞赛")</f>
        <v>0</v>
      </c>
      <c r="N127" s="41">
        <f>SUMIFS(体育素质!L:L,体育素质!B:B,B127,体育素质!D:D,"=校内外体育活动",体育素质!E:E,"=早锻炼")</f>
        <v>0.35</v>
      </c>
      <c r="O127" s="41">
        <f>SUMIFS(体育素质!L:L,体育素质!B:B,B127,体育素质!D:D,"=校内外体育活动",体育素质!E:E,"=校园跑")</f>
        <v>0.6</v>
      </c>
      <c r="P127" s="41">
        <f t="shared" si="29"/>
        <v>0.95</v>
      </c>
      <c r="Q127" s="41">
        <f t="shared" si="30"/>
        <v>5.325</v>
      </c>
      <c r="R127" s="41">
        <f>MIN(0.5,SUMIFS(美育素质!L:L,美育素质!B:B,B127,美育素质!D:D,"=文化艺术实践"))</f>
        <v>0</v>
      </c>
      <c r="S127" s="41">
        <f>SUMIFS(美育素质!L:L,美育素质!B:B,B127,美育素质!D:D,"=校内外文化艺术竞赛")</f>
        <v>0</v>
      </c>
      <c r="T127" s="41">
        <f t="shared" si="31"/>
        <v>0</v>
      </c>
      <c r="U127" s="41">
        <f>MAX(0,SUMIFS(劳育素质!K:K,劳育素质!B:B,B127,劳育素质!D:D,"=劳动日常考核基础分")+SUMIFS(劳育素质!K:K,劳育素质!B:B,B127,劳育素质!D:D,"=活动与卫生加减分"))</f>
        <v>1.4656</v>
      </c>
      <c r="V127" s="25">
        <f>SUMIFS(劳育素质!K:K,劳育素质!B:B,B127,劳育素质!D:D,"=志愿服务",劳育素质!F:F,"=A类+B类")</f>
        <v>3</v>
      </c>
      <c r="W127" s="25">
        <f>SUMIFS(劳育素质!K:K,劳育素质!B:B,B127,劳育素质!D:D,"=志愿服务",劳育素质!F:F,"=C类")</f>
        <v>0</v>
      </c>
      <c r="X127" s="25">
        <f t="shared" si="32"/>
        <v>3</v>
      </c>
      <c r="Y127" s="25">
        <f>SUMIFS(劳育素质!K:K,劳育素质!B:B,B127,劳育素质!D:D,"=实习实训")</f>
        <v>0</v>
      </c>
      <c r="Z127" s="25">
        <f t="shared" si="33"/>
        <v>4.4656</v>
      </c>
      <c r="AA127" s="25">
        <f>SUMIFS(创新与实践素质!L:L,创新与实践素质!B:B,B127,创新与实践素质!D:D,"=创新创业素质")</f>
        <v>11.6</v>
      </c>
      <c r="AB127" s="25">
        <f>SUMIFS(创新与实践素质!L:L,创新与实践素质!B:B,B127,创新与实践素质!D:D,"=水平考试")</f>
        <v>0</v>
      </c>
      <c r="AC127" s="25">
        <f>SUMIFS(创新与实践素质!L:L,创新与实践素质!B:B,B127,创新与实践素质!D:D,"=社会实践")</f>
        <v>0</v>
      </c>
      <c r="AD127" s="25">
        <f>_xlfn.MAXIFS(创新与实践素质!L:L,创新与实践素质!B:B,B127,创新与实践素质!D:D,"=社会工作能力（工作表现）",创新与实践素质!G:G,"=上学期")+_xlfn.MAXIFS(创新与实践素质!L:L,创新与实践素质!B:B,B127,创新与实践素质!D:D,"=社会工作能力（工作表现）",创新与实践素质!G:G,"=下学期")</f>
        <v>1.4</v>
      </c>
      <c r="AE127" s="25">
        <f t="shared" si="34"/>
        <v>12</v>
      </c>
      <c r="AF127" s="25">
        <f t="shared" si="35"/>
        <v>83.8996</v>
      </c>
    </row>
    <row r="128" spans="1:32">
      <c r="A128" s="12" t="s">
        <v>8</v>
      </c>
      <c r="B128" s="13" t="s">
        <v>28</v>
      </c>
      <c r="C128" s="12"/>
      <c r="D128" s="41">
        <f>SUMIFS(德育素质!H:H,德育素质!B:B,B128,德育素质!D:D,"=基本评定分")</f>
        <v>6</v>
      </c>
      <c r="E128" s="41">
        <f>MIN(2,SUMIFS(德育素质!H:H,德育素质!A:A,A128,德育素质!D:D,"=集体评定等级分",德育素质!E:E,"=班级考评等级")+SUMIFS(德育素质!H:H,德育素质!B:B,B128,德育素质!D:D,"=集体评定等级分"))</f>
        <v>2</v>
      </c>
      <c r="F128" s="41">
        <f>MIN(2,SUMIFS(德育素质!H:H,德育素质!B:B,B128,德育素质!D:D,"=社会责任记实分"))</f>
        <v>0</v>
      </c>
      <c r="G128" s="25">
        <f>SUMIFS(德育素质!H:H,德育素质!B:B,B128,德育素质!D:D,"=违纪违规扣分")</f>
        <v>0</v>
      </c>
      <c r="H128" s="25">
        <f>SUMIFS(德育素质!H:H,德育素质!B:B,B128,德育素质!D:D,"=荣誉称号加分")</f>
        <v>0</v>
      </c>
      <c r="I128" s="25">
        <f t="shared" si="27"/>
        <v>2</v>
      </c>
      <c r="J128" s="41">
        <f t="shared" si="28"/>
        <v>8</v>
      </c>
      <c r="K128" s="41">
        <f>(VLOOKUP(B128,智育素质!B:D,3,0)*10+50)*0.6</f>
        <v>53.214</v>
      </c>
      <c r="L128" s="41">
        <f>SUMIFS(体育素质!J:J,体育素质!B:B,B128,体育素质!D:D,"=体育课程成绩",体育素质!E:E,"=体育成绩")/40</f>
        <v>4.125</v>
      </c>
      <c r="M128" s="41">
        <f>SUMIFS(体育素质!L:L,体育素质!B:B,B128,体育素质!D:D,"=校内外体育竞赛")</f>
        <v>0</v>
      </c>
      <c r="N128" s="41">
        <f>SUMIFS(体育素质!L:L,体育素质!B:B,B128,体育素质!D:D,"=校内外体育活动",体育素质!E:E,"=早锻炼")</f>
        <v>0.4</v>
      </c>
      <c r="O128" s="41">
        <f>SUMIFS(体育素质!L:L,体育素质!B:B,B128,体育素质!D:D,"=校内外体育活动",体育素质!E:E,"=校园跑")</f>
        <v>0.6</v>
      </c>
      <c r="P128" s="41">
        <f t="shared" si="29"/>
        <v>1</v>
      </c>
      <c r="Q128" s="41">
        <f t="shared" si="30"/>
        <v>5.125</v>
      </c>
      <c r="R128" s="41">
        <f>MIN(0.5,SUMIFS(美育素质!L:L,美育素质!B:B,B128,美育素质!D:D,"=文化艺术实践"))</f>
        <v>0</v>
      </c>
      <c r="S128" s="41">
        <f>SUMIFS(美育素质!L:L,美育素质!B:B,B128,美育素质!D:D,"=校内外文化艺术竞赛")</f>
        <v>0</v>
      </c>
      <c r="T128" s="41">
        <f t="shared" si="31"/>
        <v>0</v>
      </c>
      <c r="U128" s="41">
        <f>MAX(0,SUMIFS(劳育素质!K:K,劳育素质!B:B,B128,劳育素质!D:D,"=劳动日常考核基础分")+SUMIFS(劳育素质!K:K,劳育素质!B:B,B128,劳育素质!D:D,"=活动与卫生加减分"))</f>
        <v>1.65055555555556</v>
      </c>
      <c r="V128" s="25">
        <f>SUMIFS(劳育素质!K:K,劳育素质!B:B,B128,劳育素质!D:D,"=志愿服务",劳育素质!F:F,"=A类+B类")</f>
        <v>3</v>
      </c>
      <c r="W128" s="25">
        <f>SUMIFS(劳育素质!K:K,劳育素质!B:B,B128,劳育素质!D:D,"=志愿服务",劳育素质!F:F,"=C类")</f>
        <v>0</v>
      </c>
      <c r="X128" s="25">
        <f t="shared" si="32"/>
        <v>3</v>
      </c>
      <c r="Y128" s="25">
        <f>SUMIFS(劳育素质!K:K,劳育素质!B:B,B128,劳育素质!D:D,"=实习实训")</f>
        <v>0</v>
      </c>
      <c r="Z128" s="25">
        <f t="shared" si="33"/>
        <v>4.65055555555556</v>
      </c>
      <c r="AA128" s="25">
        <f>SUMIFS(创新与实践素质!L:L,创新与实践素质!B:B,B128,创新与实践素质!D:D,"=创新创业素质")</f>
        <v>0.75</v>
      </c>
      <c r="AB128" s="25">
        <f>SUMIFS(创新与实践素质!L:L,创新与实践素质!B:B,B128,创新与实践素质!D:D,"=水平考试")</f>
        <v>0.74</v>
      </c>
      <c r="AC128" s="25">
        <f>SUMIFS(创新与实践素质!L:L,创新与实践素质!B:B,B128,创新与实践素质!D:D,"=社会实践")</f>
        <v>0</v>
      </c>
      <c r="AD128" s="25">
        <f>_xlfn.MAXIFS(创新与实践素质!L:L,创新与实践素质!B:B,B128,创新与实践素质!D:D,"=社会工作能力（工作表现）",创新与实践素质!G:G,"=上学期")+_xlfn.MAXIFS(创新与实践素质!L:L,创新与实践素质!B:B,B128,创新与实践素质!D:D,"=社会工作能力（工作表现）",创新与实践素质!G:G,"=下学期")</f>
        <v>1</v>
      </c>
      <c r="AE128" s="25">
        <f t="shared" si="34"/>
        <v>2.49</v>
      </c>
      <c r="AF128" s="25">
        <f t="shared" si="35"/>
        <v>73.4795555555556</v>
      </c>
    </row>
    <row r="129" spans="1:32">
      <c r="A129" s="12" t="s">
        <v>8</v>
      </c>
      <c r="B129" s="13" t="s">
        <v>37</v>
      </c>
      <c r="C129" s="12"/>
      <c r="D129" s="41">
        <f>SUMIFS(德育素质!H:H,德育素质!B:B,B129,德育素质!D:D,"=基本评定分")</f>
        <v>5.28</v>
      </c>
      <c r="E129" s="41">
        <f>MIN(2,SUMIFS(德育素质!H:H,德育素质!A:A,A129,德育素质!D:D,"=集体评定等级分",德育素质!E:E,"=班级考评等级")+SUMIFS(德育素质!H:H,德育素质!B:B,B129,德育素质!D:D,"=集体评定等级分"))</f>
        <v>2</v>
      </c>
      <c r="F129" s="41">
        <f>MIN(2,SUMIFS(德育素质!H:H,德育素质!B:B,B129,德育素质!D:D,"=社会责任记实分"))</f>
        <v>0</v>
      </c>
      <c r="G129" s="25">
        <f>SUMIFS(德育素质!H:H,德育素质!B:B,B129,德育素质!D:D,"=违纪违规扣分")</f>
        <v>0</v>
      </c>
      <c r="H129" s="25">
        <f>SUMIFS(德育素质!H:H,德育素质!B:B,B129,德育素质!D:D,"=荣誉称号加分")</f>
        <v>0.375</v>
      </c>
      <c r="I129" s="25">
        <f t="shared" si="27"/>
        <v>2.375</v>
      </c>
      <c r="J129" s="41">
        <f t="shared" si="28"/>
        <v>7.655</v>
      </c>
      <c r="K129" s="41">
        <f>(VLOOKUP(B129,智育素质!B:D,3,0)*10+50)*0.6</f>
        <v>50.868</v>
      </c>
      <c r="L129" s="41">
        <f>SUMIFS(体育素质!J:J,体育素质!B:B,B129,体育素质!D:D,"=体育课程成绩",体育素质!E:E,"=体育成绩")/40</f>
        <v>4.125</v>
      </c>
      <c r="M129" s="41">
        <f>SUMIFS(体育素质!L:L,体育素质!B:B,B129,体育素质!D:D,"=校内外体育竞赛")</f>
        <v>0</v>
      </c>
      <c r="N129" s="41">
        <f>SUMIFS(体育素质!L:L,体育素质!B:B,B129,体育素质!D:D,"=校内外体育活动",体育素质!E:E,"=早锻炼")</f>
        <v>0.4</v>
      </c>
      <c r="O129" s="41">
        <f>SUMIFS(体育素质!L:L,体育素质!B:B,B129,体育素质!D:D,"=校内外体育活动",体育素质!E:E,"=校园跑")</f>
        <v>0.6</v>
      </c>
      <c r="P129" s="41">
        <f t="shared" si="29"/>
        <v>1</v>
      </c>
      <c r="Q129" s="41">
        <f t="shared" si="30"/>
        <v>5.125</v>
      </c>
      <c r="R129" s="41">
        <f>MIN(0.5,SUMIFS(美育素质!L:L,美育素质!B:B,B129,美育素质!D:D,"=文化艺术实践"))</f>
        <v>0</v>
      </c>
      <c r="S129" s="41">
        <f>SUMIFS(美育素质!L:L,美育素质!B:B,B129,美育素质!D:D,"=校内外文化艺术竞赛")</f>
        <v>1</v>
      </c>
      <c r="T129" s="41">
        <f t="shared" si="31"/>
        <v>1</v>
      </c>
      <c r="U129" s="41">
        <f>MAX(0,SUMIFS(劳育素质!K:K,劳育素质!B:B,B129,劳育素质!D:D,"=劳动日常考核基础分")+SUMIFS(劳育素质!K:K,劳育素质!B:B,B129,劳育素质!D:D,"=活动与卫生加减分"))</f>
        <v>1.53426666666667</v>
      </c>
      <c r="V129" s="25">
        <f>SUMIFS(劳育素质!K:K,劳育素质!B:B,B129,劳育素质!D:D,"=志愿服务",劳育素质!F:F,"=A类+B类")</f>
        <v>1.075</v>
      </c>
      <c r="W129" s="25">
        <f>SUMIFS(劳育素质!K:K,劳育素质!B:B,B129,劳育素质!D:D,"=志愿服务",劳育素质!F:F,"=C类")</f>
        <v>0</v>
      </c>
      <c r="X129" s="25">
        <f t="shared" si="32"/>
        <v>1.075</v>
      </c>
      <c r="Y129" s="25">
        <f>SUMIFS(劳育素质!K:K,劳育素质!B:B,B129,劳育素质!D:D,"=实习实训")</f>
        <v>0</v>
      </c>
      <c r="Z129" s="25">
        <f t="shared" si="33"/>
        <v>2.60926666666667</v>
      </c>
      <c r="AA129" s="25">
        <f>SUMIFS(创新与实践素质!L:L,创新与实践素质!B:B,B129,创新与实践素质!D:D,"=创新创业素质")</f>
        <v>2.85</v>
      </c>
      <c r="AB129" s="25">
        <f>SUMIFS(创新与实践素质!L:L,创新与实践素质!B:B,B129,创新与实践素质!D:D,"=水平考试")</f>
        <v>0.5</v>
      </c>
      <c r="AC129" s="25">
        <f>SUMIFS(创新与实践素质!L:L,创新与实践素质!B:B,B129,创新与实践素质!D:D,"=社会实践")</f>
        <v>0</v>
      </c>
      <c r="AD129" s="25">
        <f>_xlfn.MAXIFS(创新与实践素质!L:L,创新与实践素质!B:B,B129,创新与实践素质!D:D,"=社会工作能力（工作表现）",创新与实践素质!G:G,"=上学期")+_xlfn.MAXIFS(创新与实践素质!L:L,创新与实践素质!B:B,B129,创新与实践素质!D:D,"=社会工作能力（工作表现）",创新与实践素质!G:G,"=下学期")</f>
        <v>0.6</v>
      </c>
      <c r="AE129" s="25">
        <f t="shared" si="34"/>
        <v>3.95</v>
      </c>
      <c r="AF129" s="25">
        <f t="shared" si="35"/>
        <v>71.2072666666667</v>
      </c>
    </row>
    <row r="130" spans="1:32">
      <c r="A130" s="12" t="s">
        <v>8</v>
      </c>
      <c r="B130" s="13" t="s">
        <v>197</v>
      </c>
      <c r="C130" s="12"/>
      <c r="D130" s="41">
        <f>SUMIFS(德育素质!H:H,德育素质!B:B,B130,德育素质!D:D,"=基本评定分")</f>
        <v>5.28</v>
      </c>
      <c r="E130" s="41">
        <f>MIN(2,SUMIFS(德育素质!H:H,德育素质!A:A,A130,德育素质!D:D,"=集体评定等级分",德育素质!E:E,"=班级考评等级")+SUMIFS(德育素质!H:H,德育素质!B:B,B130,德育素质!D:D,"=集体评定等级分"))</f>
        <v>2</v>
      </c>
      <c r="F130" s="41">
        <f>MIN(2,SUMIFS(德育素质!H:H,德育素质!B:B,B130,德育素质!D:D,"=社会责任记实分"))</f>
        <v>0.35</v>
      </c>
      <c r="G130" s="25">
        <f>SUMIFS(德育素质!H:H,德育素质!B:B,B130,德育素质!D:D,"=违纪违规扣分")</f>
        <v>0</v>
      </c>
      <c r="H130" s="25">
        <f>SUMIFS(德育素质!H:H,德育素质!B:B,B130,德育素质!D:D,"=荣誉称号加分")</f>
        <v>0</v>
      </c>
      <c r="I130" s="25">
        <f t="shared" si="27"/>
        <v>2.35</v>
      </c>
      <c r="J130" s="41">
        <f t="shared" si="28"/>
        <v>7.63</v>
      </c>
      <c r="K130" s="41">
        <f>(VLOOKUP(B130,智育素质!B:D,3,0)*10+50)*0.6</f>
        <v>51.732</v>
      </c>
      <c r="L130" s="41">
        <f>SUMIFS(体育素质!J:J,体育素质!B:B,B130,体育素质!D:D,"=体育课程成绩",体育素质!E:E,"=体育成绩")/40</f>
        <v>4.225</v>
      </c>
      <c r="M130" s="41">
        <f>SUMIFS(体育素质!L:L,体育素质!B:B,B130,体育素质!D:D,"=校内外体育竞赛")</f>
        <v>0</v>
      </c>
      <c r="N130" s="41">
        <f>SUMIFS(体育素质!L:L,体育素质!B:B,B130,体育素质!D:D,"=校内外体育活动",体育素质!E:E,"=早锻炼")</f>
        <v>0.4</v>
      </c>
      <c r="O130" s="41">
        <f>SUMIFS(体育素质!L:L,体育素质!B:B,B130,体育素质!D:D,"=校内外体育活动",体育素质!E:E,"=校园跑")</f>
        <v>0.3</v>
      </c>
      <c r="P130" s="41">
        <f t="shared" si="29"/>
        <v>0.7</v>
      </c>
      <c r="Q130" s="41">
        <f t="shared" si="30"/>
        <v>4.925</v>
      </c>
      <c r="R130" s="41">
        <f>MIN(0.5,SUMIFS(美育素质!L:L,美育素质!B:B,B130,美育素质!D:D,"=文化艺术实践"))</f>
        <v>0</v>
      </c>
      <c r="S130" s="41">
        <f>SUMIFS(美育素质!L:L,美育素质!B:B,B130,美育素质!D:D,"=校内外文化艺术竞赛")</f>
        <v>0</v>
      </c>
      <c r="T130" s="41">
        <f t="shared" si="31"/>
        <v>0</v>
      </c>
      <c r="U130" s="41">
        <f>MAX(0,SUMIFS(劳育素质!K:K,劳育素质!B:B,B130,劳育素质!D:D,"=劳动日常考核基础分")+SUMIFS(劳育素质!K:K,劳育素质!B:B,B130,劳育素质!D:D,"=活动与卫生加减分"))</f>
        <v>1.49221428571429</v>
      </c>
      <c r="V130" s="25">
        <f>SUMIFS(劳育素质!K:K,劳育素质!B:B,B130,劳育素质!D:D,"=志愿服务",劳育素质!F:F,"=A类+B类")</f>
        <v>3.625</v>
      </c>
      <c r="W130" s="25">
        <f>SUMIFS(劳育素质!K:K,劳育素质!B:B,B130,劳育素质!D:D,"=志愿服务",劳育素质!F:F,"=C类")</f>
        <v>0</v>
      </c>
      <c r="X130" s="25">
        <f t="shared" si="32"/>
        <v>3.625</v>
      </c>
      <c r="Y130" s="25">
        <f>SUMIFS(劳育素质!K:K,劳育素质!B:B,B130,劳育素质!D:D,"=实习实训")</f>
        <v>0</v>
      </c>
      <c r="Z130" s="25">
        <f t="shared" si="33"/>
        <v>5</v>
      </c>
      <c r="AA130" s="25">
        <f>SUMIFS(创新与实践素质!L:L,创新与实践素质!B:B,B130,创新与实践素质!D:D,"=创新创业素质")</f>
        <v>0</v>
      </c>
      <c r="AB130" s="25">
        <f>SUMIFS(创新与实践素质!L:L,创新与实践素质!B:B,B130,创新与实践素质!D:D,"=水平考试")</f>
        <v>0</v>
      </c>
      <c r="AC130" s="25">
        <f>SUMIFS(创新与实践素质!L:L,创新与实践素质!B:B,B130,创新与实践素质!D:D,"=社会实践")</f>
        <v>0</v>
      </c>
      <c r="AD130" s="25">
        <f>_xlfn.MAXIFS(创新与实践素质!L:L,创新与实践素质!B:B,B130,创新与实践素质!D:D,"=社会工作能力（工作表现）",创新与实践素质!G:G,"=上学期")+_xlfn.MAXIFS(创新与实践素质!L:L,创新与实践素质!B:B,B130,创新与实践素质!D:D,"=社会工作能力（工作表现）",创新与实践素质!G:G,"=下学期")</f>
        <v>0.15</v>
      </c>
      <c r="AE130" s="25">
        <f t="shared" si="34"/>
        <v>0.15</v>
      </c>
      <c r="AF130" s="25">
        <f t="shared" si="35"/>
        <v>69.437</v>
      </c>
    </row>
    <row r="131" spans="1:32">
      <c r="A131" s="12" t="s">
        <v>8</v>
      </c>
      <c r="B131" s="13" t="s">
        <v>54</v>
      </c>
      <c r="C131" s="12"/>
      <c r="D131" s="41">
        <f>SUMIFS(德育素质!H:H,德育素质!B:B,B131,德育素质!D:D,"=基本评定分")</f>
        <v>6</v>
      </c>
      <c r="E131" s="41">
        <f>MIN(2,SUMIFS(德育素质!H:H,德育素质!A:A,A131,德育素质!D:D,"=集体评定等级分",德育素质!E:E,"=班级考评等级")+SUMIFS(德育素质!H:H,德育素质!B:B,B131,德育素质!D:D,"=集体评定等级分"))</f>
        <v>2</v>
      </c>
      <c r="F131" s="41">
        <f>MIN(2,SUMIFS(德育素质!H:H,德育素质!B:B,B131,德育素质!D:D,"=社会责任记实分"))</f>
        <v>0</v>
      </c>
      <c r="G131" s="25">
        <f>SUMIFS(德育素质!H:H,德育素质!B:B,B131,德育素质!D:D,"=违纪违规扣分")</f>
        <v>0</v>
      </c>
      <c r="H131" s="25">
        <f>SUMIFS(德育素质!H:H,德育素质!B:B,B131,德育素质!D:D,"=荣誉称号加分")</f>
        <v>0.625</v>
      </c>
      <c r="I131" s="25">
        <f t="shared" si="27"/>
        <v>2.625</v>
      </c>
      <c r="J131" s="41">
        <f t="shared" si="28"/>
        <v>8.625</v>
      </c>
      <c r="K131" s="41">
        <f>(VLOOKUP(B131,智育素质!B:D,3,0)*10+50)*0.6</f>
        <v>52.614</v>
      </c>
      <c r="L131" s="41">
        <f>SUMIFS(体育素质!J:J,体育素质!B:B,B131,体育素质!D:D,"=体育课程成绩",体育素质!E:E,"=体育成绩")/40</f>
        <v>4.05</v>
      </c>
      <c r="M131" s="41">
        <f>SUMIFS(体育素质!L:L,体育素质!B:B,B131,体育素质!D:D,"=校内外体育竞赛")</f>
        <v>0</v>
      </c>
      <c r="N131" s="41">
        <f>SUMIFS(体育素质!L:L,体育素质!B:B,B131,体育素质!D:D,"=校内外体育活动",体育素质!E:E,"=早锻炼")</f>
        <v>0.4</v>
      </c>
      <c r="O131" s="41">
        <f>SUMIFS(体育素质!L:L,体育素质!B:B,B131,体育素质!D:D,"=校内外体育活动",体育素质!E:E,"=校园跑")</f>
        <v>0.6</v>
      </c>
      <c r="P131" s="41">
        <f t="shared" si="29"/>
        <v>1</v>
      </c>
      <c r="Q131" s="41">
        <f t="shared" si="30"/>
        <v>5.05</v>
      </c>
      <c r="R131" s="41">
        <f>MIN(0.5,SUMIFS(美育素质!L:L,美育素质!B:B,B131,美育素质!D:D,"=文化艺术实践"))</f>
        <v>0</v>
      </c>
      <c r="S131" s="41">
        <f>SUMIFS(美育素质!L:L,美育素质!B:B,B131,美育素质!D:D,"=校内外文化艺术竞赛")</f>
        <v>0</v>
      </c>
      <c r="T131" s="41">
        <f t="shared" si="31"/>
        <v>0</v>
      </c>
      <c r="U131" s="41">
        <f>MAX(0,SUMIFS(劳育素质!K:K,劳育素质!B:B,B131,劳育素质!D:D,"=劳动日常考核基础分")+SUMIFS(劳育素质!K:K,劳育素质!B:B,B131,劳育素质!D:D,"=活动与卫生加减分"))</f>
        <v>1.56366666666667</v>
      </c>
      <c r="V131" s="25">
        <f>SUMIFS(劳育素质!K:K,劳育素质!B:B,B131,劳育素质!D:D,"=志愿服务",劳育素质!F:F,"=A类+B类")</f>
        <v>3</v>
      </c>
      <c r="W131" s="25">
        <f>SUMIFS(劳育素质!K:K,劳育素质!B:B,B131,劳育素质!D:D,"=志愿服务",劳育素质!F:F,"=C类")</f>
        <v>0</v>
      </c>
      <c r="X131" s="25">
        <f t="shared" si="32"/>
        <v>3</v>
      </c>
      <c r="Y131" s="25">
        <f>SUMIFS(劳育素质!K:K,劳育素质!B:B,B131,劳育素质!D:D,"=实习实训")</f>
        <v>0</v>
      </c>
      <c r="Z131" s="25">
        <f t="shared" si="33"/>
        <v>4.56366666666667</v>
      </c>
      <c r="AA131" s="25">
        <f>SUMIFS(创新与实践素质!L:L,创新与实践素质!B:B,B131,创新与实践素质!D:D,"=创新创业素质")</f>
        <v>4.6</v>
      </c>
      <c r="AB131" s="25">
        <f>SUMIFS(创新与实践素质!L:L,创新与实践素质!B:B,B131,创新与实践素质!D:D,"=水平考试")</f>
        <v>0.5</v>
      </c>
      <c r="AC131" s="25">
        <f>SUMIFS(创新与实践素质!L:L,创新与实践素质!B:B,B131,创新与实践素质!D:D,"=社会实践")</f>
        <v>0</v>
      </c>
      <c r="AD131" s="25">
        <f>_xlfn.MAXIFS(创新与实践素质!L:L,创新与实践素质!B:B,B131,创新与实践素质!D:D,"=社会工作能力（工作表现）",创新与实践素质!G:G,"=上学期")+_xlfn.MAXIFS(创新与实践素质!L:L,创新与实践素质!B:B,B131,创新与实践素质!D:D,"=社会工作能力（工作表现）",创新与实践素质!G:G,"=下学期")</f>
        <v>1</v>
      </c>
      <c r="AE131" s="25">
        <f t="shared" si="34"/>
        <v>6.1</v>
      </c>
      <c r="AF131" s="25">
        <f t="shared" si="35"/>
        <v>76.9526666666667</v>
      </c>
    </row>
    <row r="132" spans="1:32">
      <c r="A132" s="12" t="s">
        <v>8</v>
      </c>
      <c r="B132" s="13" t="s">
        <v>48</v>
      </c>
      <c r="C132" s="12"/>
      <c r="D132" s="41">
        <f>SUMIFS(德育素质!H:H,德育素质!B:B,B132,德育素质!D:D,"=基本评定分")</f>
        <v>6</v>
      </c>
      <c r="E132" s="41">
        <f>MIN(2,SUMIFS(德育素质!H:H,德育素质!A:A,A132,德育素质!D:D,"=集体评定等级分",德育素质!E:E,"=班级考评等级")+SUMIFS(德育素质!H:H,德育素质!B:B,B132,德育素质!D:D,"=集体评定等级分"))</f>
        <v>2</v>
      </c>
      <c r="F132" s="41">
        <f>MIN(2,SUMIFS(德育素质!H:H,德育素质!B:B,B132,德育素质!D:D,"=社会责任记实分"))</f>
        <v>0</v>
      </c>
      <c r="G132" s="25">
        <f>SUMIFS(德育素质!H:H,德育素质!B:B,B132,德育素质!D:D,"=违纪违规扣分")</f>
        <v>0</v>
      </c>
      <c r="H132" s="25">
        <f>SUMIFS(德育素质!H:H,德育素质!B:B,B132,德育素质!D:D,"=荣誉称号加分")</f>
        <v>0.25</v>
      </c>
      <c r="I132" s="25">
        <f t="shared" si="27"/>
        <v>2.25</v>
      </c>
      <c r="J132" s="41">
        <f t="shared" si="28"/>
        <v>8.25</v>
      </c>
      <c r="K132" s="41">
        <f>(VLOOKUP(B132,智育素质!B:D,3,0)*10+50)*0.6</f>
        <v>52.308</v>
      </c>
      <c r="L132" s="41">
        <f>SUMIFS(体育素质!J:J,体育素质!B:B,B132,体育素质!D:D,"=体育课程成绩",体育素质!E:E,"=体育成绩")/40</f>
        <v>3.15</v>
      </c>
      <c r="M132" s="41">
        <f>SUMIFS(体育素质!L:L,体育素质!B:B,B132,体育素质!D:D,"=校内外体育竞赛")</f>
        <v>0</v>
      </c>
      <c r="N132" s="41">
        <f>SUMIFS(体育素质!L:L,体育素质!B:B,B132,体育素质!D:D,"=校内外体育活动",体育素质!E:E,"=早锻炼")</f>
        <v>0.4</v>
      </c>
      <c r="O132" s="41">
        <f>SUMIFS(体育素质!L:L,体育素质!B:B,B132,体育素质!D:D,"=校内外体育活动",体育素质!E:E,"=校园跑")</f>
        <v>0.10025</v>
      </c>
      <c r="P132" s="41">
        <f t="shared" si="29"/>
        <v>0.50025</v>
      </c>
      <c r="Q132" s="41">
        <f t="shared" si="30"/>
        <v>3.65025</v>
      </c>
      <c r="R132" s="41">
        <f>MIN(0.5,SUMIFS(美育素质!L:L,美育素质!B:B,B132,美育素质!D:D,"=文化艺术实践"))</f>
        <v>0</v>
      </c>
      <c r="S132" s="41">
        <f>SUMIFS(美育素质!L:L,美育素质!B:B,B132,美育素质!D:D,"=校内外文化艺术竞赛")</f>
        <v>0</v>
      </c>
      <c r="T132" s="41">
        <f t="shared" si="31"/>
        <v>0</v>
      </c>
      <c r="U132" s="41">
        <f>MAX(0,SUMIFS(劳育素质!K:K,劳育素质!B:B,B132,劳育素质!D:D,"=劳动日常考核基础分")+SUMIFS(劳育素质!K:K,劳育素质!B:B,B132,劳育素质!D:D,"=活动与卫生加减分"))</f>
        <v>1.5716</v>
      </c>
      <c r="V132" s="25">
        <f>SUMIFS(劳育素质!K:K,劳育素质!B:B,B132,劳育素质!D:D,"=志愿服务",劳育素质!F:F,"=A类+B类")</f>
        <v>1.95</v>
      </c>
      <c r="W132" s="25">
        <f>SUMIFS(劳育素质!K:K,劳育素质!B:B,B132,劳育素质!D:D,"=志愿服务",劳育素质!F:F,"=C类")</f>
        <v>0</v>
      </c>
      <c r="X132" s="25">
        <f t="shared" si="32"/>
        <v>1.95</v>
      </c>
      <c r="Y132" s="25">
        <f>SUMIFS(劳育素质!K:K,劳育素质!B:B,B132,劳育素质!D:D,"=实习实训")</f>
        <v>0</v>
      </c>
      <c r="Z132" s="25">
        <f t="shared" si="33"/>
        <v>3.5216</v>
      </c>
      <c r="AA132" s="25">
        <f>SUMIFS(创新与实践素质!L:L,创新与实践素质!B:B,B132,创新与实践素质!D:D,"=创新创业素质")</f>
        <v>3.4</v>
      </c>
      <c r="AB132" s="25">
        <f>SUMIFS(创新与实践素质!L:L,创新与实践素质!B:B,B132,创新与实践素质!D:D,"=水平考试")</f>
        <v>0</v>
      </c>
      <c r="AC132" s="25">
        <f>SUMIFS(创新与实践素质!L:L,创新与实践素质!B:B,B132,创新与实践素质!D:D,"=社会实践")</f>
        <v>0</v>
      </c>
      <c r="AD132" s="25">
        <f>_xlfn.MAXIFS(创新与实践素质!L:L,创新与实践素质!B:B,B132,创新与实践素质!D:D,"=社会工作能力（工作表现）",创新与实践素质!G:G,"=上学期")+_xlfn.MAXIFS(创新与实践素质!L:L,创新与实践素质!B:B,B132,创新与实践素质!D:D,"=社会工作能力（工作表现）",创新与实践素质!G:G,"=下学期")</f>
        <v>1</v>
      </c>
      <c r="AE132" s="25">
        <f t="shared" si="34"/>
        <v>4.4</v>
      </c>
      <c r="AF132" s="25">
        <f t="shared" si="35"/>
        <v>72.12985</v>
      </c>
    </row>
    <row r="133" spans="1:32">
      <c r="A133" s="12" t="s">
        <v>8</v>
      </c>
      <c r="B133" s="13" t="s">
        <v>86</v>
      </c>
      <c r="C133" s="12"/>
      <c r="D133" s="41">
        <f>SUMIFS(德育素质!H:H,德育素质!B:B,B133,德育素质!D:D,"=基本评定分")</f>
        <v>6</v>
      </c>
      <c r="E133" s="41">
        <f>MIN(2,SUMIFS(德育素质!H:H,德育素质!A:A,A133,德育素质!D:D,"=集体评定等级分",德育素质!E:E,"=班级考评等级")+SUMIFS(德育素质!H:H,德育素质!B:B,B133,德育素质!D:D,"=集体评定等级分"))</f>
        <v>2</v>
      </c>
      <c r="F133" s="41">
        <f>MIN(2,SUMIFS(德育素质!H:H,德育素质!B:B,B133,德育素质!D:D,"=社会责任记实分"))</f>
        <v>0</v>
      </c>
      <c r="G133" s="25">
        <f>SUMIFS(德育素质!H:H,德育素质!B:B,B133,德育素质!D:D,"=违纪违规扣分")</f>
        <v>0</v>
      </c>
      <c r="H133" s="25">
        <f>SUMIFS(德育素质!H:H,德育素质!B:B,B133,德育素质!D:D,"=荣誉称号加分")</f>
        <v>0.25</v>
      </c>
      <c r="I133" s="25">
        <f t="shared" si="27"/>
        <v>2.25</v>
      </c>
      <c r="J133" s="41">
        <f t="shared" si="28"/>
        <v>8.25</v>
      </c>
      <c r="K133" s="41">
        <f>(VLOOKUP(B133,智育素质!B:D,3,0)*10+50)*0.6</f>
        <v>51.534</v>
      </c>
      <c r="L133" s="41">
        <f>SUMIFS(体育素质!J:J,体育素质!B:B,B133,体育素质!D:D,"=体育课程成绩",体育素质!E:E,"=体育成绩")/40</f>
        <v>4.7</v>
      </c>
      <c r="M133" s="41">
        <f>SUMIFS(体育素质!L:L,体育素质!B:B,B133,体育素质!D:D,"=校内外体育竞赛")</f>
        <v>0</v>
      </c>
      <c r="N133" s="41">
        <f>SUMIFS(体育素质!L:L,体育素质!B:B,B133,体育素质!D:D,"=校内外体育活动",体育素质!E:E,"=早锻炼")</f>
        <v>0.4</v>
      </c>
      <c r="O133" s="41">
        <f>SUMIFS(体育素质!L:L,体育素质!B:B,B133,体育素质!D:D,"=校内外体育活动",体育素质!E:E,"=校园跑")</f>
        <v>0.6</v>
      </c>
      <c r="P133" s="41">
        <f t="shared" si="29"/>
        <v>1</v>
      </c>
      <c r="Q133" s="41">
        <f t="shared" si="30"/>
        <v>5.7</v>
      </c>
      <c r="R133" s="41">
        <f>MIN(0.5,SUMIFS(美育素质!L:L,美育素质!B:B,B133,美育素质!D:D,"=文化艺术实践"))</f>
        <v>0</v>
      </c>
      <c r="S133" s="41">
        <f>SUMIFS(美育素质!L:L,美育素质!B:B,B133,美育素质!D:D,"=校内外文化艺术竞赛")</f>
        <v>0.5</v>
      </c>
      <c r="T133" s="41">
        <f t="shared" si="31"/>
        <v>0.5</v>
      </c>
      <c r="U133" s="41">
        <f>MAX(0,SUMIFS(劳育素质!K:K,劳育素质!B:B,B133,劳育素质!D:D,"=劳动日常考核基础分")+SUMIFS(劳育素质!K:K,劳育素质!B:B,B133,劳育素质!D:D,"=活动与卫生加减分"))</f>
        <v>1.60305555555556</v>
      </c>
      <c r="V133" s="25">
        <f>SUMIFS(劳育素质!K:K,劳育素质!B:B,B133,劳育素质!D:D,"=志愿服务",劳育素质!F:F,"=A类+B类")</f>
        <v>3.625</v>
      </c>
      <c r="W133" s="25">
        <f>SUMIFS(劳育素质!K:K,劳育素质!B:B,B133,劳育素质!D:D,"=志愿服务",劳育素质!F:F,"=C类")</f>
        <v>0</v>
      </c>
      <c r="X133" s="25">
        <f t="shared" si="32"/>
        <v>3.625</v>
      </c>
      <c r="Y133" s="25">
        <f>SUMIFS(劳育素质!K:K,劳育素质!B:B,B133,劳育素质!D:D,"=实习实训")</f>
        <v>0</v>
      </c>
      <c r="Z133" s="25">
        <f t="shared" si="33"/>
        <v>5</v>
      </c>
      <c r="AA133" s="25">
        <f>SUMIFS(创新与实践素质!L:L,创新与实践素质!B:B,B133,创新与实践素质!D:D,"=创新创业素质")</f>
        <v>1.4</v>
      </c>
      <c r="AB133" s="25">
        <f>SUMIFS(创新与实践素质!L:L,创新与实践素质!B:B,B133,创新与实践素质!D:D,"=水平考试")</f>
        <v>0.5</v>
      </c>
      <c r="AC133" s="25">
        <f>SUMIFS(创新与实践素质!L:L,创新与实践素质!B:B,B133,创新与实践素质!D:D,"=社会实践")</f>
        <v>0</v>
      </c>
      <c r="AD133" s="25">
        <f>_xlfn.MAXIFS(创新与实践素质!L:L,创新与实践素质!B:B,B133,创新与实践素质!D:D,"=社会工作能力（工作表现）",创新与实践素质!G:G,"=上学期")+_xlfn.MAXIFS(创新与实践素质!L:L,创新与实践素质!B:B,B133,创新与实践素质!D:D,"=社会工作能力（工作表现）",创新与实践素质!G:G,"=下学期")</f>
        <v>1</v>
      </c>
      <c r="AE133" s="25">
        <f t="shared" si="34"/>
        <v>2.9</v>
      </c>
      <c r="AF133" s="25">
        <f t="shared" si="35"/>
        <v>73.884</v>
      </c>
    </row>
    <row r="134" spans="1:32">
      <c r="A134" s="12" t="s">
        <v>8</v>
      </c>
      <c r="B134" s="13" t="s">
        <v>123</v>
      </c>
      <c r="C134" s="12"/>
      <c r="D134" s="41">
        <f>SUMIFS(德育素质!H:H,德育素质!B:B,B134,德育素质!D:D,"=基本评定分")</f>
        <v>6</v>
      </c>
      <c r="E134" s="41">
        <f>MIN(2,SUMIFS(德育素质!H:H,德育素质!A:A,A134,德育素质!D:D,"=集体评定等级分",德育素质!E:E,"=班级考评等级")+SUMIFS(德育素质!H:H,德育素质!B:B,B134,德育素质!D:D,"=集体评定等级分"))</f>
        <v>2</v>
      </c>
      <c r="F134" s="41">
        <f>MIN(2,SUMIFS(德育素质!H:H,德育素质!B:B,B134,德育素质!D:D,"=社会责任记实分"))</f>
        <v>0.3</v>
      </c>
      <c r="G134" s="25">
        <f>SUMIFS(德育素质!H:H,德育素质!B:B,B134,德育素质!D:D,"=违纪违规扣分")</f>
        <v>0</v>
      </c>
      <c r="H134" s="25">
        <f>SUMIFS(德育素质!H:H,德育素质!B:B,B134,德育素质!D:D,"=荣誉称号加分")</f>
        <v>1</v>
      </c>
      <c r="I134" s="25">
        <f t="shared" si="27"/>
        <v>3.3</v>
      </c>
      <c r="J134" s="41">
        <f t="shared" si="28"/>
        <v>9.3</v>
      </c>
      <c r="K134" s="41">
        <f>(VLOOKUP(B134,智育素质!B:D,3,0)*10+50)*0.6</f>
        <v>50.922</v>
      </c>
      <c r="L134" s="41">
        <f>SUMIFS(体育素质!J:J,体育素质!B:B,B134,体育素质!D:D,"=体育课程成绩",体育素质!E:E,"=体育成绩")/40</f>
        <v>4.5</v>
      </c>
      <c r="M134" s="41">
        <f>SUMIFS(体育素质!L:L,体育素质!B:B,B134,体育素质!D:D,"=校内外体育竞赛")</f>
        <v>2.25</v>
      </c>
      <c r="N134" s="41">
        <f>SUMIFS(体育素质!L:L,体育素质!B:B,B134,体育素质!D:D,"=校内外体育活动",体育素质!E:E,"=早锻炼")</f>
        <v>0.4</v>
      </c>
      <c r="O134" s="41">
        <f>SUMIFS(体育素质!L:L,体育素质!B:B,B134,体育素质!D:D,"=校内外体育活动",体育素质!E:E,"=校园跑")</f>
        <v>0.6</v>
      </c>
      <c r="P134" s="41">
        <f t="shared" si="29"/>
        <v>3</v>
      </c>
      <c r="Q134" s="41">
        <f t="shared" si="30"/>
        <v>7.5</v>
      </c>
      <c r="R134" s="41">
        <f>MIN(0.5,SUMIFS(美育素质!L:L,美育素质!B:B,B134,美育素质!D:D,"=文化艺术实践"))</f>
        <v>0</v>
      </c>
      <c r="S134" s="41">
        <f>SUMIFS(美育素质!L:L,美育素质!B:B,B134,美育素质!D:D,"=校内外文化艺术竞赛")</f>
        <v>0</v>
      </c>
      <c r="T134" s="41">
        <f t="shared" si="31"/>
        <v>0</v>
      </c>
      <c r="U134" s="41">
        <f>MAX(0,SUMIFS(劳育素质!K:K,劳育素质!B:B,B134,劳育素质!D:D,"=劳动日常考核基础分")+SUMIFS(劳育素质!K:K,劳育素质!B:B,B134,劳育素质!D:D,"=活动与卫生加减分"))</f>
        <v>1.60305555555556</v>
      </c>
      <c r="V134" s="25">
        <f>SUMIFS(劳育素质!K:K,劳育素质!B:B,B134,劳育素质!D:D,"=志愿服务",劳育素质!F:F,"=A类+B类")</f>
        <v>3</v>
      </c>
      <c r="W134" s="25">
        <f>SUMIFS(劳育素质!K:K,劳育素质!B:B,B134,劳育素质!D:D,"=志愿服务",劳育素质!F:F,"=C类")</f>
        <v>0</v>
      </c>
      <c r="X134" s="25">
        <f t="shared" si="32"/>
        <v>3</v>
      </c>
      <c r="Y134" s="25">
        <f>SUMIFS(劳育素质!K:K,劳育素质!B:B,B134,劳育素质!D:D,"=实习实训")</f>
        <v>0</v>
      </c>
      <c r="Z134" s="25">
        <f t="shared" si="33"/>
        <v>4.60305555555556</v>
      </c>
      <c r="AA134" s="25">
        <f>SUMIFS(创新与实践素质!L:L,创新与实践素质!B:B,B134,创新与实践素质!D:D,"=创新创业素质")</f>
        <v>9</v>
      </c>
      <c r="AB134" s="25">
        <f>SUMIFS(创新与实践素质!L:L,创新与实践素质!B:B,B134,创新与实践素质!D:D,"=水平考试")</f>
        <v>0</v>
      </c>
      <c r="AC134" s="25">
        <f>SUMIFS(创新与实践素质!L:L,创新与实践素质!B:B,B134,创新与实践素质!D:D,"=社会实践")</f>
        <v>0</v>
      </c>
      <c r="AD134" s="25">
        <f>_xlfn.MAXIFS(创新与实践素质!L:L,创新与实践素质!B:B,B134,创新与实践素质!D:D,"=社会工作能力（工作表现）",创新与实践素质!G:G,"=上学期")+_xlfn.MAXIFS(创新与实践素质!L:L,创新与实践素质!B:B,B134,创新与实践素质!D:D,"=社会工作能力（工作表现）",创新与实践素质!G:G,"=下学期")</f>
        <v>1.6</v>
      </c>
      <c r="AE134" s="25">
        <f t="shared" si="34"/>
        <v>10.6</v>
      </c>
      <c r="AF134" s="25">
        <f t="shared" si="35"/>
        <v>82.9250555555556</v>
      </c>
    </row>
    <row r="135" spans="1:32">
      <c r="A135" s="12" t="s">
        <v>8</v>
      </c>
      <c r="B135" s="13" t="s">
        <v>72</v>
      </c>
      <c r="C135" s="12"/>
      <c r="D135" s="41">
        <f>SUMIFS(德育素质!H:H,德育素质!B:B,B135,德育素质!D:D,"=基本评定分")</f>
        <v>6</v>
      </c>
      <c r="E135" s="41">
        <f>MIN(2,SUMIFS(德育素质!H:H,德育素质!A:A,A135,德育素质!D:D,"=集体评定等级分",德育素质!E:E,"=班级考评等级")+SUMIFS(德育素质!H:H,德育素质!B:B,B135,德育素质!D:D,"=集体评定等级分"))</f>
        <v>2</v>
      </c>
      <c r="F135" s="41">
        <f>MIN(2,SUMIFS(德育素质!H:H,德育素质!B:B,B135,德育素质!D:D,"=社会责任记实分"))</f>
        <v>0.5</v>
      </c>
      <c r="G135" s="25">
        <f>SUMIFS(德育素质!H:H,德育素质!B:B,B135,德育素质!D:D,"=违纪违规扣分")</f>
        <v>0</v>
      </c>
      <c r="H135" s="25">
        <f>SUMIFS(德育素质!H:H,德育素质!B:B,B135,德育素质!D:D,"=荣誉称号加分")</f>
        <v>0</v>
      </c>
      <c r="I135" s="25">
        <f t="shared" ref="I135:I166" si="36">MIN(4,E135+F135+G135+H135)</f>
        <v>2.5</v>
      </c>
      <c r="J135" s="41">
        <f t="shared" ref="J135:J166" si="37">D135+I135</f>
        <v>8.5</v>
      </c>
      <c r="K135" s="41">
        <f>(VLOOKUP(B135,智育素质!B:D,3,0)*10+50)*0.6</f>
        <v>49.962</v>
      </c>
      <c r="L135" s="41">
        <f>SUMIFS(体育素质!J:J,体育素质!B:B,B135,体育素质!D:D,"=体育课程成绩",体育素质!E:E,"=体育成绩")/40</f>
        <v>3.875</v>
      </c>
      <c r="M135" s="41">
        <f>SUMIFS(体育素质!L:L,体育素质!B:B,B135,体育素质!D:D,"=校内外体育竞赛")</f>
        <v>0</v>
      </c>
      <c r="N135" s="41">
        <f>SUMIFS(体育素质!L:L,体育素质!B:B,B135,体育素质!D:D,"=校内外体育活动",体育素质!E:E,"=早锻炼")</f>
        <v>0.4</v>
      </c>
      <c r="O135" s="41">
        <f>SUMIFS(体育素质!L:L,体育素质!B:B,B135,体育素质!D:D,"=校内外体育活动",体育素质!E:E,"=校园跑")</f>
        <v>0</v>
      </c>
      <c r="P135" s="41">
        <f t="shared" ref="P135:P166" si="38">MIN(3,M135+N135+O135)</f>
        <v>0.4</v>
      </c>
      <c r="Q135" s="41">
        <f t="shared" ref="Q135:Q166" si="39">MIN(8,P135+L135)</f>
        <v>4.275</v>
      </c>
      <c r="R135" s="41">
        <f>MIN(0.5,SUMIFS(美育素质!L:L,美育素质!B:B,B135,美育素质!D:D,"=文化艺术实践"))</f>
        <v>0</v>
      </c>
      <c r="S135" s="41">
        <f>SUMIFS(美育素质!L:L,美育素质!B:B,B135,美育素质!D:D,"=校内外文化艺术竞赛")</f>
        <v>1.75</v>
      </c>
      <c r="T135" s="41">
        <f t="shared" ref="T135:T166" si="40">MIN(5,S135+R135)</f>
        <v>1.75</v>
      </c>
      <c r="U135" s="41">
        <f>MAX(0,SUMIFS(劳育素质!K:K,劳育素质!B:B,B135,劳育素质!D:D,"=劳动日常考核基础分")+SUMIFS(劳育素质!K:K,劳育素质!B:B,B135,劳育素质!D:D,"=活动与卫生加减分"))</f>
        <v>1.50333333333333</v>
      </c>
      <c r="V135" s="25">
        <f>SUMIFS(劳育素质!K:K,劳育素质!B:B,B135,劳育素质!D:D,"=志愿服务",劳育素质!F:F,"=A类+B类")</f>
        <v>0.65</v>
      </c>
      <c r="W135" s="25">
        <f>SUMIFS(劳育素质!K:K,劳育素质!B:B,B135,劳育素质!D:D,"=志愿服务",劳育素质!F:F,"=C类")</f>
        <v>0</v>
      </c>
      <c r="X135" s="25">
        <f t="shared" ref="X135:X166" si="41">MIN(4,V135+W135)</f>
        <v>0.65</v>
      </c>
      <c r="Y135" s="25">
        <f>SUMIFS(劳育素质!K:K,劳育素质!B:B,B135,劳育素质!D:D,"=实习实训")</f>
        <v>0</v>
      </c>
      <c r="Z135" s="25">
        <f t="shared" ref="Z135:Z166" si="42">MIN(5,U135+X135+Y135)</f>
        <v>2.15333333333333</v>
      </c>
      <c r="AA135" s="25">
        <f>SUMIFS(创新与实践素质!L:L,创新与实践素质!B:B,B135,创新与实践素质!D:D,"=创新创业素质")</f>
        <v>0</v>
      </c>
      <c r="AB135" s="25">
        <f>SUMIFS(创新与实践素质!L:L,创新与实践素质!B:B,B135,创新与实践素质!D:D,"=水平考试")</f>
        <v>0.78</v>
      </c>
      <c r="AC135" s="25">
        <f>SUMIFS(创新与实践素质!L:L,创新与实践素质!B:B,B135,创新与实践素质!D:D,"=社会实践")</f>
        <v>0</v>
      </c>
      <c r="AD135" s="25">
        <f>_xlfn.MAXIFS(创新与实践素质!L:L,创新与实践素质!B:B,B135,创新与实践素质!D:D,"=社会工作能力（工作表现）",创新与实践素质!G:G,"=上学期")+_xlfn.MAXIFS(创新与实践素质!L:L,创新与实践素质!B:B,B135,创新与实践素质!D:D,"=社会工作能力（工作表现）",创新与实践素质!G:G,"=下学期")</f>
        <v>0.45</v>
      </c>
      <c r="AE135" s="25">
        <f t="shared" ref="AE135:AE166" si="43">MIN(12,AA135+AB135+AC135+AD135)</f>
        <v>1.23</v>
      </c>
      <c r="AF135" s="25">
        <f t="shared" ref="AF135:AF166" si="44">AE135+Z135+T135+Q135+K135+J135</f>
        <v>67.8703333333333</v>
      </c>
    </row>
    <row r="136" spans="1:32">
      <c r="A136" s="12" t="s">
        <v>8</v>
      </c>
      <c r="B136" s="13" t="s">
        <v>69</v>
      </c>
      <c r="C136" s="12"/>
      <c r="D136" s="41">
        <f>SUMIFS(德育素质!H:H,德育素质!B:B,B136,德育素质!D:D,"=基本评定分")</f>
        <v>5.28</v>
      </c>
      <c r="E136" s="41">
        <f>MIN(2,SUMIFS(德育素质!H:H,德育素质!A:A,A136,德育素质!D:D,"=集体评定等级分",德育素质!E:E,"=班级考评等级")+SUMIFS(德育素质!H:H,德育素质!B:B,B136,德育素质!D:D,"=集体评定等级分"))</f>
        <v>2</v>
      </c>
      <c r="F136" s="41">
        <f>MIN(2,SUMIFS(德育素质!H:H,德育素质!B:B,B136,德育素质!D:D,"=社会责任记实分"))</f>
        <v>0</v>
      </c>
      <c r="G136" s="25">
        <f>SUMIFS(德育素质!H:H,德育素质!B:B,B136,德育素质!D:D,"=违纪违规扣分")</f>
        <v>0</v>
      </c>
      <c r="H136" s="25">
        <f>SUMIFS(德育素质!H:H,德育素质!B:B,B136,德育素质!D:D,"=荣誉称号加分")</f>
        <v>0</v>
      </c>
      <c r="I136" s="25">
        <f t="shared" si="36"/>
        <v>2</v>
      </c>
      <c r="J136" s="41">
        <f t="shared" si="37"/>
        <v>7.28</v>
      </c>
      <c r="K136" s="41">
        <f>(VLOOKUP(B136,智育素质!B:D,3,0)*10+50)*0.6</f>
        <v>49.404</v>
      </c>
      <c r="L136" s="41">
        <f>SUMIFS(体育素质!J:J,体育素质!B:B,B136,体育素质!D:D,"=体育课程成绩",体育素质!E:E,"=体育成绩")/40</f>
        <v>4.2</v>
      </c>
      <c r="M136" s="41">
        <f>SUMIFS(体育素质!L:L,体育素质!B:B,B136,体育素质!D:D,"=校内外体育竞赛")</f>
        <v>0.5</v>
      </c>
      <c r="N136" s="41">
        <f>SUMIFS(体育素质!L:L,体育素质!B:B,B136,体育素质!D:D,"=校内外体育活动",体育素质!E:E,"=早锻炼")</f>
        <v>0.26</v>
      </c>
      <c r="O136" s="41">
        <f>SUMIFS(体育素质!L:L,体育素质!B:B,B136,体育素质!D:D,"=校内外体育活动",体育素质!E:E,"=校园跑")</f>
        <v>0.177708333333334</v>
      </c>
      <c r="P136" s="41">
        <f t="shared" si="38"/>
        <v>0.937708333333334</v>
      </c>
      <c r="Q136" s="41">
        <f t="shared" si="39"/>
        <v>5.13770833333333</v>
      </c>
      <c r="R136" s="41">
        <f>MIN(0.5,SUMIFS(美育素质!L:L,美育素质!B:B,B136,美育素质!D:D,"=文化艺术实践"))</f>
        <v>0</v>
      </c>
      <c r="S136" s="41">
        <f>SUMIFS(美育素质!L:L,美育素质!B:B,B136,美育素质!D:D,"=校内外文化艺术竞赛")</f>
        <v>0</v>
      </c>
      <c r="T136" s="41">
        <f t="shared" si="40"/>
        <v>0</v>
      </c>
      <c r="U136" s="41">
        <f>MAX(0,SUMIFS(劳育素质!K:K,劳育素质!B:B,B136,劳育素质!D:D,"=劳动日常考核基础分")+SUMIFS(劳育素质!K:K,劳育素质!B:B,B136,劳育素质!D:D,"=活动与卫生加减分"))</f>
        <v>1.46133333333333</v>
      </c>
      <c r="V136" s="25">
        <f>SUMIFS(劳育素质!K:K,劳育素质!B:B,B136,劳育素质!D:D,"=志愿服务",劳育素质!F:F,"=A类+B类")</f>
        <v>0.75</v>
      </c>
      <c r="W136" s="25">
        <f>SUMIFS(劳育素质!K:K,劳育素质!B:B,B136,劳育素质!D:D,"=志愿服务",劳育素质!F:F,"=C类")</f>
        <v>0</v>
      </c>
      <c r="X136" s="25">
        <f t="shared" si="41"/>
        <v>0.75</v>
      </c>
      <c r="Y136" s="25">
        <f>SUMIFS(劳育素质!K:K,劳育素质!B:B,B136,劳育素质!D:D,"=实习实训")</f>
        <v>0</v>
      </c>
      <c r="Z136" s="25">
        <f t="shared" si="42"/>
        <v>2.21133333333333</v>
      </c>
      <c r="AA136" s="25">
        <f>SUMIFS(创新与实践素质!L:L,创新与实践素质!B:B,B136,创新与实践素质!D:D,"=创新创业素质")</f>
        <v>0</v>
      </c>
      <c r="AB136" s="25">
        <f>SUMIFS(创新与实践素质!L:L,创新与实践素质!B:B,B136,创新与实践素质!D:D,"=水平考试")</f>
        <v>0</v>
      </c>
      <c r="AC136" s="25">
        <f>SUMIFS(创新与实践素质!L:L,创新与实践素质!B:B,B136,创新与实践素质!D:D,"=社会实践")</f>
        <v>0</v>
      </c>
      <c r="AD136" s="25">
        <f>_xlfn.MAXIFS(创新与实践素质!L:L,创新与实践素质!B:B,B136,创新与实践素质!D:D,"=社会工作能力（工作表现）",创新与实践素质!G:G,"=上学期")+_xlfn.MAXIFS(创新与实践素质!L:L,创新与实践素质!B:B,B136,创新与实践素质!D:D,"=社会工作能力（工作表现）",创新与实践素质!G:G,"=下学期")</f>
        <v>0</v>
      </c>
      <c r="AE136" s="25">
        <f t="shared" si="43"/>
        <v>0</v>
      </c>
      <c r="AF136" s="25">
        <f t="shared" si="44"/>
        <v>64.0330416666667</v>
      </c>
    </row>
    <row r="137" spans="1:32">
      <c r="A137" s="12" t="s">
        <v>8</v>
      </c>
      <c r="B137" s="13" t="s">
        <v>118</v>
      </c>
      <c r="C137" s="12"/>
      <c r="D137" s="41">
        <f>SUMIFS(德育素质!H:H,德育素质!B:B,B137,德育素质!D:D,"=基本评定分")</f>
        <v>5.28</v>
      </c>
      <c r="E137" s="41">
        <f>MIN(2,SUMIFS(德育素质!H:H,德育素质!A:A,A137,德育素质!D:D,"=集体评定等级分",德育素质!E:E,"=班级考评等级")+SUMIFS(德育素质!H:H,德育素质!B:B,B137,德育素质!D:D,"=集体评定等级分"))</f>
        <v>2</v>
      </c>
      <c r="F137" s="41">
        <f>MIN(2,SUMIFS(德育素质!H:H,德育素质!B:B,B137,德育素质!D:D,"=社会责任记实分"))</f>
        <v>0</v>
      </c>
      <c r="G137" s="25">
        <f>SUMIFS(德育素质!H:H,德育素质!B:B,B137,德育素质!D:D,"=违纪违规扣分")</f>
        <v>0</v>
      </c>
      <c r="H137" s="25">
        <f>SUMIFS(德育素质!H:H,德育素质!B:B,B137,德育素质!D:D,"=荣誉称号加分")</f>
        <v>0</v>
      </c>
      <c r="I137" s="25">
        <f t="shared" si="36"/>
        <v>2</v>
      </c>
      <c r="J137" s="41">
        <f t="shared" si="37"/>
        <v>7.28</v>
      </c>
      <c r="K137" s="41">
        <f>(VLOOKUP(B137,智育素质!B:D,3,0)*10+50)*0.6</f>
        <v>48.96</v>
      </c>
      <c r="L137" s="41">
        <f>SUMIFS(体育素质!J:J,体育素质!B:B,B137,体育素质!D:D,"=体育课程成绩",体育素质!E:E,"=体育成绩")/40</f>
        <v>3.875</v>
      </c>
      <c r="M137" s="41">
        <f>SUMIFS(体育素质!L:L,体育素质!B:B,B137,体育素质!D:D,"=校内外体育竞赛")</f>
        <v>0</v>
      </c>
      <c r="N137" s="41">
        <f>SUMIFS(体育素质!L:L,体育素质!B:B,B137,体育素质!D:D,"=校内外体育活动",体育素质!E:E,"=早锻炼")</f>
        <v>0.2</v>
      </c>
      <c r="O137" s="41">
        <f>SUMIFS(体育素质!L:L,体育素质!B:B,B137,体育素质!D:D,"=校内外体育活动",体育素质!E:E,"=校园跑")</f>
        <v>0.092</v>
      </c>
      <c r="P137" s="41">
        <f t="shared" si="38"/>
        <v>0.292</v>
      </c>
      <c r="Q137" s="41">
        <f t="shared" si="39"/>
        <v>4.167</v>
      </c>
      <c r="R137" s="41">
        <f>MIN(0.5,SUMIFS(美育素质!L:L,美育素质!B:B,B137,美育素质!D:D,"=文化艺术实践"))</f>
        <v>0</v>
      </c>
      <c r="S137" s="41">
        <f>SUMIFS(美育素质!L:L,美育素质!B:B,B137,美育素质!D:D,"=校内外文化艺术竞赛")</f>
        <v>0</v>
      </c>
      <c r="T137" s="41">
        <f t="shared" si="40"/>
        <v>0</v>
      </c>
      <c r="U137" s="41">
        <f>MAX(0,SUMIFS(劳育素质!K:K,劳育素质!B:B,B137,劳育素质!D:D,"=劳动日常考核基础分")+SUMIFS(劳育素质!K:K,劳育素质!B:B,B137,劳育素质!D:D,"=活动与卫生加减分"))</f>
        <v>1.54133333333333</v>
      </c>
      <c r="V137" s="25">
        <f>SUMIFS(劳育素质!K:K,劳育素质!B:B,B137,劳育素质!D:D,"=志愿服务",劳育素质!F:F,"=A类+B类")</f>
        <v>1.2</v>
      </c>
      <c r="W137" s="25">
        <f>SUMIFS(劳育素质!K:K,劳育素质!B:B,B137,劳育素质!D:D,"=志愿服务",劳育素质!F:F,"=C类")</f>
        <v>0</v>
      </c>
      <c r="X137" s="25">
        <f t="shared" si="41"/>
        <v>1.2</v>
      </c>
      <c r="Y137" s="25">
        <f>SUMIFS(劳育素质!K:K,劳育素质!B:B,B137,劳育素质!D:D,"=实习实训")</f>
        <v>0</v>
      </c>
      <c r="Z137" s="25">
        <f t="shared" si="42"/>
        <v>2.74133333333333</v>
      </c>
      <c r="AA137" s="25">
        <f>SUMIFS(创新与实践素质!L:L,创新与实践素质!B:B,B137,创新与实践素质!D:D,"=创新创业素质")</f>
        <v>3.6</v>
      </c>
      <c r="AB137" s="25">
        <f>SUMIFS(创新与实践素质!L:L,创新与实践素质!B:B,B137,创新与实践素质!D:D,"=水平考试")</f>
        <v>0</v>
      </c>
      <c r="AC137" s="25">
        <f>SUMIFS(创新与实践素质!L:L,创新与实践素质!B:B,B137,创新与实践素质!D:D,"=社会实践")</f>
        <v>0</v>
      </c>
      <c r="AD137" s="25">
        <f>_xlfn.MAXIFS(创新与实践素质!L:L,创新与实践素质!B:B,B137,创新与实践素质!D:D,"=社会工作能力（工作表现）",创新与实践素质!G:G,"=上学期")+_xlfn.MAXIFS(创新与实践素质!L:L,创新与实践素质!B:B,B137,创新与实践素质!D:D,"=社会工作能力（工作表现）",创新与实践素质!G:G,"=下学期")</f>
        <v>0</v>
      </c>
      <c r="AE137" s="25">
        <f t="shared" si="43"/>
        <v>3.6</v>
      </c>
      <c r="AF137" s="25">
        <f t="shared" si="44"/>
        <v>66.7483333333333</v>
      </c>
    </row>
    <row r="138" spans="1:32">
      <c r="A138" s="12" t="s">
        <v>8</v>
      </c>
      <c r="B138" s="13" t="s">
        <v>199</v>
      </c>
      <c r="C138" s="12"/>
      <c r="D138" s="41">
        <f>SUMIFS(德育素质!H:H,德育素质!B:B,B138,德育素质!D:D,"=基本评定分")</f>
        <v>5.28</v>
      </c>
      <c r="E138" s="41">
        <f>MIN(2,SUMIFS(德育素质!H:H,德育素质!A:A,A138,德育素质!D:D,"=集体评定等级分",德育素质!E:E,"=班级考评等级")+SUMIFS(德育素质!H:H,德育素质!B:B,B138,德育素质!D:D,"=集体评定等级分"))</f>
        <v>2</v>
      </c>
      <c r="F138" s="41">
        <f>MIN(2,SUMIFS(德育素质!H:H,德育素质!B:B,B138,德育素质!D:D,"=社会责任记实分"))</f>
        <v>0</v>
      </c>
      <c r="G138" s="25">
        <f>SUMIFS(德育素质!H:H,德育素质!B:B,B138,德育素质!D:D,"=违纪违规扣分")</f>
        <v>-0.02</v>
      </c>
      <c r="H138" s="25">
        <f>SUMIFS(德育素质!H:H,德育素质!B:B,B138,德育素质!D:D,"=荣誉称号加分")</f>
        <v>0</v>
      </c>
      <c r="I138" s="25">
        <f t="shared" si="36"/>
        <v>1.98</v>
      </c>
      <c r="J138" s="41">
        <f t="shared" si="37"/>
        <v>7.26</v>
      </c>
      <c r="K138" s="41">
        <f>(VLOOKUP(B138,智育素质!B:D,3,0)*10+50)*0.6</f>
        <v>49.968</v>
      </c>
      <c r="L138" s="41">
        <f>SUMIFS(体育素质!J:J,体育素质!B:B,B138,体育素质!D:D,"=体育课程成绩",体育素质!E:E,"=体育成绩")/40</f>
        <v>3.75</v>
      </c>
      <c r="M138" s="41">
        <f>SUMIFS(体育素质!L:L,体育素质!B:B,B138,体育素质!D:D,"=校内外体育竞赛")</f>
        <v>0</v>
      </c>
      <c r="N138" s="41">
        <f>SUMIFS(体育素质!L:L,体育素质!B:B,B138,体育素质!D:D,"=校内外体育活动",体育素质!E:E,"=早锻炼")</f>
        <v>0.34</v>
      </c>
      <c r="O138" s="41">
        <f>SUMIFS(体育素质!L:L,体育素质!B:B,B138,体育素质!D:D,"=校内外体育活动",体育素质!E:E,"=校园跑")</f>
        <v>0</v>
      </c>
      <c r="P138" s="41">
        <f t="shared" si="38"/>
        <v>0.34</v>
      </c>
      <c r="Q138" s="41">
        <f t="shared" si="39"/>
        <v>4.09</v>
      </c>
      <c r="R138" s="41">
        <f>MIN(0.5,SUMIFS(美育素质!L:L,美育素质!B:B,B138,美育素质!D:D,"=文化艺术实践"))</f>
        <v>0</v>
      </c>
      <c r="S138" s="41">
        <f>SUMIFS(美育素质!L:L,美育素质!B:B,B138,美育素质!D:D,"=校内外文化艺术竞赛")</f>
        <v>0</v>
      </c>
      <c r="T138" s="41">
        <f t="shared" si="40"/>
        <v>0</v>
      </c>
      <c r="U138" s="41">
        <f>MAX(0,SUMIFS(劳育素质!K:K,劳育素质!B:B,B138,劳育素质!D:D,"=劳动日常考核基础分")+SUMIFS(劳育素质!K:K,劳育素质!B:B,B138,劳育素质!D:D,"=活动与卫生加减分"))</f>
        <v>1.4572</v>
      </c>
      <c r="V138" s="25">
        <f>SUMIFS(劳育素质!K:K,劳育素质!B:B,B138,劳育素质!D:D,"=志愿服务",劳育素质!F:F,"=A类+B类")</f>
        <v>0</v>
      </c>
      <c r="W138" s="25">
        <f>SUMIFS(劳育素质!K:K,劳育素质!B:B,B138,劳育素质!D:D,"=志愿服务",劳育素质!F:F,"=C类")</f>
        <v>0</v>
      </c>
      <c r="X138" s="25">
        <f t="shared" si="41"/>
        <v>0</v>
      </c>
      <c r="Y138" s="25">
        <f>SUMIFS(劳育素质!K:K,劳育素质!B:B,B138,劳育素质!D:D,"=实习实训")</f>
        <v>0</v>
      </c>
      <c r="Z138" s="25">
        <f t="shared" si="42"/>
        <v>1.4572</v>
      </c>
      <c r="AA138" s="25">
        <f>SUMIFS(创新与实践素质!L:L,创新与实践素质!B:B,B138,创新与实践素质!D:D,"=创新创业素质")</f>
        <v>0</v>
      </c>
      <c r="AB138" s="25">
        <f>SUMIFS(创新与实践素质!L:L,创新与实践素质!B:B,B138,创新与实践素质!D:D,"=水平考试")</f>
        <v>0</v>
      </c>
      <c r="AC138" s="25">
        <f>SUMIFS(创新与实践素质!L:L,创新与实践素质!B:B,B138,创新与实践素质!D:D,"=社会实践")</f>
        <v>0</v>
      </c>
      <c r="AD138" s="25">
        <f>_xlfn.MAXIFS(创新与实践素质!L:L,创新与实践素质!B:B,B138,创新与实践素质!D:D,"=社会工作能力（工作表现）",创新与实践素质!G:G,"=上学期")+_xlfn.MAXIFS(创新与实践素质!L:L,创新与实践素质!B:B,B138,创新与实践素质!D:D,"=社会工作能力（工作表现）",创新与实践素质!G:G,"=下学期")</f>
        <v>0</v>
      </c>
      <c r="AE138" s="25">
        <f t="shared" si="43"/>
        <v>0</v>
      </c>
      <c r="AF138" s="25">
        <f t="shared" si="44"/>
        <v>62.7752</v>
      </c>
    </row>
    <row r="139" spans="1:32">
      <c r="A139" s="12" t="s">
        <v>8</v>
      </c>
      <c r="B139" s="13" t="s">
        <v>193</v>
      </c>
      <c r="C139" s="12"/>
      <c r="D139" s="41">
        <f>SUMIFS(德育素质!H:H,德育素质!B:B,B139,德育素质!D:D,"=基本评定分")</f>
        <v>5.28</v>
      </c>
      <c r="E139" s="41">
        <f>MIN(2,SUMIFS(德育素质!H:H,德育素质!A:A,A139,德育素质!D:D,"=集体评定等级分",德育素质!E:E,"=班级考评等级")+SUMIFS(德育素质!H:H,德育素质!B:B,B139,德育素质!D:D,"=集体评定等级分"))</f>
        <v>2</v>
      </c>
      <c r="F139" s="41">
        <f>MIN(2,SUMIFS(德育素质!H:H,德育素质!B:B,B139,德育素质!D:D,"=社会责任记实分"))</f>
        <v>0.5</v>
      </c>
      <c r="G139" s="25">
        <f>SUMIFS(德育素质!H:H,德育素质!B:B,B139,德育素质!D:D,"=违纪违规扣分")</f>
        <v>0</v>
      </c>
      <c r="H139" s="25">
        <f>SUMIFS(德育素质!H:H,德育素质!B:B,B139,德育素质!D:D,"=荣誉称号加分")</f>
        <v>0</v>
      </c>
      <c r="I139" s="25">
        <f t="shared" si="36"/>
        <v>2.5</v>
      </c>
      <c r="J139" s="41">
        <f t="shared" si="37"/>
        <v>7.78</v>
      </c>
      <c r="K139" s="41">
        <f>(VLOOKUP(B139,智育素质!B:D,3,0)*10+50)*0.6</f>
        <v>51.204</v>
      </c>
      <c r="L139" s="41">
        <f>SUMIFS(体育素质!J:J,体育素质!B:B,B139,体育素质!D:D,"=体育课程成绩",体育素质!E:E,"=体育成绩")/40</f>
        <v>3.25</v>
      </c>
      <c r="M139" s="41">
        <f>SUMIFS(体育素质!L:L,体育素质!B:B,B139,体育素质!D:D,"=校内外体育竞赛")</f>
        <v>0</v>
      </c>
      <c r="N139" s="41">
        <f>SUMIFS(体育素质!L:L,体育素质!B:B,B139,体育素质!D:D,"=校内外体育活动",体育素质!E:E,"=早锻炼")</f>
        <v>0.4</v>
      </c>
      <c r="O139" s="41">
        <f>SUMIFS(体育素质!L:L,体育素质!B:B,B139,体育素质!D:D,"=校内外体育活动",体育素质!E:E,"=校园跑")</f>
        <v>0.13925</v>
      </c>
      <c r="P139" s="41">
        <f t="shared" si="38"/>
        <v>0.53925</v>
      </c>
      <c r="Q139" s="41">
        <f t="shared" si="39"/>
        <v>3.78925</v>
      </c>
      <c r="R139" s="41">
        <f>MIN(0.5,SUMIFS(美育素质!L:L,美育素质!B:B,B139,美育素质!D:D,"=文化艺术实践"))</f>
        <v>0</v>
      </c>
      <c r="S139" s="41">
        <f>SUMIFS(美育素质!L:L,美育素质!B:B,B139,美育素质!D:D,"=校内外文化艺术竞赛")</f>
        <v>0</v>
      </c>
      <c r="T139" s="41">
        <f t="shared" si="40"/>
        <v>0</v>
      </c>
      <c r="U139" s="41">
        <f>MAX(0,SUMIFS(劳育素质!K:K,劳育素质!B:B,B139,劳育素质!D:D,"=劳动日常考核基础分")+SUMIFS(劳育素质!K:K,劳育素质!B:B,B139,劳育素质!D:D,"=活动与卫生加减分"))</f>
        <v>1.39444444444444</v>
      </c>
      <c r="V139" s="25">
        <f>SUMIFS(劳育素质!K:K,劳育素质!B:B,B139,劳育素质!D:D,"=志愿服务",劳育素质!F:F,"=A类+B类")</f>
        <v>0.375</v>
      </c>
      <c r="W139" s="25">
        <f>SUMIFS(劳育素质!K:K,劳育素质!B:B,B139,劳育素质!D:D,"=志愿服务",劳育素质!F:F,"=C类")</f>
        <v>0</v>
      </c>
      <c r="X139" s="25">
        <f t="shared" si="41"/>
        <v>0.375</v>
      </c>
      <c r="Y139" s="25">
        <f>SUMIFS(劳育素质!K:K,劳育素质!B:B,B139,劳育素质!D:D,"=实习实训")</f>
        <v>0</v>
      </c>
      <c r="Z139" s="25">
        <f t="shared" si="42"/>
        <v>1.76944444444444</v>
      </c>
      <c r="AA139" s="25">
        <f>SUMIFS(创新与实践素质!L:L,创新与实践素质!B:B,B139,创新与实践素质!D:D,"=创新创业素质")</f>
        <v>0</v>
      </c>
      <c r="AB139" s="25">
        <f>SUMIFS(创新与实践素质!L:L,创新与实践素质!B:B,B139,创新与实践素质!D:D,"=水平考试")</f>
        <v>0</v>
      </c>
      <c r="AC139" s="25">
        <f>SUMIFS(创新与实践素质!L:L,创新与实践素质!B:B,B139,创新与实践素质!D:D,"=社会实践")</f>
        <v>0</v>
      </c>
      <c r="AD139" s="25">
        <f>_xlfn.MAXIFS(创新与实践素质!L:L,创新与实践素质!B:B,B139,创新与实践素质!D:D,"=社会工作能力（工作表现）",创新与实践素质!G:G,"=上学期")+_xlfn.MAXIFS(创新与实践素质!L:L,创新与实践素质!B:B,B139,创新与实践素质!D:D,"=社会工作能力（工作表现）",创新与实践素质!G:G,"=下学期")</f>
        <v>0</v>
      </c>
      <c r="AE139" s="25">
        <f t="shared" si="43"/>
        <v>0</v>
      </c>
      <c r="AF139" s="25">
        <f t="shared" si="44"/>
        <v>64.5426944444444</v>
      </c>
    </row>
    <row r="140" spans="1:32">
      <c r="A140" s="12" t="s">
        <v>8</v>
      </c>
      <c r="B140" s="13" t="s">
        <v>171</v>
      </c>
      <c r="C140" s="12"/>
      <c r="D140" s="41">
        <f>SUMIFS(德育素质!H:H,德育素质!B:B,B140,德育素质!D:D,"=基本评定分")</f>
        <v>6</v>
      </c>
      <c r="E140" s="41">
        <f>MIN(2,SUMIFS(德育素质!H:H,德育素质!A:A,A140,德育素质!D:D,"=集体评定等级分",德育素质!E:E,"=班级考评等级")+SUMIFS(德育素质!H:H,德育素质!B:B,B140,德育素质!D:D,"=集体评定等级分"))</f>
        <v>2</v>
      </c>
      <c r="F140" s="41">
        <f>MIN(2,SUMIFS(德育素质!H:H,德育素质!B:B,B140,德育素质!D:D,"=社会责任记实分"))</f>
        <v>0</v>
      </c>
      <c r="G140" s="25">
        <f>SUMIFS(德育素质!H:H,德育素质!B:B,B140,德育素质!D:D,"=违纪违规扣分")</f>
        <v>0</v>
      </c>
      <c r="H140" s="25">
        <f>SUMIFS(德育素质!H:H,德育素质!B:B,B140,德育素质!D:D,"=荣誉称号加分")</f>
        <v>0</v>
      </c>
      <c r="I140" s="25">
        <f t="shared" si="36"/>
        <v>2</v>
      </c>
      <c r="J140" s="41">
        <f t="shared" si="37"/>
        <v>8</v>
      </c>
      <c r="K140" s="41">
        <f>(VLOOKUP(B140,智育素质!B:D,3,0)*10+50)*0.6</f>
        <v>49.968</v>
      </c>
      <c r="L140" s="41">
        <f>SUMIFS(体育素质!J:J,体育素质!B:B,B140,体育素质!D:D,"=体育课程成绩",体育素质!E:E,"=体育成绩")/40</f>
        <v>3.65</v>
      </c>
      <c r="M140" s="41">
        <f>SUMIFS(体育素质!L:L,体育素质!B:B,B140,体育素质!D:D,"=校内外体育竞赛")</f>
        <v>0</v>
      </c>
      <c r="N140" s="41">
        <f>SUMIFS(体育素质!L:L,体育素质!B:B,B140,体育素质!D:D,"=校内外体育活动",体育素质!E:E,"=早锻炼")</f>
        <v>0.4</v>
      </c>
      <c r="O140" s="41">
        <f>SUMIFS(体育素质!L:L,体育素质!B:B,B140,体育素质!D:D,"=校内外体育活动",体育素质!E:E,"=校园跑")</f>
        <v>0.6</v>
      </c>
      <c r="P140" s="41">
        <f t="shared" si="38"/>
        <v>1</v>
      </c>
      <c r="Q140" s="41">
        <f t="shared" si="39"/>
        <v>4.65</v>
      </c>
      <c r="R140" s="41">
        <f>MIN(0.5,SUMIFS(美育素质!L:L,美育素质!B:B,B140,美育素质!D:D,"=文化艺术实践"))</f>
        <v>0</v>
      </c>
      <c r="S140" s="41">
        <f>SUMIFS(美育素质!L:L,美育素质!B:B,B140,美育素质!D:D,"=校内外文化艺术竞赛")</f>
        <v>0.5</v>
      </c>
      <c r="T140" s="41">
        <f t="shared" si="40"/>
        <v>0.5</v>
      </c>
      <c r="U140" s="41">
        <f>MAX(0,SUMIFS(劳育素质!K:K,劳育素质!B:B,B140,劳育素质!D:D,"=劳动日常考核基础分")+SUMIFS(劳育素质!K:K,劳育素质!B:B,B140,劳育素质!D:D,"=活动与卫生加减分"))</f>
        <v>1.46533333333333</v>
      </c>
      <c r="V140" s="25">
        <f>SUMIFS(劳育素质!K:K,劳育素质!B:B,B140,劳育素质!D:D,"=志愿服务",劳育素质!F:F,"=A类+B类")</f>
        <v>3</v>
      </c>
      <c r="W140" s="25">
        <f>SUMIFS(劳育素质!K:K,劳育素质!B:B,B140,劳育素质!D:D,"=志愿服务",劳育素质!F:F,"=C类")</f>
        <v>0</v>
      </c>
      <c r="X140" s="25">
        <f t="shared" si="41"/>
        <v>3</v>
      </c>
      <c r="Y140" s="25">
        <f>SUMIFS(劳育素质!K:K,劳育素质!B:B,B140,劳育素质!D:D,"=实习实训")</f>
        <v>0</v>
      </c>
      <c r="Z140" s="25">
        <f t="shared" si="42"/>
        <v>4.46533333333333</v>
      </c>
      <c r="AA140" s="25">
        <f>SUMIFS(创新与实践素质!L:L,创新与实践素质!B:B,B140,创新与实践素质!D:D,"=创新创业素质")</f>
        <v>2.85</v>
      </c>
      <c r="AB140" s="25">
        <f>SUMIFS(创新与实践素质!L:L,创新与实践素质!B:B,B140,创新与实践素质!D:D,"=水平考试")</f>
        <v>0.5</v>
      </c>
      <c r="AC140" s="25">
        <f>SUMIFS(创新与实践素质!L:L,创新与实践素质!B:B,B140,创新与实践素质!D:D,"=社会实践")</f>
        <v>0</v>
      </c>
      <c r="AD140" s="25">
        <f>_xlfn.MAXIFS(创新与实践素质!L:L,创新与实践素质!B:B,B140,创新与实践素质!D:D,"=社会工作能力（工作表现）",创新与实践素质!G:G,"=上学期")+_xlfn.MAXIFS(创新与实践素质!L:L,创新与实践素质!B:B,B140,创新与实践素质!D:D,"=社会工作能力（工作表现）",创新与实践素质!G:G,"=下学期")</f>
        <v>0</v>
      </c>
      <c r="AE140" s="25">
        <f t="shared" si="43"/>
        <v>3.35</v>
      </c>
      <c r="AF140" s="25">
        <f t="shared" si="44"/>
        <v>70.9333333333333</v>
      </c>
    </row>
    <row r="141" spans="1:32">
      <c r="A141" s="12" t="s">
        <v>8</v>
      </c>
      <c r="B141" s="13" t="s">
        <v>20</v>
      </c>
      <c r="C141" s="12"/>
      <c r="D141" s="41">
        <f>SUMIFS(德育素质!H:H,德育素质!B:B,B141,德育素质!D:D,"=基本评定分")</f>
        <v>5.28</v>
      </c>
      <c r="E141" s="41">
        <f>MIN(2,SUMIFS(德育素质!H:H,德育素质!A:A,A141,德育素质!D:D,"=集体评定等级分",德育素质!E:E,"=班级考评等级")+SUMIFS(德育素质!H:H,德育素质!B:B,B141,德育素质!D:D,"=集体评定等级分"))</f>
        <v>2</v>
      </c>
      <c r="F141" s="41">
        <f>MIN(2,SUMIFS(德育素质!H:H,德育素质!B:B,B141,德育素质!D:D,"=社会责任记实分"))</f>
        <v>0</v>
      </c>
      <c r="G141" s="25">
        <f>SUMIFS(德育素质!H:H,德育素质!B:B,B141,德育素质!D:D,"=违纪违规扣分")</f>
        <v>-0.06</v>
      </c>
      <c r="H141" s="25">
        <f>SUMIFS(德育素质!H:H,德育素质!B:B,B141,德育素质!D:D,"=荣誉称号加分")</f>
        <v>0</v>
      </c>
      <c r="I141" s="25">
        <f t="shared" si="36"/>
        <v>1.94</v>
      </c>
      <c r="J141" s="41">
        <f t="shared" si="37"/>
        <v>7.22</v>
      </c>
      <c r="K141" s="41">
        <f>(VLOOKUP(B141,智育素质!B:D,3,0)*10+50)*0.6</f>
        <v>51</v>
      </c>
      <c r="L141" s="41">
        <f>SUMIFS(体育素质!J:J,体育素质!B:B,B141,体育素质!D:D,"=体育课程成绩",体育素质!E:E,"=体育成绩")/40</f>
        <v>1.65</v>
      </c>
      <c r="M141" s="41">
        <f>SUMIFS(体育素质!L:L,体育素质!B:B,B141,体育素质!D:D,"=校内外体育竞赛")</f>
        <v>0</v>
      </c>
      <c r="N141" s="41">
        <f>SUMIFS(体育素质!L:L,体育素质!B:B,B141,体育素质!D:D,"=校内外体育活动",体育素质!E:E,"=早锻炼")</f>
        <v>0.2</v>
      </c>
      <c r="O141" s="41">
        <f>SUMIFS(体育素质!L:L,体育素质!B:B,B141,体育素质!D:D,"=校内外体育活动",体育素质!E:E,"=校园跑")</f>
        <v>0.3</v>
      </c>
      <c r="P141" s="41">
        <f t="shared" si="38"/>
        <v>0.5</v>
      </c>
      <c r="Q141" s="41">
        <f t="shared" si="39"/>
        <v>2.15</v>
      </c>
      <c r="R141" s="41">
        <f>MIN(0.5,SUMIFS(美育素质!L:L,美育素质!B:B,B141,美育素质!D:D,"=文化艺术实践"))</f>
        <v>0</v>
      </c>
      <c r="S141" s="41">
        <f>SUMIFS(美育素质!L:L,美育素质!B:B,B141,美育素质!D:D,"=校内外文化艺术竞赛")</f>
        <v>0</v>
      </c>
      <c r="T141" s="41">
        <f t="shared" si="40"/>
        <v>0</v>
      </c>
      <c r="U141" s="41">
        <f>MAX(0,SUMIFS(劳育素质!K:K,劳育素质!B:B,B141,劳育素质!D:D,"=劳动日常考核基础分")+SUMIFS(劳育素质!K:K,劳育素质!B:B,B141,劳育素质!D:D,"=活动与卫生加减分"))</f>
        <v>1.386</v>
      </c>
      <c r="V141" s="25">
        <f>SUMIFS(劳育素质!K:K,劳育素质!B:B,B141,劳育素质!D:D,"=志愿服务",劳育素质!F:F,"=A类+B类")</f>
        <v>0</v>
      </c>
      <c r="W141" s="25">
        <f>SUMIFS(劳育素质!K:K,劳育素质!B:B,B141,劳育素质!D:D,"=志愿服务",劳育素质!F:F,"=C类")</f>
        <v>0</v>
      </c>
      <c r="X141" s="25">
        <f t="shared" si="41"/>
        <v>0</v>
      </c>
      <c r="Y141" s="25">
        <f>SUMIFS(劳育素质!K:K,劳育素质!B:B,B141,劳育素质!D:D,"=实习实训")</f>
        <v>0</v>
      </c>
      <c r="Z141" s="25">
        <f t="shared" si="42"/>
        <v>1.386</v>
      </c>
      <c r="AA141" s="25">
        <f>SUMIFS(创新与实践素质!L:L,创新与实践素质!B:B,B141,创新与实践素质!D:D,"=创新创业素质")</f>
        <v>4.6</v>
      </c>
      <c r="AB141" s="25">
        <f>SUMIFS(创新与实践素质!L:L,创新与实践素质!B:B,B141,创新与实践素质!D:D,"=水平考试")</f>
        <v>0</v>
      </c>
      <c r="AC141" s="25">
        <f>SUMIFS(创新与实践素质!L:L,创新与实践素质!B:B,B141,创新与实践素质!D:D,"=社会实践")</f>
        <v>0</v>
      </c>
      <c r="AD141" s="25">
        <f>_xlfn.MAXIFS(创新与实践素质!L:L,创新与实践素质!B:B,B141,创新与实践素质!D:D,"=社会工作能力（工作表现）",创新与实践素质!G:G,"=上学期")+_xlfn.MAXIFS(创新与实践素质!L:L,创新与实践素质!B:B,B141,创新与实践素质!D:D,"=社会工作能力（工作表现）",创新与实践素质!G:G,"=下学期")</f>
        <v>0</v>
      </c>
      <c r="AE141" s="25">
        <f t="shared" si="43"/>
        <v>4.6</v>
      </c>
      <c r="AF141" s="25">
        <f t="shared" si="44"/>
        <v>66.356</v>
      </c>
    </row>
    <row r="142" spans="1:32">
      <c r="A142" s="12" t="s">
        <v>8</v>
      </c>
      <c r="B142" s="13" t="s">
        <v>36</v>
      </c>
      <c r="C142" s="12"/>
      <c r="D142" s="41">
        <f>SUMIFS(德育素质!H:H,德育素质!B:B,B142,德育素质!D:D,"=基本评定分")</f>
        <v>5.28</v>
      </c>
      <c r="E142" s="41">
        <f>MIN(2,SUMIFS(德育素质!H:H,德育素质!A:A,A142,德育素质!D:D,"=集体评定等级分",德育素质!E:E,"=班级考评等级")+SUMIFS(德育素质!H:H,德育素质!B:B,B142,德育素质!D:D,"=集体评定等级分"))</f>
        <v>2</v>
      </c>
      <c r="F142" s="41">
        <f>MIN(2,SUMIFS(德育素质!H:H,德育素质!B:B,B142,德育素质!D:D,"=社会责任记实分"))</f>
        <v>0</v>
      </c>
      <c r="G142" s="25">
        <f>SUMIFS(德育素质!H:H,德育素质!B:B,B142,德育素质!D:D,"=违纪违规扣分")</f>
        <v>0</v>
      </c>
      <c r="H142" s="25">
        <f>SUMIFS(德育素质!H:H,德育素质!B:B,B142,德育素质!D:D,"=荣誉称号加分")</f>
        <v>0</v>
      </c>
      <c r="I142" s="25">
        <f t="shared" si="36"/>
        <v>2</v>
      </c>
      <c r="J142" s="41">
        <f t="shared" si="37"/>
        <v>7.28</v>
      </c>
      <c r="K142" s="41">
        <f>(VLOOKUP(B142,智育素质!B:D,3,0)*10+50)*0.6</f>
        <v>48.474</v>
      </c>
      <c r="L142" s="41">
        <f>SUMIFS(体育素质!J:J,体育素质!B:B,B142,体育素质!D:D,"=体育课程成绩",体育素质!E:E,"=体育成绩")/40</f>
        <v>4.5</v>
      </c>
      <c r="M142" s="41">
        <f>SUMIFS(体育素质!L:L,体育素质!B:B,B142,体育素质!D:D,"=校内外体育竞赛")</f>
        <v>0</v>
      </c>
      <c r="N142" s="41">
        <f>SUMIFS(体育素质!L:L,体育素质!B:B,B142,体育素质!D:D,"=校内外体育活动",体育素质!E:E,"=早锻炼")</f>
        <v>0.325</v>
      </c>
      <c r="O142" s="41">
        <f>SUMIFS(体育素质!L:L,体育素质!B:B,B142,体育素质!D:D,"=校内外体育活动",体育素质!E:E,"=校园跑")</f>
        <v>0.6</v>
      </c>
      <c r="P142" s="41">
        <f t="shared" si="38"/>
        <v>0.925</v>
      </c>
      <c r="Q142" s="41">
        <f t="shared" si="39"/>
        <v>5.425</v>
      </c>
      <c r="R142" s="41">
        <f>MIN(0.5,SUMIFS(美育素质!L:L,美育素质!B:B,B142,美育素质!D:D,"=文化艺术实践"))</f>
        <v>0</v>
      </c>
      <c r="S142" s="41">
        <f>SUMIFS(美育素质!L:L,美育素质!B:B,B142,美育素质!D:D,"=校内外文化艺术竞赛")</f>
        <v>2</v>
      </c>
      <c r="T142" s="41">
        <f t="shared" si="40"/>
        <v>2</v>
      </c>
      <c r="U142" s="41">
        <f>MAX(0,SUMIFS(劳育素质!K:K,劳育素质!B:B,B142,劳育素质!D:D,"=劳动日常考核基础分")+SUMIFS(劳育素质!K:K,劳育素质!B:B,B142,劳育素质!D:D,"=活动与卫生加减分"))</f>
        <v>1.50555555555556</v>
      </c>
      <c r="V142" s="25">
        <f>SUMIFS(劳育素质!K:K,劳育素质!B:B,B142,劳育素质!D:D,"=志愿服务",劳育素质!F:F,"=A类+B类")</f>
        <v>0.4</v>
      </c>
      <c r="W142" s="25">
        <f>SUMIFS(劳育素质!K:K,劳育素质!B:B,B142,劳育素质!D:D,"=志愿服务",劳育素质!F:F,"=C类")</f>
        <v>0</v>
      </c>
      <c r="X142" s="25">
        <f t="shared" si="41"/>
        <v>0.4</v>
      </c>
      <c r="Y142" s="25">
        <f>SUMIFS(劳育素质!K:K,劳育素质!B:B,B142,劳育素质!D:D,"=实习实训")</f>
        <v>0</v>
      </c>
      <c r="Z142" s="25">
        <f t="shared" si="42"/>
        <v>1.90555555555556</v>
      </c>
      <c r="AA142" s="25">
        <f>SUMIFS(创新与实践素质!L:L,创新与实践素质!B:B,B142,创新与实践素质!D:D,"=创新创业素质")</f>
        <v>1.65</v>
      </c>
      <c r="AB142" s="25">
        <f>SUMIFS(创新与实践素质!L:L,创新与实践素质!B:B,B142,创新与实践素质!D:D,"=水平考试")</f>
        <v>0.75</v>
      </c>
      <c r="AC142" s="25">
        <f>SUMIFS(创新与实践素质!L:L,创新与实践素质!B:B,B142,创新与实践素质!D:D,"=社会实践")</f>
        <v>0</v>
      </c>
      <c r="AD142" s="25">
        <f>_xlfn.MAXIFS(创新与实践素质!L:L,创新与实践素质!B:B,B142,创新与实践素质!D:D,"=社会工作能力（工作表现）",创新与实践素质!G:G,"=上学期")+_xlfn.MAXIFS(创新与实践素质!L:L,创新与实践素质!B:B,B142,创新与实践素质!D:D,"=社会工作能力（工作表现）",创新与实践素质!G:G,"=下学期")</f>
        <v>0.25</v>
      </c>
      <c r="AE142" s="25">
        <f t="shared" si="43"/>
        <v>2.65</v>
      </c>
      <c r="AF142" s="25">
        <f t="shared" si="44"/>
        <v>67.7345555555556</v>
      </c>
    </row>
    <row r="143" spans="1:32">
      <c r="A143" s="12" t="s">
        <v>8</v>
      </c>
      <c r="B143" s="13" t="s">
        <v>29</v>
      </c>
      <c r="C143" s="12"/>
      <c r="D143" s="41">
        <f>SUMIFS(德育素质!H:H,德育素质!B:B,B143,德育素质!D:D,"=基本评定分")</f>
        <v>5.28</v>
      </c>
      <c r="E143" s="41">
        <f>MIN(2,SUMIFS(德育素质!H:H,德育素质!A:A,A143,德育素质!D:D,"=集体评定等级分",德育素质!E:E,"=班级考评等级")+SUMIFS(德育素质!H:H,德育素质!B:B,B143,德育素质!D:D,"=集体评定等级分"))</f>
        <v>2</v>
      </c>
      <c r="F143" s="41">
        <f>MIN(2,SUMIFS(德育素质!H:H,德育素质!B:B,B143,德育素质!D:D,"=社会责任记实分"))</f>
        <v>0</v>
      </c>
      <c r="G143" s="25">
        <f>SUMIFS(德育素质!H:H,德育素质!B:B,B143,德育素质!D:D,"=违纪违规扣分")</f>
        <v>-0.04</v>
      </c>
      <c r="H143" s="25">
        <f>SUMIFS(德育素质!H:H,德育素质!B:B,B143,德育素质!D:D,"=荣誉称号加分")</f>
        <v>0</v>
      </c>
      <c r="I143" s="25">
        <f t="shared" si="36"/>
        <v>1.96</v>
      </c>
      <c r="J143" s="41">
        <f t="shared" si="37"/>
        <v>7.24</v>
      </c>
      <c r="K143" s="41">
        <f>(VLOOKUP(B143,智育素质!B:D,3,0)*10+50)*0.6</f>
        <v>48.564</v>
      </c>
      <c r="L143" s="41">
        <f>SUMIFS(体育素质!J:J,体育素质!B:B,B143,体育素质!D:D,"=体育课程成绩",体育素质!E:E,"=体育成绩")/40</f>
        <v>2.85</v>
      </c>
      <c r="M143" s="41">
        <f>SUMIFS(体育素质!L:L,体育素质!B:B,B143,体育素质!D:D,"=校内外体育竞赛")</f>
        <v>0</v>
      </c>
      <c r="N143" s="41">
        <f>SUMIFS(体育素质!L:L,体育素质!B:B,B143,体育素质!D:D,"=校内外体育活动",体育素质!E:E,"=早锻炼")</f>
        <v>0.2</v>
      </c>
      <c r="O143" s="41">
        <f>SUMIFS(体育素质!L:L,体育素质!B:B,B143,体育素质!D:D,"=校内外体育活动",体育素质!E:E,"=校园跑")</f>
        <v>0.3</v>
      </c>
      <c r="P143" s="41">
        <f t="shared" si="38"/>
        <v>0.5</v>
      </c>
      <c r="Q143" s="41">
        <f t="shared" si="39"/>
        <v>3.35</v>
      </c>
      <c r="R143" s="41">
        <f>MIN(0.5,SUMIFS(美育素质!L:L,美育素质!B:B,B143,美育素质!D:D,"=文化艺术实践"))</f>
        <v>0</v>
      </c>
      <c r="S143" s="41">
        <f>SUMIFS(美育素质!L:L,美育素质!B:B,B143,美育素质!D:D,"=校内外文化艺术竞赛")</f>
        <v>0</v>
      </c>
      <c r="T143" s="41">
        <f t="shared" si="40"/>
        <v>0</v>
      </c>
      <c r="U143" s="41">
        <f>MAX(0,SUMIFS(劳育素质!K:K,劳育素质!B:B,B143,劳育素质!D:D,"=劳动日常考核基础分")+SUMIFS(劳育素质!K:K,劳育素质!B:B,B143,劳育素质!D:D,"=活动与卫生加减分"))</f>
        <v>1.51583333333333</v>
      </c>
      <c r="V143" s="25">
        <f>SUMIFS(劳育素质!K:K,劳育素质!B:B,B143,劳育素质!D:D,"=志愿服务",劳育素质!F:F,"=A类+B类")</f>
        <v>0</v>
      </c>
      <c r="W143" s="25">
        <f>SUMIFS(劳育素质!K:K,劳育素质!B:B,B143,劳育素质!D:D,"=志愿服务",劳育素质!F:F,"=C类")</f>
        <v>0</v>
      </c>
      <c r="X143" s="25">
        <f t="shared" si="41"/>
        <v>0</v>
      </c>
      <c r="Y143" s="25">
        <f>SUMIFS(劳育素质!K:K,劳育素质!B:B,B143,劳育素质!D:D,"=实习实训")</f>
        <v>0</v>
      </c>
      <c r="Z143" s="25">
        <f t="shared" si="42"/>
        <v>1.51583333333333</v>
      </c>
      <c r="AA143" s="25">
        <f>SUMIFS(创新与实践素质!L:L,创新与实践素质!B:B,B143,创新与实践素质!D:D,"=创新创业素质")</f>
        <v>0</v>
      </c>
      <c r="AB143" s="25">
        <f>SUMIFS(创新与实践素质!L:L,创新与实践素质!B:B,B143,创新与实践素质!D:D,"=水平考试")</f>
        <v>0</v>
      </c>
      <c r="AC143" s="25">
        <f>SUMIFS(创新与实践素质!L:L,创新与实践素质!B:B,B143,创新与实践素质!D:D,"=社会实践")</f>
        <v>0</v>
      </c>
      <c r="AD143" s="25">
        <f>_xlfn.MAXIFS(创新与实践素质!L:L,创新与实践素质!B:B,B143,创新与实践素质!D:D,"=社会工作能力（工作表现）",创新与实践素质!G:G,"=上学期")+_xlfn.MAXIFS(创新与实践素质!L:L,创新与实践素质!B:B,B143,创新与实践素质!D:D,"=社会工作能力（工作表现）",创新与实践素质!G:G,"=下学期")</f>
        <v>0</v>
      </c>
      <c r="AE143" s="25">
        <f t="shared" si="43"/>
        <v>0</v>
      </c>
      <c r="AF143" s="25">
        <f t="shared" si="44"/>
        <v>60.6698333333333</v>
      </c>
    </row>
    <row r="144" spans="1:32">
      <c r="A144" s="12" t="s">
        <v>8</v>
      </c>
      <c r="B144" s="13" t="s">
        <v>67</v>
      </c>
      <c r="C144" s="12"/>
      <c r="D144" s="41">
        <f>SUMIFS(德育素质!H:H,德育素质!B:B,B144,德育素质!D:D,"=基本评定分")</f>
        <v>5.28</v>
      </c>
      <c r="E144" s="41">
        <f>MIN(2,SUMIFS(德育素质!H:H,德育素质!A:A,A144,德育素质!D:D,"=集体评定等级分",德育素质!E:E,"=班级考评等级")+SUMIFS(德育素质!H:H,德育素质!B:B,B144,德育素质!D:D,"=集体评定等级分"))</f>
        <v>2</v>
      </c>
      <c r="F144" s="41">
        <f>MIN(2,SUMIFS(德育素质!H:H,德育素质!B:B,B144,德育素质!D:D,"=社会责任记实分"))</f>
        <v>0</v>
      </c>
      <c r="G144" s="25">
        <f>SUMIFS(德育素质!H:H,德育素质!B:B,B144,德育素质!D:D,"=违纪违规扣分")</f>
        <v>0</v>
      </c>
      <c r="H144" s="25">
        <f>SUMIFS(德育素质!H:H,德育素质!B:B,B144,德育素质!D:D,"=荣誉称号加分")</f>
        <v>0</v>
      </c>
      <c r="I144" s="25">
        <f t="shared" si="36"/>
        <v>2</v>
      </c>
      <c r="J144" s="41">
        <f t="shared" si="37"/>
        <v>7.28</v>
      </c>
      <c r="K144" s="41">
        <f>(VLOOKUP(B144,智育素质!B:D,3,0)*10+50)*0.6</f>
        <v>48.768</v>
      </c>
      <c r="L144" s="41">
        <f>SUMIFS(体育素质!J:J,体育素质!B:B,B144,体育素质!D:D,"=体育课程成绩",体育素质!E:E,"=体育成绩")/40</f>
        <v>4.25</v>
      </c>
      <c r="M144" s="41">
        <f>SUMIFS(体育素质!L:L,体育素质!B:B,B144,体育素质!D:D,"=校内外体育竞赛")</f>
        <v>0</v>
      </c>
      <c r="N144" s="41">
        <f>SUMIFS(体育素质!L:L,体育素质!B:B,B144,体育素质!D:D,"=校内外体育活动",体育素质!E:E,"=早锻炼")</f>
        <v>0.4</v>
      </c>
      <c r="O144" s="41">
        <f>SUMIFS(体育素质!L:L,体育素质!B:B,B144,体育素质!D:D,"=校内外体育活动",体育素质!E:E,"=校园跑")</f>
        <v>0.3</v>
      </c>
      <c r="P144" s="41">
        <f t="shared" si="38"/>
        <v>0.7</v>
      </c>
      <c r="Q144" s="41">
        <f t="shared" si="39"/>
        <v>4.95</v>
      </c>
      <c r="R144" s="41">
        <f>MIN(0.5,SUMIFS(美育素质!L:L,美育素质!B:B,B144,美育素质!D:D,"=文化艺术实践"))</f>
        <v>0</v>
      </c>
      <c r="S144" s="41">
        <f>SUMIFS(美育素质!L:L,美育素质!B:B,B144,美育素质!D:D,"=校内外文化艺术竞赛")</f>
        <v>0</v>
      </c>
      <c r="T144" s="41">
        <f t="shared" si="40"/>
        <v>0</v>
      </c>
      <c r="U144" s="41">
        <f>MAX(0,SUMIFS(劳育素质!K:K,劳育素质!B:B,B144,劳育素质!D:D,"=劳动日常考核基础分")+SUMIFS(劳育素质!K:K,劳育素质!B:B,B144,劳育素质!D:D,"=活动与卫生加减分"))</f>
        <v>1.39</v>
      </c>
      <c r="V144" s="25">
        <f>SUMIFS(劳育素质!K:K,劳育素质!B:B,B144,劳育素质!D:D,"=志愿服务",劳育素质!F:F,"=A类+B类")</f>
        <v>0.375</v>
      </c>
      <c r="W144" s="25">
        <f>SUMIFS(劳育素质!K:K,劳育素质!B:B,B144,劳育素质!D:D,"=志愿服务",劳育素质!F:F,"=C类")</f>
        <v>0</v>
      </c>
      <c r="X144" s="25">
        <f t="shared" si="41"/>
        <v>0.375</v>
      </c>
      <c r="Y144" s="25">
        <f>SUMIFS(劳育素质!K:K,劳育素质!B:B,B144,劳育素质!D:D,"=实习实训")</f>
        <v>0</v>
      </c>
      <c r="Z144" s="25">
        <f t="shared" si="42"/>
        <v>1.765</v>
      </c>
      <c r="AA144" s="25">
        <f>SUMIFS(创新与实践素质!L:L,创新与实践素质!B:B,B144,创新与实践素质!D:D,"=创新创业素质")</f>
        <v>0</v>
      </c>
      <c r="AB144" s="25">
        <f>SUMIFS(创新与实践素质!L:L,创新与实践素质!B:B,B144,创新与实践素质!D:D,"=水平考试")</f>
        <v>0</v>
      </c>
      <c r="AC144" s="25">
        <f>SUMIFS(创新与实践素质!L:L,创新与实践素质!B:B,B144,创新与实践素质!D:D,"=社会实践")</f>
        <v>0</v>
      </c>
      <c r="AD144" s="25">
        <f>_xlfn.MAXIFS(创新与实践素质!L:L,创新与实践素质!B:B,B144,创新与实践素质!D:D,"=社会工作能力（工作表现）",创新与实践素质!G:G,"=上学期")+_xlfn.MAXIFS(创新与实践素质!L:L,创新与实践素质!B:B,B144,创新与实践素质!D:D,"=社会工作能力（工作表现）",创新与实践素质!G:G,"=下学期")</f>
        <v>1</v>
      </c>
      <c r="AE144" s="25">
        <f t="shared" si="43"/>
        <v>1</v>
      </c>
      <c r="AF144" s="25">
        <f t="shared" si="44"/>
        <v>63.763</v>
      </c>
    </row>
    <row r="145" spans="1:32">
      <c r="A145" s="12" t="s">
        <v>8</v>
      </c>
      <c r="B145" s="13" t="s">
        <v>91</v>
      </c>
      <c r="C145" s="12"/>
      <c r="D145" s="41">
        <f>SUMIFS(德育素质!H:H,德育素质!B:B,B145,德育素质!D:D,"=基本评定分")</f>
        <v>5.28</v>
      </c>
      <c r="E145" s="41">
        <f>MIN(2,SUMIFS(德育素质!H:H,德育素质!A:A,A145,德育素质!D:D,"=集体评定等级分",德育素质!E:E,"=班级考评等级")+SUMIFS(德育素质!H:H,德育素质!B:B,B145,德育素质!D:D,"=集体评定等级分"))</f>
        <v>2</v>
      </c>
      <c r="F145" s="41">
        <f>MIN(2,SUMIFS(德育素质!H:H,德育素质!B:B,B145,德育素质!D:D,"=社会责任记实分"))</f>
        <v>0</v>
      </c>
      <c r="G145" s="25">
        <f>SUMIFS(德育素质!H:H,德育素质!B:B,B145,德育素质!D:D,"=违纪违规扣分")</f>
        <v>0</v>
      </c>
      <c r="H145" s="25">
        <f>SUMIFS(德育素质!H:H,德育素质!B:B,B145,德育素质!D:D,"=荣誉称号加分")</f>
        <v>0</v>
      </c>
      <c r="I145" s="25">
        <f t="shared" si="36"/>
        <v>2</v>
      </c>
      <c r="J145" s="41">
        <f t="shared" si="37"/>
        <v>7.28</v>
      </c>
      <c r="K145" s="41">
        <f>(VLOOKUP(B145,智育素质!B:D,3,0)*10+50)*0.6</f>
        <v>48.45</v>
      </c>
      <c r="L145" s="41">
        <f>SUMIFS(体育素质!J:J,体育素质!B:B,B145,体育素质!D:D,"=体育课程成绩",体育素质!E:E,"=体育成绩")/40</f>
        <v>3.625</v>
      </c>
      <c r="M145" s="41">
        <f>SUMIFS(体育素质!L:L,体育素质!B:B,B145,体育素质!D:D,"=校内外体育竞赛")</f>
        <v>0</v>
      </c>
      <c r="N145" s="41">
        <f>SUMIFS(体育素质!L:L,体育素质!B:B,B145,体育素质!D:D,"=校内外体育活动",体育素质!E:E,"=早锻炼")</f>
        <v>0.3625</v>
      </c>
      <c r="O145" s="41">
        <f>SUMIFS(体育素质!L:L,体育素质!B:B,B145,体育素质!D:D,"=校内外体育活动",体育素质!E:E,"=校园跑")</f>
        <v>0.34625</v>
      </c>
      <c r="P145" s="41">
        <f t="shared" si="38"/>
        <v>0.70875</v>
      </c>
      <c r="Q145" s="41">
        <f t="shared" si="39"/>
        <v>4.33375</v>
      </c>
      <c r="R145" s="41">
        <f>MIN(0.5,SUMIFS(美育素质!L:L,美育素质!B:B,B145,美育素质!D:D,"=文化艺术实践"))</f>
        <v>0</v>
      </c>
      <c r="S145" s="41">
        <f>SUMIFS(美育素质!L:L,美育素质!B:B,B145,美育素质!D:D,"=校内外文化艺术竞赛")</f>
        <v>0</v>
      </c>
      <c r="T145" s="41">
        <f t="shared" si="40"/>
        <v>0</v>
      </c>
      <c r="U145" s="41">
        <f>MAX(0,SUMIFS(劳育素质!K:K,劳育素质!B:B,B145,劳育素质!D:D,"=劳动日常考核基础分")+SUMIFS(劳育素质!K:K,劳育素质!B:B,B145,劳育素质!D:D,"=活动与卫生加减分"))</f>
        <v>1.52555555555556</v>
      </c>
      <c r="V145" s="25">
        <f>SUMIFS(劳育素质!K:K,劳育素质!B:B,B145,劳育素质!D:D,"=志愿服务",劳育素质!F:F,"=A类+B类")</f>
        <v>0</v>
      </c>
      <c r="W145" s="25">
        <f>SUMIFS(劳育素质!K:K,劳育素质!B:B,B145,劳育素质!D:D,"=志愿服务",劳育素质!F:F,"=C类")</f>
        <v>0</v>
      </c>
      <c r="X145" s="25">
        <f t="shared" si="41"/>
        <v>0</v>
      </c>
      <c r="Y145" s="25">
        <f>SUMIFS(劳育素质!K:K,劳育素质!B:B,B145,劳育素质!D:D,"=实习实训")</f>
        <v>0</v>
      </c>
      <c r="Z145" s="25">
        <f t="shared" si="42"/>
        <v>1.52555555555556</v>
      </c>
      <c r="AA145" s="25">
        <f>SUMIFS(创新与实践素质!L:L,创新与实践素质!B:B,B145,创新与实践素质!D:D,"=创新创业素质")</f>
        <v>0</v>
      </c>
      <c r="AB145" s="25">
        <f>SUMIFS(创新与实践素质!L:L,创新与实践素质!B:B,B145,创新与实践素质!D:D,"=水平考试")</f>
        <v>0</v>
      </c>
      <c r="AC145" s="25">
        <f>SUMIFS(创新与实践素质!L:L,创新与实践素质!B:B,B145,创新与实践素质!D:D,"=社会实践")</f>
        <v>0</v>
      </c>
      <c r="AD145" s="25">
        <f>_xlfn.MAXIFS(创新与实践素质!L:L,创新与实践素质!B:B,B145,创新与实践素质!D:D,"=社会工作能力（工作表现）",创新与实践素质!G:G,"=上学期")+_xlfn.MAXIFS(创新与实践素质!L:L,创新与实践素质!B:B,B145,创新与实践素质!D:D,"=社会工作能力（工作表现）",创新与实践素质!G:G,"=下学期")</f>
        <v>0</v>
      </c>
      <c r="AE145" s="25">
        <f t="shared" si="43"/>
        <v>0</v>
      </c>
      <c r="AF145" s="25">
        <f t="shared" si="44"/>
        <v>61.5893055555556</v>
      </c>
    </row>
    <row r="146" spans="1:32">
      <c r="A146" s="12" t="s">
        <v>8</v>
      </c>
      <c r="B146" s="13" t="s">
        <v>98</v>
      </c>
      <c r="C146" s="12"/>
      <c r="D146" s="41">
        <f>SUMIFS(德育素质!H:H,德育素质!B:B,B146,德育素质!D:D,"=基本评定分")</f>
        <v>6</v>
      </c>
      <c r="E146" s="41">
        <f>MIN(2,SUMIFS(德育素质!H:H,德育素质!A:A,A146,德育素质!D:D,"=集体评定等级分",德育素质!E:E,"=班级考评等级")+SUMIFS(德育素质!H:H,德育素质!B:B,B146,德育素质!D:D,"=集体评定等级分"))</f>
        <v>2</v>
      </c>
      <c r="F146" s="41">
        <f>MIN(2,SUMIFS(德育素质!H:H,德育素质!B:B,B146,德育素质!D:D,"=社会责任记实分"))</f>
        <v>0</v>
      </c>
      <c r="G146" s="25">
        <f>SUMIFS(德育素质!H:H,德育素质!B:B,B146,德育素质!D:D,"=违纪违规扣分")</f>
        <v>0</v>
      </c>
      <c r="H146" s="25">
        <f>SUMIFS(德育素质!H:H,德育素质!B:B,B146,德育素质!D:D,"=荣誉称号加分")</f>
        <v>0.25</v>
      </c>
      <c r="I146" s="25">
        <f t="shared" si="36"/>
        <v>2.25</v>
      </c>
      <c r="J146" s="41">
        <f t="shared" si="37"/>
        <v>8.25</v>
      </c>
      <c r="K146" s="41">
        <f>(VLOOKUP(B146,智育素质!B:D,3,0)*10+50)*0.6</f>
        <v>47.838</v>
      </c>
      <c r="L146" s="41">
        <f>SUMIFS(体育素质!J:J,体育素质!B:B,B146,体育素质!D:D,"=体育课程成绩",体育素质!E:E,"=体育成绩")/40</f>
        <v>4.675</v>
      </c>
      <c r="M146" s="41">
        <f>SUMIFS(体育素质!L:L,体育素质!B:B,B146,体育素质!D:D,"=校内外体育竞赛")</f>
        <v>0.25</v>
      </c>
      <c r="N146" s="41">
        <f>SUMIFS(体育素质!L:L,体育素质!B:B,B146,体育素质!D:D,"=校内外体育活动",体育素质!E:E,"=早锻炼")</f>
        <v>0.4</v>
      </c>
      <c r="O146" s="41">
        <f>SUMIFS(体育素质!L:L,体育素质!B:B,B146,体育素质!D:D,"=校内外体育活动",体育素质!E:E,"=校园跑")</f>
        <v>0.3</v>
      </c>
      <c r="P146" s="41">
        <f t="shared" si="38"/>
        <v>0.95</v>
      </c>
      <c r="Q146" s="41">
        <f t="shared" si="39"/>
        <v>5.625</v>
      </c>
      <c r="R146" s="41">
        <f>MIN(0.5,SUMIFS(美育素质!L:L,美育素质!B:B,B146,美育素质!D:D,"=文化艺术实践"))</f>
        <v>0</v>
      </c>
      <c r="S146" s="41">
        <f>SUMIFS(美育素质!L:L,美育素质!B:B,B146,美育素质!D:D,"=校内外文化艺术竞赛")</f>
        <v>0</v>
      </c>
      <c r="T146" s="41">
        <f t="shared" si="40"/>
        <v>0</v>
      </c>
      <c r="U146" s="41">
        <f>MAX(0,SUMIFS(劳育素质!K:K,劳育素质!B:B,B146,劳育素质!D:D,"=劳动日常考核基础分")+SUMIFS(劳育素质!K:K,劳育素质!B:B,B146,劳育素质!D:D,"=活动与卫生加减分"))</f>
        <v>1.65055555555556</v>
      </c>
      <c r="V146" s="25">
        <f>SUMIFS(劳育素质!K:K,劳育素质!B:B,B146,劳育素质!D:D,"=志愿服务",劳育素质!F:F,"=A类+B类")</f>
        <v>2.7</v>
      </c>
      <c r="W146" s="25">
        <f>SUMIFS(劳育素质!K:K,劳育素质!B:B,B146,劳育素质!D:D,"=志愿服务",劳育素质!F:F,"=C类")</f>
        <v>0</v>
      </c>
      <c r="X146" s="25">
        <f t="shared" si="41"/>
        <v>2.7</v>
      </c>
      <c r="Y146" s="25">
        <f>SUMIFS(劳育素质!K:K,劳育素质!B:B,B146,劳育素质!D:D,"=实习实训")</f>
        <v>0</v>
      </c>
      <c r="Z146" s="25">
        <f t="shared" si="42"/>
        <v>4.35055555555556</v>
      </c>
      <c r="AA146" s="25">
        <f>SUMIFS(创新与实践素质!L:L,创新与实践素质!B:B,B146,创新与实践素质!D:D,"=创新创业素质")</f>
        <v>2.25</v>
      </c>
      <c r="AB146" s="25">
        <f>SUMIFS(创新与实践素质!L:L,创新与实践素质!B:B,B146,创新与实践素质!D:D,"=水平考试")</f>
        <v>0</v>
      </c>
      <c r="AC146" s="25">
        <f>SUMIFS(创新与实践素质!L:L,创新与实践素质!B:B,B146,创新与实践素质!D:D,"=社会实践")</f>
        <v>0</v>
      </c>
      <c r="AD146" s="25">
        <f>_xlfn.MAXIFS(创新与实践素质!L:L,创新与实践素质!B:B,B146,创新与实践素质!D:D,"=社会工作能力（工作表现）",创新与实践素质!G:G,"=上学期")+_xlfn.MAXIFS(创新与实践素质!L:L,创新与实践素质!B:B,B146,创新与实践素质!D:D,"=社会工作能力（工作表现）",创新与实践素质!G:G,"=下学期")</f>
        <v>0.6</v>
      </c>
      <c r="AE146" s="25">
        <f t="shared" si="43"/>
        <v>2.85</v>
      </c>
      <c r="AF146" s="25">
        <f t="shared" si="44"/>
        <v>68.9135555555555</v>
      </c>
    </row>
    <row r="147" spans="1:32">
      <c r="A147" s="12" t="s">
        <v>8</v>
      </c>
      <c r="B147" s="13" t="s">
        <v>99</v>
      </c>
      <c r="C147" s="12"/>
      <c r="D147" s="41">
        <f>SUMIFS(德育素质!H:H,德育素质!B:B,B147,德育素质!D:D,"=基本评定分")</f>
        <v>5.28</v>
      </c>
      <c r="E147" s="41">
        <f>MIN(2,SUMIFS(德育素质!H:H,德育素质!A:A,A147,德育素质!D:D,"=集体评定等级分",德育素质!E:E,"=班级考评等级")+SUMIFS(德育素质!H:H,德育素质!B:B,B147,德育素质!D:D,"=集体评定等级分"))</f>
        <v>2</v>
      </c>
      <c r="F147" s="41">
        <f>MIN(2,SUMIFS(德育素质!H:H,德育素质!B:B,B147,德育素质!D:D,"=社会责任记实分"))</f>
        <v>0</v>
      </c>
      <c r="G147" s="25">
        <f>SUMIFS(德育素质!H:H,德育素质!B:B,B147,德育素质!D:D,"=违纪违规扣分")</f>
        <v>0</v>
      </c>
      <c r="H147" s="25">
        <f>SUMIFS(德育素质!H:H,德育素质!B:B,B147,德育素质!D:D,"=荣誉称号加分")</f>
        <v>0</v>
      </c>
      <c r="I147" s="25">
        <f t="shared" si="36"/>
        <v>2</v>
      </c>
      <c r="J147" s="41">
        <f t="shared" si="37"/>
        <v>7.28</v>
      </c>
      <c r="K147" s="41">
        <f>(VLOOKUP(B147,智育素质!B:D,3,0)*10+50)*0.6</f>
        <v>48.996</v>
      </c>
      <c r="L147" s="41">
        <f>SUMIFS(体育素质!J:J,体育素质!B:B,B147,体育素质!D:D,"=体育课程成绩",体育素质!E:E,"=体育成绩")/40</f>
        <v>4.025</v>
      </c>
      <c r="M147" s="41">
        <f>SUMIFS(体育素质!L:L,体育素质!B:B,B147,体育素质!D:D,"=校内外体育竞赛")</f>
        <v>0</v>
      </c>
      <c r="N147" s="41">
        <f>SUMIFS(体育素质!L:L,体育素质!B:B,B147,体育素质!D:D,"=校内外体育活动",体育素质!E:E,"=早锻炼")</f>
        <v>0.4</v>
      </c>
      <c r="O147" s="41">
        <f>SUMIFS(体育素质!L:L,体育素质!B:B,B147,体育素质!D:D,"=校内外体育活动",体育素质!E:E,"=校园跑")</f>
        <v>0.6</v>
      </c>
      <c r="P147" s="41">
        <f t="shared" si="38"/>
        <v>1</v>
      </c>
      <c r="Q147" s="41">
        <f t="shared" si="39"/>
        <v>5.025</v>
      </c>
      <c r="R147" s="41">
        <f>MIN(0.5,SUMIFS(美育素质!L:L,美育素质!B:B,B147,美育素质!D:D,"=文化艺术实践"))</f>
        <v>0</v>
      </c>
      <c r="S147" s="41">
        <f>SUMIFS(美育素质!L:L,美育素质!B:B,B147,美育素质!D:D,"=校内外文化艺术竞赛")</f>
        <v>0</v>
      </c>
      <c r="T147" s="41">
        <f t="shared" si="40"/>
        <v>0</v>
      </c>
      <c r="U147" s="41">
        <f>MAX(0,SUMIFS(劳育素质!K:K,劳育素质!B:B,B147,劳育素质!D:D,"=劳动日常考核基础分")+SUMIFS(劳育素质!K:K,劳育素质!B:B,B147,劳育素质!D:D,"=活动与卫生加减分"))</f>
        <v>1.51583333333333</v>
      </c>
      <c r="V147" s="25">
        <f>SUMIFS(劳育素质!K:K,劳育素质!B:B,B147,劳育素质!D:D,"=志愿服务",劳育素质!F:F,"=A类+B类")</f>
        <v>1.35</v>
      </c>
      <c r="W147" s="25">
        <f>SUMIFS(劳育素质!K:K,劳育素质!B:B,B147,劳育素质!D:D,"=志愿服务",劳育素质!F:F,"=C类")</f>
        <v>0</v>
      </c>
      <c r="X147" s="25">
        <f t="shared" si="41"/>
        <v>1.35</v>
      </c>
      <c r="Y147" s="25">
        <f>SUMIFS(劳育素质!K:K,劳育素质!B:B,B147,劳育素质!D:D,"=实习实训")</f>
        <v>0</v>
      </c>
      <c r="Z147" s="25">
        <f t="shared" si="42"/>
        <v>2.86583333333333</v>
      </c>
      <c r="AA147" s="25">
        <f>SUMIFS(创新与实践素质!L:L,创新与实践素质!B:B,B147,创新与实践素质!D:D,"=创新创业素质")</f>
        <v>0</v>
      </c>
      <c r="AB147" s="25">
        <f>SUMIFS(创新与实践素质!L:L,创新与实践素质!B:B,B147,创新与实践素质!D:D,"=水平考试")</f>
        <v>0</v>
      </c>
      <c r="AC147" s="25">
        <f>SUMIFS(创新与实践素质!L:L,创新与实践素质!B:B,B147,创新与实践素质!D:D,"=社会实践")</f>
        <v>0</v>
      </c>
      <c r="AD147" s="25">
        <f>_xlfn.MAXIFS(创新与实践素质!L:L,创新与实践素质!B:B,B147,创新与实践素质!D:D,"=社会工作能力（工作表现）",创新与实践素质!G:G,"=上学期")+_xlfn.MAXIFS(创新与实践素质!L:L,创新与实践素质!B:B,B147,创新与实践素质!D:D,"=社会工作能力（工作表现）",创新与实践素质!G:G,"=下学期")</f>
        <v>0</v>
      </c>
      <c r="AE147" s="25">
        <f t="shared" si="43"/>
        <v>0</v>
      </c>
      <c r="AF147" s="25">
        <f t="shared" si="44"/>
        <v>64.1668333333333</v>
      </c>
    </row>
    <row r="148" spans="1:32">
      <c r="A148" s="12" t="s">
        <v>8</v>
      </c>
      <c r="B148" s="13" t="s">
        <v>43</v>
      </c>
      <c r="C148" s="12"/>
      <c r="D148" s="41">
        <f>SUMIFS(德育素质!H:H,德育素质!B:B,B148,德育素质!D:D,"=基本评定分")</f>
        <v>5.28</v>
      </c>
      <c r="E148" s="41">
        <f>MIN(2,SUMIFS(德育素质!H:H,德育素质!A:A,A148,德育素质!D:D,"=集体评定等级分",德育素质!E:E,"=班级考评等级")+SUMIFS(德育素质!H:H,德育素质!B:B,B148,德育素质!D:D,"=集体评定等级分"))</f>
        <v>2</v>
      </c>
      <c r="F148" s="41">
        <f>MIN(2,SUMIFS(德育素质!H:H,德育素质!B:B,B148,德育素质!D:D,"=社会责任记实分"))</f>
        <v>0</v>
      </c>
      <c r="G148" s="25">
        <f>SUMIFS(德育素质!H:H,德育素质!B:B,B148,德育素质!D:D,"=违纪违规扣分")</f>
        <v>0</v>
      </c>
      <c r="H148" s="25">
        <f>SUMIFS(德育素质!H:H,德育素质!B:B,B148,德育素质!D:D,"=荣誉称号加分")</f>
        <v>0</v>
      </c>
      <c r="I148" s="25">
        <f t="shared" si="36"/>
        <v>2</v>
      </c>
      <c r="J148" s="41">
        <f t="shared" si="37"/>
        <v>7.28</v>
      </c>
      <c r="K148" s="41">
        <f>(VLOOKUP(B148,智育素质!B:D,3,0)*10+50)*0.6</f>
        <v>46.584</v>
      </c>
      <c r="L148" s="41">
        <f>SUMIFS(体育素质!J:J,体育素质!B:B,B148,体育素质!D:D,"=体育课程成绩",体育素质!E:E,"=体育成绩")/40</f>
        <v>3.575</v>
      </c>
      <c r="M148" s="41">
        <f>SUMIFS(体育素质!L:L,体育素质!B:B,B148,体育素质!D:D,"=校内外体育竞赛")</f>
        <v>0</v>
      </c>
      <c r="N148" s="41">
        <f>SUMIFS(体育素质!L:L,体育素质!B:B,B148,体育素质!D:D,"=校内外体育活动",体育素质!E:E,"=早锻炼")</f>
        <v>0.32</v>
      </c>
      <c r="O148" s="41">
        <f>SUMIFS(体育素质!L:L,体育素质!B:B,B148,体育素质!D:D,"=校内外体育活动",体育素质!E:E,"=校园跑")</f>
        <v>0.353541666666666</v>
      </c>
      <c r="P148" s="41">
        <f t="shared" si="38"/>
        <v>0.673541666666666</v>
      </c>
      <c r="Q148" s="41">
        <f t="shared" si="39"/>
        <v>4.24854166666667</v>
      </c>
      <c r="R148" s="41">
        <f>MIN(0.5,SUMIFS(美育素质!L:L,美育素质!B:B,B148,美育素质!D:D,"=文化艺术实践"))</f>
        <v>0</v>
      </c>
      <c r="S148" s="41">
        <f>SUMIFS(美育素质!L:L,美育素质!B:B,B148,美育素质!D:D,"=校内外文化艺术竞赛")</f>
        <v>0</v>
      </c>
      <c r="T148" s="41">
        <f t="shared" si="40"/>
        <v>0</v>
      </c>
      <c r="U148" s="41">
        <f>MAX(0,SUMIFS(劳育素质!K:K,劳育素质!B:B,B148,劳育素质!D:D,"=劳动日常考核基础分")+SUMIFS(劳育素质!K:K,劳育素质!B:B,B148,劳育素质!D:D,"=活动与卫生加减分"))</f>
        <v>1.39</v>
      </c>
      <c r="V148" s="25">
        <f>SUMIFS(劳育素质!K:K,劳育素质!B:B,B148,劳育素质!D:D,"=志愿服务",劳育素质!F:F,"=A类+B类")</f>
        <v>0</v>
      </c>
      <c r="W148" s="25">
        <f>SUMIFS(劳育素质!K:K,劳育素质!B:B,B148,劳育素质!D:D,"=志愿服务",劳育素质!F:F,"=C类")</f>
        <v>0</v>
      </c>
      <c r="X148" s="25">
        <f t="shared" si="41"/>
        <v>0</v>
      </c>
      <c r="Y148" s="25">
        <f>SUMIFS(劳育素质!K:K,劳育素质!B:B,B148,劳育素质!D:D,"=实习实训")</f>
        <v>0</v>
      </c>
      <c r="Z148" s="25">
        <f t="shared" si="42"/>
        <v>1.39</v>
      </c>
      <c r="AA148" s="25">
        <f>SUMIFS(创新与实践素质!L:L,创新与实践素质!B:B,B148,创新与实践素质!D:D,"=创新创业素质")</f>
        <v>2.8</v>
      </c>
      <c r="AB148" s="25">
        <f>SUMIFS(创新与实践素质!L:L,创新与实践素质!B:B,B148,创新与实践素质!D:D,"=水平考试")</f>
        <v>0</v>
      </c>
      <c r="AC148" s="25">
        <f>SUMIFS(创新与实践素质!L:L,创新与实践素质!B:B,B148,创新与实践素质!D:D,"=社会实践")</f>
        <v>0</v>
      </c>
      <c r="AD148" s="25">
        <f>_xlfn.MAXIFS(创新与实践素质!L:L,创新与实践素质!B:B,B148,创新与实践素质!D:D,"=社会工作能力（工作表现）",创新与实践素质!G:G,"=上学期")+_xlfn.MAXIFS(创新与实践素质!L:L,创新与实践素质!B:B,B148,创新与实践素质!D:D,"=社会工作能力（工作表现）",创新与实践素质!G:G,"=下学期")</f>
        <v>0</v>
      </c>
      <c r="AE148" s="25">
        <f t="shared" si="43"/>
        <v>2.8</v>
      </c>
      <c r="AF148" s="25">
        <f t="shared" si="44"/>
        <v>62.3025416666667</v>
      </c>
    </row>
    <row r="149" spans="1:32">
      <c r="A149" s="12" t="s">
        <v>8</v>
      </c>
      <c r="B149" s="13" t="s">
        <v>134</v>
      </c>
      <c r="C149" s="12"/>
      <c r="D149" s="41">
        <f>SUMIFS(德育素质!H:H,德育素质!B:B,B149,德育素质!D:D,"=基本评定分")</f>
        <v>5.28</v>
      </c>
      <c r="E149" s="41">
        <f>MIN(2,SUMIFS(德育素质!H:H,德育素质!A:A,A149,德育素质!D:D,"=集体评定等级分",德育素质!E:E,"=班级考评等级")+SUMIFS(德育素质!H:H,德育素质!B:B,B149,德育素质!D:D,"=集体评定等级分"))</f>
        <v>2</v>
      </c>
      <c r="F149" s="41">
        <f>MIN(2,SUMIFS(德育素质!H:H,德育素质!B:B,B149,德育素质!D:D,"=社会责任记实分"))</f>
        <v>0</v>
      </c>
      <c r="G149" s="25">
        <f>SUMIFS(德育素质!H:H,德育素质!B:B,B149,德育素质!D:D,"=违纪违规扣分")</f>
        <v>-0.02</v>
      </c>
      <c r="H149" s="25">
        <f>SUMIFS(德育素质!H:H,德育素质!B:B,B149,德育素质!D:D,"=荣誉称号加分")</f>
        <v>0</v>
      </c>
      <c r="I149" s="25">
        <f t="shared" si="36"/>
        <v>1.98</v>
      </c>
      <c r="J149" s="41">
        <f t="shared" si="37"/>
        <v>7.26</v>
      </c>
      <c r="K149" s="41">
        <f>(VLOOKUP(B149,智育素质!B:D,3,0)*10+50)*0.6</f>
        <v>46.698</v>
      </c>
      <c r="L149" s="41">
        <f>SUMIFS(体育素质!J:J,体育素质!B:B,B149,体育素质!D:D,"=体育课程成绩",体育素质!E:E,"=体育成绩")/40</f>
        <v>3.475</v>
      </c>
      <c r="M149" s="41">
        <f>SUMIFS(体育素质!L:L,体育素质!B:B,B149,体育素质!D:D,"=校内外体育竞赛")</f>
        <v>0</v>
      </c>
      <c r="N149" s="41">
        <f>SUMIFS(体育素质!L:L,体育素质!B:B,B149,体育素质!D:D,"=校内外体育活动",体育素质!E:E,"=早锻炼")</f>
        <v>0.315</v>
      </c>
      <c r="O149" s="41">
        <f>SUMIFS(体育素质!L:L,体育素质!B:B,B149,体育素质!D:D,"=校内外体育活动",体育素质!E:E,"=校园跑")</f>
        <v>0</v>
      </c>
      <c r="P149" s="41">
        <f t="shared" si="38"/>
        <v>0.315</v>
      </c>
      <c r="Q149" s="41">
        <f t="shared" si="39"/>
        <v>3.79</v>
      </c>
      <c r="R149" s="41">
        <f>MIN(0.5,SUMIFS(美育素质!L:L,美育素质!B:B,B149,美育素质!D:D,"=文化艺术实践"))</f>
        <v>0</v>
      </c>
      <c r="S149" s="41">
        <f>SUMIFS(美育素质!L:L,美育素质!B:B,B149,美育素质!D:D,"=校内外文化艺术竞赛")</f>
        <v>0</v>
      </c>
      <c r="T149" s="41">
        <f t="shared" si="40"/>
        <v>0</v>
      </c>
      <c r="U149" s="41">
        <f>MAX(0,SUMIFS(劳育素质!K:K,劳育素质!B:B,B149,劳育素质!D:D,"=劳动日常考核基础分")+SUMIFS(劳育素质!K:K,劳育素质!B:B,B149,劳育素质!D:D,"=活动与卫生加减分"))</f>
        <v>1.54738095238095</v>
      </c>
      <c r="V149" s="25">
        <f>SUMIFS(劳育素质!K:K,劳育素质!B:B,B149,劳育素质!D:D,"=志愿服务",劳育素质!F:F,"=A类+B类")</f>
        <v>0</v>
      </c>
      <c r="W149" s="25">
        <f>SUMIFS(劳育素质!K:K,劳育素质!B:B,B149,劳育素质!D:D,"=志愿服务",劳育素质!F:F,"=C类")</f>
        <v>0</v>
      </c>
      <c r="X149" s="25">
        <f t="shared" si="41"/>
        <v>0</v>
      </c>
      <c r="Y149" s="25">
        <f>SUMIFS(劳育素质!K:K,劳育素质!B:B,B149,劳育素质!D:D,"=实习实训")</f>
        <v>0</v>
      </c>
      <c r="Z149" s="25">
        <f t="shared" si="42"/>
        <v>1.54738095238095</v>
      </c>
      <c r="AA149" s="25">
        <f>SUMIFS(创新与实践素质!L:L,创新与实践素质!B:B,B149,创新与实践素质!D:D,"=创新创业素质")</f>
        <v>0</v>
      </c>
      <c r="AB149" s="25">
        <f>SUMIFS(创新与实践素质!L:L,创新与实践素质!B:B,B149,创新与实践素质!D:D,"=水平考试")</f>
        <v>0</v>
      </c>
      <c r="AC149" s="25">
        <f>SUMIFS(创新与实践素质!L:L,创新与实践素质!B:B,B149,创新与实践素质!D:D,"=社会实践")</f>
        <v>0</v>
      </c>
      <c r="AD149" s="25">
        <f>_xlfn.MAXIFS(创新与实践素质!L:L,创新与实践素质!B:B,B149,创新与实践素质!D:D,"=社会工作能力（工作表现）",创新与实践素质!G:G,"=上学期")+_xlfn.MAXIFS(创新与实践素质!L:L,创新与实践素质!B:B,B149,创新与实践素质!D:D,"=社会工作能力（工作表现）",创新与实践素质!G:G,"=下学期")</f>
        <v>0</v>
      </c>
      <c r="AE149" s="25">
        <f t="shared" si="43"/>
        <v>0</v>
      </c>
      <c r="AF149" s="25">
        <f t="shared" si="44"/>
        <v>59.2953809523809</v>
      </c>
    </row>
    <row r="150" spans="1:32">
      <c r="A150" s="12" t="s">
        <v>8</v>
      </c>
      <c r="B150" s="13" t="s">
        <v>9</v>
      </c>
      <c r="C150" s="12"/>
      <c r="D150" s="41">
        <f>SUMIFS(德育素质!H:H,德育素质!B:B,B150,德育素质!D:D,"=基本评定分")</f>
        <v>5.28</v>
      </c>
      <c r="E150" s="41">
        <f>MIN(2,SUMIFS(德育素质!H:H,德育素质!A:A,A150,德育素质!D:D,"=集体评定等级分",德育素质!E:E,"=班级考评等级")+SUMIFS(德育素质!H:H,德育素质!B:B,B150,德育素质!D:D,"=集体评定等级分"))</f>
        <v>2</v>
      </c>
      <c r="F150" s="41">
        <f>MIN(2,SUMIFS(德育素质!H:H,德育素质!B:B,B150,德育素质!D:D,"=社会责任记实分"))</f>
        <v>0</v>
      </c>
      <c r="G150" s="25">
        <f>SUMIFS(德育素质!H:H,德育素质!B:B,B150,德育素质!D:D,"=违纪违规扣分")</f>
        <v>0</v>
      </c>
      <c r="H150" s="25">
        <f>SUMIFS(德育素质!H:H,德育素质!B:B,B150,德育素质!D:D,"=荣誉称号加分")</f>
        <v>0</v>
      </c>
      <c r="I150" s="25">
        <f t="shared" si="36"/>
        <v>2</v>
      </c>
      <c r="J150" s="41">
        <f t="shared" si="37"/>
        <v>7.28</v>
      </c>
      <c r="K150" s="41">
        <f>(VLOOKUP(B150,智育素质!B:D,3,0)*10+50)*0.6</f>
        <v>45.27</v>
      </c>
      <c r="L150" s="41">
        <f>SUMIFS(体育素质!J:J,体育素质!B:B,B150,体育素质!D:D,"=体育课程成绩",体育素质!E:E,"=体育成绩")/40</f>
        <v>5</v>
      </c>
      <c r="M150" s="41">
        <f>SUMIFS(体育素质!L:L,体育素质!B:B,B150,体育素质!D:D,"=校内外体育竞赛")</f>
        <v>0</v>
      </c>
      <c r="N150" s="41">
        <f>SUMIFS(体育素质!L:L,体育素质!B:B,B150,体育素质!D:D,"=校内外体育活动",体育素质!E:E,"=早锻炼")</f>
        <v>0</v>
      </c>
      <c r="O150" s="41">
        <f>SUMIFS(体育素质!L:L,体育素质!B:B,B150,体育素质!D:D,"=校内外体育活动",体育素质!E:E,"=校园跑")</f>
        <v>0.6</v>
      </c>
      <c r="P150" s="41">
        <f t="shared" si="38"/>
        <v>0.6</v>
      </c>
      <c r="Q150" s="41">
        <f t="shared" si="39"/>
        <v>5.6</v>
      </c>
      <c r="R150" s="41">
        <f>MIN(0.5,SUMIFS(美育素质!L:L,美育素质!B:B,B150,美育素质!D:D,"=文化艺术实践"))</f>
        <v>0</v>
      </c>
      <c r="S150" s="41">
        <f>SUMIFS(美育素质!L:L,美育素质!B:B,B150,美育素质!D:D,"=校内外文化艺术竞赛")</f>
        <v>0</v>
      </c>
      <c r="T150" s="41">
        <f t="shared" si="40"/>
        <v>0</v>
      </c>
      <c r="U150" s="41">
        <f>MAX(0,SUMIFS(劳育素质!K:K,劳育素质!B:B,B150,劳育素质!D:D,"=劳动日常考核基础分")+SUMIFS(劳育素质!K:K,劳育素质!B:B,B150,劳育素质!D:D,"=活动与卫生加减分"))</f>
        <v>1.44966666666667</v>
      </c>
      <c r="V150" s="25">
        <f>SUMIFS(劳育素质!K:K,劳育素质!B:B,B150,劳育素质!D:D,"=志愿服务",劳育素质!F:F,"=A类+B类")</f>
        <v>0.25</v>
      </c>
      <c r="W150" s="25">
        <f>SUMIFS(劳育素质!K:K,劳育素质!B:B,B150,劳育素质!D:D,"=志愿服务",劳育素质!F:F,"=C类")</f>
        <v>0</v>
      </c>
      <c r="X150" s="25">
        <f t="shared" si="41"/>
        <v>0.25</v>
      </c>
      <c r="Y150" s="25">
        <f>SUMIFS(劳育素质!K:K,劳育素质!B:B,B150,劳育素质!D:D,"=实习实训")</f>
        <v>0</v>
      </c>
      <c r="Z150" s="25">
        <f t="shared" si="42"/>
        <v>1.69966666666667</v>
      </c>
      <c r="AA150" s="25">
        <f>SUMIFS(创新与实践素质!L:L,创新与实践素质!B:B,B150,创新与实践素质!D:D,"=创新创业素质")</f>
        <v>0</v>
      </c>
      <c r="AB150" s="25">
        <f>SUMIFS(创新与实践素质!L:L,创新与实践素质!B:B,B150,创新与实践素质!D:D,"=水平考试")</f>
        <v>0</v>
      </c>
      <c r="AC150" s="25">
        <f>SUMIFS(创新与实践素质!L:L,创新与实践素质!B:B,B150,创新与实践素质!D:D,"=社会实践")</f>
        <v>0</v>
      </c>
      <c r="AD150" s="25">
        <f>_xlfn.MAXIFS(创新与实践素质!L:L,创新与实践素质!B:B,B150,创新与实践素质!D:D,"=社会工作能力（工作表现）",创新与实践素质!G:G,"=上学期")+_xlfn.MAXIFS(创新与实践素质!L:L,创新与实践素质!B:B,B150,创新与实践素质!D:D,"=社会工作能力（工作表现）",创新与实践素质!G:G,"=下学期")</f>
        <v>0</v>
      </c>
      <c r="AE150" s="25">
        <f t="shared" si="43"/>
        <v>0</v>
      </c>
      <c r="AF150" s="25">
        <f t="shared" si="44"/>
        <v>59.8496666666667</v>
      </c>
    </row>
    <row r="151" spans="1:32">
      <c r="A151" s="12" t="s">
        <v>8</v>
      </c>
      <c r="B151" s="13" t="s">
        <v>173</v>
      </c>
      <c r="C151" s="12"/>
      <c r="D151" s="41">
        <f>SUMIFS(德育素质!H:H,德育素质!B:B,B151,德育素质!D:D,"=基本评定分")</f>
        <v>5.28</v>
      </c>
      <c r="E151" s="41">
        <f>MIN(2,SUMIFS(德育素质!H:H,德育素质!A:A,A151,德育素质!D:D,"=集体评定等级分",德育素质!E:E,"=班级考评等级")+SUMIFS(德育素质!H:H,德育素质!B:B,B151,德育素质!D:D,"=集体评定等级分"))</f>
        <v>2</v>
      </c>
      <c r="F151" s="41">
        <f>MIN(2,SUMIFS(德育素质!H:H,德育素质!B:B,B151,德育素质!D:D,"=社会责任记实分"))</f>
        <v>0</v>
      </c>
      <c r="G151" s="25">
        <f>SUMIFS(德育素质!H:H,德育素质!B:B,B151,德育素质!D:D,"=违纪违规扣分")</f>
        <v>-0.02</v>
      </c>
      <c r="H151" s="25">
        <f>SUMIFS(德育素质!H:H,德育素质!B:B,B151,德育素质!D:D,"=荣誉称号加分")</f>
        <v>0</v>
      </c>
      <c r="I151" s="25">
        <f t="shared" si="36"/>
        <v>1.98</v>
      </c>
      <c r="J151" s="41">
        <f t="shared" si="37"/>
        <v>7.26</v>
      </c>
      <c r="K151" s="41">
        <f>(VLOOKUP(B151,智育素质!B:D,3,0)*10+50)*0.6</f>
        <v>44.466</v>
      </c>
      <c r="L151" s="41">
        <f>SUMIFS(体育素质!J:J,体育素质!B:B,B151,体育素质!D:D,"=体育课程成绩",体育素质!E:E,"=体育成绩")/40</f>
        <v>3.025</v>
      </c>
      <c r="M151" s="41">
        <f>SUMIFS(体育素质!L:L,体育素质!B:B,B151,体育素质!D:D,"=校内外体育竞赛")</f>
        <v>0</v>
      </c>
      <c r="N151" s="41">
        <f>SUMIFS(体育素质!L:L,体育素质!B:B,B151,体育素质!D:D,"=校内外体育活动",体育素质!E:E,"=早锻炼")</f>
        <v>0.295</v>
      </c>
      <c r="O151" s="41">
        <f>SUMIFS(体育素质!L:L,体育素质!B:B,B151,体育素质!D:D,"=校内外体育活动",体育素质!E:E,"=校园跑")</f>
        <v>0</v>
      </c>
      <c r="P151" s="41">
        <f t="shared" si="38"/>
        <v>0.295</v>
      </c>
      <c r="Q151" s="41">
        <f t="shared" si="39"/>
        <v>3.32</v>
      </c>
      <c r="R151" s="41">
        <f>MIN(0.5,SUMIFS(美育素质!L:L,美育素质!B:B,B151,美育素质!D:D,"=文化艺术实践"))</f>
        <v>0</v>
      </c>
      <c r="S151" s="41">
        <f>SUMIFS(美育素质!L:L,美育素质!B:B,B151,美育素质!D:D,"=校内外文化艺术竞赛")</f>
        <v>0</v>
      </c>
      <c r="T151" s="41">
        <f t="shared" si="40"/>
        <v>0</v>
      </c>
      <c r="U151" s="41">
        <f>MAX(0,SUMIFS(劳育素质!K:K,劳育素质!B:B,B151,劳育素质!D:D,"=劳动日常考核基础分")+SUMIFS(劳育素质!K:K,劳育素质!B:B,B151,劳育素质!D:D,"=活动与卫生加减分"))</f>
        <v>1.54133333333333</v>
      </c>
      <c r="V151" s="25">
        <f>SUMIFS(劳育素质!K:K,劳育素质!B:B,B151,劳育素质!D:D,"=志愿服务",劳育素质!F:F,"=A类+B类")</f>
        <v>0.35</v>
      </c>
      <c r="W151" s="25">
        <f>SUMIFS(劳育素质!K:K,劳育素质!B:B,B151,劳育素质!D:D,"=志愿服务",劳育素质!F:F,"=C类")</f>
        <v>0</v>
      </c>
      <c r="X151" s="25">
        <f t="shared" si="41"/>
        <v>0.35</v>
      </c>
      <c r="Y151" s="25">
        <f>SUMIFS(劳育素质!K:K,劳育素质!B:B,B151,劳育素质!D:D,"=实习实训")</f>
        <v>0</v>
      </c>
      <c r="Z151" s="25">
        <f t="shared" si="42"/>
        <v>1.89133333333333</v>
      </c>
      <c r="AA151" s="25">
        <f>SUMIFS(创新与实践素质!L:L,创新与实践素质!B:B,B151,创新与实践素质!D:D,"=创新创业素质")</f>
        <v>0</v>
      </c>
      <c r="AB151" s="25">
        <f>SUMIFS(创新与实践素质!L:L,创新与实践素质!B:B,B151,创新与实践素质!D:D,"=水平考试")</f>
        <v>0</v>
      </c>
      <c r="AC151" s="25">
        <f>SUMIFS(创新与实践素质!L:L,创新与实践素质!B:B,B151,创新与实践素质!D:D,"=社会实践")</f>
        <v>0</v>
      </c>
      <c r="AD151" s="25">
        <f>_xlfn.MAXIFS(创新与实践素质!L:L,创新与实践素质!B:B,B151,创新与实践素质!D:D,"=社会工作能力（工作表现）",创新与实践素质!G:G,"=上学期")+_xlfn.MAXIFS(创新与实践素质!L:L,创新与实践素质!B:B,B151,创新与实践素质!D:D,"=社会工作能力（工作表现）",创新与实践素质!G:G,"=下学期")</f>
        <v>0.25</v>
      </c>
      <c r="AE151" s="25">
        <f t="shared" si="43"/>
        <v>0.25</v>
      </c>
      <c r="AF151" s="25">
        <f t="shared" si="44"/>
        <v>57.1873333333333</v>
      </c>
    </row>
    <row r="152" spans="1:32">
      <c r="A152" s="12" t="s">
        <v>8</v>
      </c>
      <c r="B152" s="13" t="s">
        <v>49</v>
      </c>
      <c r="C152" s="12"/>
      <c r="D152" s="41">
        <f>SUMIFS(德育素质!H:H,德育素质!B:B,B152,德育素质!D:D,"=基本评定分")</f>
        <v>5.28</v>
      </c>
      <c r="E152" s="41">
        <f>MIN(2,SUMIFS(德育素质!H:H,德育素质!A:A,A152,德育素质!D:D,"=集体评定等级分",德育素质!E:E,"=班级考评等级")+SUMIFS(德育素质!H:H,德育素质!B:B,B152,德育素质!D:D,"=集体评定等级分"))</f>
        <v>2</v>
      </c>
      <c r="F152" s="41">
        <f>MIN(2,SUMIFS(德育素质!H:H,德育素质!B:B,B152,德育素质!D:D,"=社会责任记实分"))</f>
        <v>0</v>
      </c>
      <c r="G152" s="25">
        <f>SUMIFS(德育素质!H:H,德育素质!B:B,B152,德育素质!D:D,"=违纪违规扣分")</f>
        <v>0</v>
      </c>
      <c r="H152" s="25">
        <f>SUMIFS(德育素质!H:H,德育素质!B:B,B152,德育素质!D:D,"=荣誉称号加分")</f>
        <v>0</v>
      </c>
      <c r="I152" s="25">
        <f t="shared" si="36"/>
        <v>2</v>
      </c>
      <c r="J152" s="41">
        <f t="shared" si="37"/>
        <v>7.28</v>
      </c>
      <c r="K152" s="41">
        <f>(VLOOKUP(B152,智育素质!B:D,3,0)*10+50)*0.6</f>
        <v>46.11</v>
      </c>
      <c r="L152" s="41">
        <f>SUMIFS(体育素质!J:J,体育素质!B:B,B152,体育素质!D:D,"=体育课程成绩",体育素质!E:E,"=体育成绩")/40</f>
        <v>3.85</v>
      </c>
      <c r="M152" s="41">
        <f>SUMIFS(体育素质!L:L,体育素质!B:B,B152,体育素质!D:D,"=校内外体育竞赛")</f>
        <v>0</v>
      </c>
      <c r="N152" s="41">
        <f>SUMIFS(体育素质!L:L,体育素质!B:B,B152,体育素质!D:D,"=校内外体育活动",体育素质!E:E,"=早锻炼")</f>
        <v>0.4</v>
      </c>
      <c r="O152" s="41">
        <f>SUMIFS(体育素质!L:L,体育素质!B:B,B152,体育素质!D:D,"=校内外体育活动",体育素质!E:E,"=校园跑")</f>
        <v>0.6</v>
      </c>
      <c r="P152" s="41">
        <f t="shared" si="38"/>
        <v>1</v>
      </c>
      <c r="Q152" s="41">
        <f t="shared" si="39"/>
        <v>4.85</v>
      </c>
      <c r="R152" s="41">
        <f>MIN(0.5,SUMIFS(美育素质!L:L,美育素质!B:B,B152,美育素质!D:D,"=文化艺术实践"))</f>
        <v>0</v>
      </c>
      <c r="S152" s="41">
        <f>SUMIFS(美育素质!L:L,美育素质!B:B,B152,美育素质!D:D,"=校内外文化艺术竞赛")</f>
        <v>0</v>
      </c>
      <c r="T152" s="41">
        <f t="shared" si="40"/>
        <v>0</v>
      </c>
      <c r="U152" s="41">
        <f>MAX(0,SUMIFS(劳育素质!K:K,劳育素质!B:B,B152,劳育素质!D:D,"=劳动日常考核基础分")+SUMIFS(劳育素质!K:K,劳育素质!B:B,B152,劳育素质!D:D,"=活动与卫生加减分"))</f>
        <v>1.516</v>
      </c>
      <c r="V152" s="25">
        <f>SUMIFS(劳育素质!K:K,劳育素质!B:B,B152,劳育素质!D:D,"=志愿服务",劳育素质!F:F,"=A类+B类")</f>
        <v>1.625</v>
      </c>
      <c r="W152" s="25">
        <f>SUMIFS(劳育素质!K:K,劳育素质!B:B,B152,劳育素质!D:D,"=志愿服务",劳育素质!F:F,"=C类")</f>
        <v>0</v>
      </c>
      <c r="X152" s="25">
        <f t="shared" si="41"/>
        <v>1.625</v>
      </c>
      <c r="Y152" s="25">
        <f>SUMIFS(劳育素质!K:K,劳育素质!B:B,B152,劳育素质!D:D,"=实习实训")</f>
        <v>0</v>
      </c>
      <c r="Z152" s="25">
        <f t="shared" si="42"/>
        <v>3.141</v>
      </c>
      <c r="AA152" s="25">
        <f>SUMIFS(创新与实践素质!L:L,创新与实践素质!B:B,B152,创新与实践素质!D:D,"=创新创业素质")</f>
        <v>0</v>
      </c>
      <c r="AB152" s="25">
        <f>SUMIFS(创新与实践素质!L:L,创新与实践素质!B:B,B152,创新与实践素质!D:D,"=水平考试")</f>
        <v>0</v>
      </c>
      <c r="AC152" s="25">
        <f>SUMIFS(创新与实践素质!L:L,创新与实践素质!B:B,B152,创新与实践素质!D:D,"=社会实践")</f>
        <v>0</v>
      </c>
      <c r="AD152" s="25">
        <f>_xlfn.MAXIFS(创新与实践素质!L:L,创新与实践素质!B:B,B152,创新与实践素质!D:D,"=社会工作能力（工作表现）",创新与实践素质!G:G,"=上学期")+_xlfn.MAXIFS(创新与实践素质!L:L,创新与实践素质!B:B,B152,创新与实践素质!D:D,"=社会工作能力（工作表现）",创新与实践素质!G:G,"=下学期")</f>
        <v>0</v>
      </c>
      <c r="AE152" s="25">
        <f t="shared" si="43"/>
        <v>0</v>
      </c>
      <c r="AF152" s="25">
        <f t="shared" si="44"/>
        <v>61.381</v>
      </c>
    </row>
    <row r="153" spans="1:32">
      <c r="A153" s="12" t="s">
        <v>8</v>
      </c>
      <c r="B153" s="13" t="s">
        <v>81</v>
      </c>
      <c r="C153" s="12"/>
      <c r="D153" s="41">
        <f>SUMIFS(德育素质!H:H,德育素质!B:B,B153,德育素质!D:D,"=基本评定分")</f>
        <v>5.28</v>
      </c>
      <c r="E153" s="41">
        <f>MIN(2,SUMIFS(德育素质!H:H,德育素质!A:A,A153,德育素质!D:D,"=集体评定等级分",德育素质!E:E,"=班级考评等级")+SUMIFS(德育素质!H:H,德育素质!B:B,B153,德育素质!D:D,"=集体评定等级分"))</f>
        <v>2</v>
      </c>
      <c r="F153" s="41">
        <f>MIN(2,SUMIFS(德育素质!H:H,德育素质!B:B,B153,德育素质!D:D,"=社会责任记实分"))</f>
        <v>0</v>
      </c>
      <c r="G153" s="25">
        <f>SUMIFS(德育素质!H:H,德育素质!B:B,B153,德育素质!D:D,"=违纪违规扣分")</f>
        <v>-0.02</v>
      </c>
      <c r="H153" s="25">
        <f>SUMIFS(德育素质!H:H,德育素质!B:B,B153,德育素质!D:D,"=荣誉称号加分")</f>
        <v>0</v>
      </c>
      <c r="I153" s="25">
        <f t="shared" si="36"/>
        <v>1.98</v>
      </c>
      <c r="J153" s="41">
        <f t="shared" si="37"/>
        <v>7.26</v>
      </c>
      <c r="K153" s="41">
        <f>(VLOOKUP(B153,智育素质!B:D,3,0)*10+50)*0.6</f>
        <v>43.362</v>
      </c>
      <c r="L153" s="41">
        <f>SUMIFS(体育素质!J:J,体育素质!B:B,B153,体育素质!D:D,"=体育课程成绩",体育素质!E:E,"=体育成绩")/40</f>
        <v>3.675</v>
      </c>
      <c r="M153" s="41">
        <f>SUMIFS(体育素质!L:L,体育素质!B:B,B153,体育素质!D:D,"=校内外体育竞赛")</f>
        <v>0</v>
      </c>
      <c r="N153" s="41">
        <f>SUMIFS(体育素质!L:L,体育素质!B:B,B153,体育素质!D:D,"=校内外体育活动",体育素质!E:E,"=早锻炼")</f>
        <v>0.135</v>
      </c>
      <c r="O153" s="41">
        <f>SUMIFS(体育素质!L:L,体育素质!B:B,B153,体育素质!D:D,"=校内外体育活动",体育素质!E:E,"=校园跑")</f>
        <v>0</v>
      </c>
      <c r="P153" s="41">
        <f t="shared" si="38"/>
        <v>0.135</v>
      </c>
      <c r="Q153" s="41">
        <f t="shared" si="39"/>
        <v>3.81</v>
      </c>
      <c r="R153" s="41">
        <f>MIN(0.5,SUMIFS(美育素质!L:L,美育素质!B:B,B153,美育素质!D:D,"=文化艺术实践"))</f>
        <v>0</v>
      </c>
      <c r="S153" s="41">
        <f>SUMIFS(美育素质!L:L,美育素质!B:B,B153,美育素质!D:D,"=校内外文化艺术竞赛")</f>
        <v>0</v>
      </c>
      <c r="T153" s="41">
        <f t="shared" si="40"/>
        <v>0</v>
      </c>
      <c r="U153" s="41">
        <f>MAX(0,SUMIFS(劳育素质!K:K,劳育素质!B:B,B153,劳育素质!D:D,"=劳动日常考核基础分")+SUMIFS(劳育素质!K:K,劳育素质!B:B,B153,劳育素质!D:D,"=活动与卫生加减分"))</f>
        <v>1.561</v>
      </c>
      <c r="V153" s="25">
        <f>SUMIFS(劳育素质!K:K,劳育素质!B:B,B153,劳育素质!D:D,"=志愿服务",劳育素质!F:F,"=A类+B类")</f>
        <v>0</v>
      </c>
      <c r="W153" s="25">
        <f>SUMIFS(劳育素质!K:K,劳育素质!B:B,B153,劳育素质!D:D,"=志愿服务",劳育素质!F:F,"=C类")</f>
        <v>0</v>
      </c>
      <c r="X153" s="25">
        <f t="shared" si="41"/>
        <v>0</v>
      </c>
      <c r="Y153" s="25">
        <f>SUMIFS(劳育素质!K:K,劳育素质!B:B,B153,劳育素质!D:D,"=实习实训")</f>
        <v>0</v>
      </c>
      <c r="Z153" s="25">
        <f t="shared" si="42"/>
        <v>1.561</v>
      </c>
      <c r="AA153" s="25">
        <f>SUMIFS(创新与实践素质!L:L,创新与实践素质!B:B,B153,创新与实践素质!D:D,"=创新创业素质")</f>
        <v>0</v>
      </c>
      <c r="AB153" s="25">
        <f>SUMIFS(创新与实践素质!L:L,创新与实践素质!B:B,B153,创新与实践素质!D:D,"=水平考试")</f>
        <v>0</v>
      </c>
      <c r="AC153" s="25">
        <f>SUMIFS(创新与实践素质!L:L,创新与实践素质!B:B,B153,创新与实践素质!D:D,"=社会实践")</f>
        <v>0</v>
      </c>
      <c r="AD153" s="25">
        <f>_xlfn.MAXIFS(创新与实践素质!L:L,创新与实践素质!B:B,B153,创新与实践素质!D:D,"=社会工作能力（工作表现）",创新与实践素质!G:G,"=上学期")+_xlfn.MAXIFS(创新与实践素质!L:L,创新与实践素质!B:B,B153,创新与实践素质!D:D,"=社会工作能力（工作表现）",创新与实践素质!G:G,"=下学期")</f>
        <v>0</v>
      </c>
      <c r="AE153" s="25">
        <f t="shared" si="43"/>
        <v>0</v>
      </c>
      <c r="AF153" s="25">
        <f t="shared" si="44"/>
        <v>55.993</v>
      </c>
    </row>
    <row r="154" spans="1:32">
      <c r="A154" s="12" t="s">
        <v>8</v>
      </c>
      <c r="B154" s="13" t="s">
        <v>131</v>
      </c>
      <c r="C154" s="12"/>
      <c r="D154" s="41">
        <f>SUMIFS(德育素质!H:H,德育素质!B:B,B154,德育素质!D:D,"=基本评定分")</f>
        <v>5.28</v>
      </c>
      <c r="E154" s="41">
        <f>MIN(2,SUMIFS(德育素质!H:H,德育素质!A:A,A154,德育素质!D:D,"=集体评定等级分",德育素质!E:E,"=班级考评等级")+SUMIFS(德育素质!H:H,德育素质!B:B,B154,德育素质!D:D,"=集体评定等级分"))</f>
        <v>2</v>
      </c>
      <c r="F154" s="41">
        <f>MIN(2,SUMIFS(德育素质!H:H,德育素质!B:B,B154,德育素质!D:D,"=社会责任记实分"))</f>
        <v>0</v>
      </c>
      <c r="G154" s="25">
        <f>SUMIFS(德育素质!H:H,德育素质!B:B,B154,德育素质!D:D,"=违纪违规扣分")</f>
        <v>-0.04</v>
      </c>
      <c r="H154" s="25">
        <f>SUMIFS(德育素质!H:H,德育素质!B:B,B154,德育素质!D:D,"=荣誉称号加分")</f>
        <v>0</v>
      </c>
      <c r="I154" s="25">
        <f t="shared" si="36"/>
        <v>1.96</v>
      </c>
      <c r="J154" s="41">
        <f t="shared" si="37"/>
        <v>7.24</v>
      </c>
      <c r="K154" s="41">
        <f>(VLOOKUP(B154,智育素质!B:D,3,0)*10+50)*0.6</f>
        <v>43.278</v>
      </c>
      <c r="L154" s="41">
        <f>SUMIFS(体育素质!J:J,体育素质!B:B,B154,体育素质!D:D,"=体育课程成绩",体育素质!E:E,"=体育成绩")/40</f>
        <v>3.25</v>
      </c>
      <c r="M154" s="41">
        <f>SUMIFS(体育素质!L:L,体育素质!B:B,B154,体育素质!D:D,"=校内外体育竞赛")</f>
        <v>0</v>
      </c>
      <c r="N154" s="41">
        <f>SUMIFS(体育素质!L:L,体育素质!B:B,B154,体育素质!D:D,"=校内外体育活动",体育素质!E:E,"=早锻炼")</f>
        <v>0</v>
      </c>
      <c r="O154" s="41">
        <f>SUMIFS(体育素质!L:L,体育素质!B:B,B154,体育素质!D:D,"=校内外体育活动",体育素质!E:E,"=校园跑")</f>
        <v>0.6</v>
      </c>
      <c r="P154" s="41">
        <f t="shared" si="38"/>
        <v>0.6</v>
      </c>
      <c r="Q154" s="41">
        <f t="shared" si="39"/>
        <v>3.85</v>
      </c>
      <c r="R154" s="41">
        <f>MIN(0.5,SUMIFS(美育素质!L:L,美育素质!B:B,B154,美育素质!D:D,"=文化艺术实践"))</f>
        <v>0</v>
      </c>
      <c r="S154" s="41">
        <f>SUMIFS(美育素质!L:L,美育素质!B:B,B154,美育素质!D:D,"=校内外文化艺术竞赛")</f>
        <v>0</v>
      </c>
      <c r="T154" s="41">
        <f t="shared" si="40"/>
        <v>0</v>
      </c>
      <c r="U154" s="41">
        <f>MAX(0,SUMIFS(劳育素质!K:K,劳育素质!B:B,B154,劳育素质!D:D,"=劳动日常考核基础分")+SUMIFS(劳育素质!K:K,劳育素质!B:B,B154,劳育素质!D:D,"=活动与卫生加减分"))</f>
        <v>1.45186666666667</v>
      </c>
      <c r="V154" s="25">
        <f>SUMIFS(劳育素质!K:K,劳育素质!B:B,B154,劳育素质!D:D,"=志愿服务",劳育素质!F:F,"=A类+B类")</f>
        <v>0</v>
      </c>
      <c r="W154" s="25">
        <f>SUMIFS(劳育素质!K:K,劳育素质!B:B,B154,劳育素质!D:D,"=志愿服务",劳育素质!F:F,"=C类")</f>
        <v>0</v>
      </c>
      <c r="X154" s="25">
        <f t="shared" si="41"/>
        <v>0</v>
      </c>
      <c r="Y154" s="25">
        <f>SUMIFS(劳育素质!K:K,劳育素质!B:B,B154,劳育素质!D:D,"=实习实训")</f>
        <v>0</v>
      </c>
      <c r="Z154" s="25">
        <f t="shared" si="42"/>
        <v>1.45186666666667</v>
      </c>
      <c r="AA154" s="25">
        <f>SUMIFS(创新与实践素质!L:L,创新与实践素质!B:B,B154,创新与实践素质!D:D,"=创新创业素质")</f>
        <v>0</v>
      </c>
      <c r="AB154" s="25">
        <f>SUMIFS(创新与实践素质!L:L,创新与实践素质!B:B,B154,创新与实践素质!D:D,"=水平考试")</f>
        <v>0</v>
      </c>
      <c r="AC154" s="25">
        <f>SUMIFS(创新与实践素质!L:L,创新与实践素质!B:B,B154,创新与实践素质!D:D,"=社会实践")</f>
        <v>0</v>
      </c>
      <c r="AD154" s="25">
        <f>_xlfn.MAXIFS(创新与实践素质!L:L,创新与实践素质!B:B,B154,创新与实践素质!D:D,"=社会工作能力（工作表现）",创新与实践素质!G:G,"=上学期")+_xlfn.MAXIFS(创新与实践素质!L:L,创新与实践素质!B:B,B154,创新与实践素质!D:D,"=社会工作能力（工作表现）",创新与实践素质!G:G,"=下学期")</f>
        <v>0</v>
      </c>
      <c r="AE154" s="25">
        <f t="shared" si="43"/>
        <v>0</v>
      </c>
      <c r="AF154" s="25">
        <f t="shared" si="44"/>
        <v>55.8198666666667</v>
      </c>
    </row>
    <row r="155" spans="1:32">
      <c r="A155" s="12" t="s">
        <v>8</v>
      </c>
      <c r="B155" s="13" t="s">
        <v>153</v>
      </c>
      <c r="C155" s="12"/>
      <c r="D155" s="41">
        <f>SUMIFS(德育素质!H:H,德育素质!B:B,B155,德育素质!D:D,"=基本评定分")</f>
        <v>5.28</v>
      </c>
      <c r="E155" s="41">
        <f>MIN(2,SUMIFS(德育素质!H:H,德育素质!A:A,A155,德育素质!D:D,"=集体评定等级分",德育素质!E:E,"=班级考评等级")+SUMIFS(德育素质!H:H,德育素质!B:B,B155,德育素质!D:D,"=集体评定等级分"))</f>
        <v>2</v>
      </c>
      <c r="F155" s="41">
        <f>MIN(2,SUMIFS(德育素质!H:H,德育素质!B:B,B155,德育素质!D:D,"=社会责任记实分"))</f>
        <v>0</v>
      </c>
      <c r="G155" s="25">
        <f>SUMIFS(德育素质!H:H,德育素质!B:B,B155,德育素质!D:D,"=违纪违规扣分")</f>
        <v>-0.06</v>
      </c>
      <c r="H155" s="25">
        <f>SUMIFS(德育素质!H:H,德育素质!B:B,B155,德育素质!D:D,"=荣誉称号加分")</f>
        <v>0</v>
      </c>
      <c r="I155" s="25">
        <f t="shared" si="36"/>
        <v>1.94</v>
      </c>
      <c r="J155" s="41">
        <f t="shared" si="37"/>
        <v>7.22</v>
      </c>
      <c r="K155" s="41">
        <f>(VLOOKUP(B155,智育素质!B:D,3,0)*10+50)*0.6</f>
        <v>43.056</v>
      </c>
      <c r="L155" s="41">
        <f>SUMIFS(体育素质!J:J,体育素质!B:B,B155,体育素质!D:D,"=体育课程成绩",体育素质!E:E,"=体育成绩")/40</f>
        <v>3.6</v>
      </c>
      <c r="M155" s="41">
        <f>SUMIFS(体育素质!L:L,体育素质!B:B,B155,体育素质!D:D,"=校内外体育竞赛")</f>
        <v>0</v>
      </c>
      <c r="N155" s="41">
        <f>SUMIFS(体育素质!L:L,体育素质!B:B,B155,体育素质!D:D,"=校内外体育活动",体育素质!E:E,"=早锻炼")</f>
        <v>0.165</v>
      </c>
      <c r="O155" s="41">
        <f>SUMIFS(体育素质!L:L,体育素质!B:B,B155,体育素质!D:D,"=校内外体育活动",体育素质!E:E,"=校园跑")</f>
        <v>0.0500833333333335</v>
      </c>
      <c r="P155" s="41">
        <f t="shared" si="38"/>
        <v>0.215083333333334</v>
      </c>
      <c r="Q155" s="41">
        <f t="shared" si="39"/>
        <v>3.81508333333333</v>
      </c>
      <c r="R155" s="41">
        <f>MIN(0.5,SUMIFS(美育素质!L:L,美育素质!B:B,B155,美育素质!D:D,"=文化艺术实践"))</f>
        <v>0</v>
      </c>
      <c r="S155" s="41">
        <f>SUMIFS(美育素质!L:L,美育素质!B:B,B155,美育素质!D:D,"=校内外文化艺术竞赛")</f>
        <v>0</v>
      </c>
      <c r="T155" s="41">
        <f t="shared" si="40"/>
        <v>0</v>
      </c>
      <c r="U155" s="41">
        <f>MAX(0,SUMIFS(劳育素质!K:K,劳育素质!B:B,B155,劳育素质!D:D,"=劳动日常考核基础分")+SUMIFS(劳育素质!K:K,劳育素质!B:B,B155,劳育素质!D:D,"=活动与卫生加减分"))</f>
        <v>1.54738095238095</v>
      </c>
      <c r="V155" s="25">
        <f>SUMIFS(劳育素质!K:K,劳育素质!B:B,B155,劳育素质!D:D,"=志愿服务",劳育素质!F:F,"=A类+B类")</f>
        <v>0</v>
      </c>
      <c r="W155" s="25">
        <f>SUMIFS(劳育素质!K:K,劳育素质!B:B,B155,劳育素质!D:D,"=志愿服务",劳育素质!F:F,"=C类")</f>
        <v>0</v>
      </c>
      <c r="X155" s="25">
        <f t="shared" si="41"/>
        <v>0</v>
      </c>
      <c r="Y155" s="25">
        <f>SUMIFS(劳育素质!K:K,劳育素质!B:B,B155,劳育素质!D:D,"=实习实训")</f>
        <v>0</v>
      </c>
      <c r="Z155" s="25">
        <f t="shared" si="42"/>
        <v>1.54738095238095</v>
      </c>
      <c r="AA155" s="25">
        <f>SUMIFS(创新与实践素质!L:L,创新与实践素质!B:B,B155,创新与实践素质!D:D,"=创新创业素质")</f>
        <v>0</v>
      </c>
      <c r="AB155" s="25">
        <f>SUMIFS(创新与实践素质!L:L,创新与实践素质!B:B,B155,创新与实践素质!D:D,"=水平考试")</f>
        <v>0</v>
      </c>
      <c r="AC155" s="25">
        <f>SUMIFS(创新与实践素质!L:L,创新与实践素质!B:B,B155,创新与实践素质!D:D,"=社会实践")</f>
        <v>0</v>
      </c>
      <c r="AD155" s="25">
        <f>_xlfn.MAXIFS(创新与实践素质!L:L,创新与实践素质!B:B,B155,创新与实践素质!D:D,"=社会工作能力（工作表现）",创新与实践素质!G:G,"=上学期")+_xlfn.MAXIFS(创新与实践素质!L:L,创新与实践素质!B:B,B155,创新与实践素质!D:D,"=社会工作能力（工作表现）",创新与实践素质!G:G,"=下学期")</f>
        <v>0</v>
      </c>
      <c r="AE155" s="25">
        <f t="shared" si="43"/>
        <v>0</v>
      </c>
      <c r="AF155" s="25">
        <f t="shared" si="44"/>
        <v>55.6384642857143</v>
      </c>
    </row>
    <row r="156" spans="1:32">
      <c r="A156" s="12" t="s">
        <v>8</v>
      </c>
      <c r="B156" s="13" t="s">
        <v>137</v>
      </c>
      <c r="C156" s="12"/>
      <c r="D156" s="41">
        <f>SUMIFS(德育素质!H:H,德育素质!B:B,B156,德育素质!D:D,"=基本评定分")</f>
        <v>5.28</v>
      </c>
      <c r="E156" s="41">
        <f>MIN(2,SUMIFS(德育素质!H:H,德育素质!A:A,A156,德育素质!D:D,"=集体评定等级分",德育素质!E:E,"=班级考评等级")+SUMIFS(德育素质!H:H,德育素质!B:B,B156,德育素质!D:D,"=集体评定等级分"))</f>
        <v>2</v>
      </c>
      <c r="F156" s="41">
        <f>MIN(2,SUMIFS(德育素质!H:H,德育素质!B:B,B156,德育素质!D:D,"=社会责任记实分"))</f>
        <v>0</v>
      </c>
      <c r="G156" s="25">
        <f>SUMIFS(德育素质!H:H,德育素质!B:B,B156,德育素质!D:D,"=违纪违规扣分")</f>
        <v>-0.04</v>
      </c>
      <c r="H156" s="25">
        <f>SUMIFS(德育素质!H:H,德育素质!B:B,B156,德育素质!D:D,"=荣誉称号加分")</f>
        <v>0</v>
      </c>
      <c r="I156" s="25">
        <f t="shared" si="36"/>
        <v>1.96</v>
      </c>
      <c r="J156" s="41">
        <f t="shared" si="37"/>
        <v>7.24</v>
      </c>
      <c r="K156" s="41">
        <f>(VLOOKUP(B156,智育素质!B:D,3,0)*10+50)*0.6</f>
        <v>41.622</v>
      </c>
      <c r="L156" s="41">
        <f>SUMIFS(体育素质!J:J,体育素质!B:B,B156,体育素质!D:D,"=体育课程成绩",体育素质!E:E,"=体育成绩")/40</f>
        <v>3.25</v>
      </c>
      <c r="M156" s="41">
        <f>SUMIFS(体育素质!L:L,体育素质!B:B,B156,体育素质!D:D,"=校内外体育竞赛")</f>
        <v>0</v>
      </c>
      <c r="N156" s="41">
        <f>SUMIFS(体育素质!L:L,体育素质!B:B,B156,体育素质!D:D,"=校内外体育活动",体育素质!E:E,"=早锻炼")</f>
        <v>0</v>
      </c>
      <c r="O156" s="41">
        <f>SUMIFS(体育素质!L:L,体育素质!B:B,B156,体育素质!D:D,"=校内外体育活动",体育素质!E:E,"=校园跑")</f>
        <v>0</v>
      </c>
      <c r="P156" s="41">
        <f t="shared" si="38"/>
        <v>0</v>
      </c>
      <c r="Q156" s="41">
        <f t="shared" si="39"/>
        <v>3.25</v>
      </c>
      <c r="R156" s="41">
        <f>MIN(0.5,SUMIFS(美育素质!L:L,美育素质!B:B,B156,美育素质!D:D,"=文化艺术实践"))</f>
        <v>0</v>
      </c>
      <c r="S156" s="41">
        <f>SUMIFS(美育素质!L:L,美育素质!B:B,B156,美育素质!D:D,"=校内外文化艺术竞赛")</f>
        <v>0</v>
      </c>
      <c r="T156" s="41">
        <f t="shared" si="40"/>
        <v>0</v>
      </c>
      <c r="U156" s="41">
        <f>MAX(0,SUMIFS(劳育素质!K:K,劳育素质!B:B,B156,劳育素质!D:D,"=劳动日常考核基础分")+SUMIFS(劳育素质!K:K,劳育素质!B:B,B156,劳育素质!D:D,"=活动与卫生加减分"))</f>
        <v>1.44961111111111</v>
      </c>
      <c r="V156" s="25">
        <f>SUMIFS(劳育素质!K:K,劳育素质!B:B,B156,劳育素质!D:D,"=志愿服务",劳育素质!F:F,"=A类+B类")</f>
        <v>0</v>
      </c>
      <c r="W156" s="25">
        <f>SUMIFS(劳育素质!K:K,劳育素质!B:B,B156,劳育素质!D:D,"=志愿服务",劳育素质!F:F,"=C类")</f>
        <v>0</v>
      </c>
      <c r="X156" s="25">
        <f t="shared" si="41"/>
        <v>0</v>
      </c>
      <c r="Y156" s="25">
        <f>SUMIFS(劳育素质!K:K,劳育素质!B:B,B156,劳育素质!D:D,"=实习实训")</f>
        <v>0</v>
      </c>
      <c r="Z156" s="25">
        <f t="shared" si="42"/>
        <v>1.44961111111111</v>
      </c>
      <c r="AA156" s="25">
        <f>SUMIFS(创新与实践素质!L:L,创新与实践素质!B:B,B156,创新与实践素质!D:D,"=创新创业素质")</f>
        <v>0</v>
      </c>
      <c r="AB156" s="25">
        <f>SUMIFS(创新与实践素质!L:L,创新与实践素质!B:B,B156,创新与实践素质!D:D,"=水平考试")</f>
        <v>0</v>
      </c>
      <c r="AC156" s="25">
        <f>SUMIFS(创新与实践素质!L:L,创新与实践素质!B:B,B156,创新与实践素质!D:D,"=社会实践")</f>
        <v>0</v>
      </c>
      <c r="AD156" s="25">
        <f>_xlfn.MAXIFS(创新与实践素质!L:L,创新与实践素质!B:B,B156,创新与实践素质!D:D,"=社会工作能力（工作表现）",创新与实践素质!G:G,"=上学期")+_xlfn.MAXIFS(创新与实践素质!L:L,创新与实践素质!B:B,B156,创新与实践素质!D:D,"=社会工作能力（工作表现）",创新与实践素质!G:G,"=下学期")</f>
        <v>0</v>
      </c>
      <c r="AE156" s="25">
        <f t="shared" si="43"/>
        <v>0</v>
      </c>
      <c r="AF156" s="25">
        <f t="shared" si="44"/>
        <v>53.5616111111111</v>
      </c>
    </row>
    <row r="157" spans="1:32">
      <c r="A157" s="12" t="s">
        <v>8</v>
      </c>
      <c r="B157" s="13" t="s">
        <v>16</v>
      </c>
      <c r="C157" s="12"/>
      <c r="D157" s="41">
        <f>SUMIFS(德育素质!H:H,德育素质!B:B,B157,德育素质!D:D,"=基本评定分")</f>
        <v>5.28</v>
      </c>
      <c r="E157" s="41">
        <f>MIN(2,SUMIFS(德育素质!H:H,德育素质!A:A,A157,德育素质!D:D,"=集体评定等级分",德育素质!E:E,"=班级考评等级")+SUMIFS(德育素质!H:H,德育素质!B:B,B157,德育素质!D:D,"=集体评定等级分"))</f>
        <v>2</v>
      </c>
      <c r="F157" s="41">
        <f>MIN(2,SUMIFS(德育素质!H:H,德育素质!B:B,B157,德育素质!D:D,"=社会责任记实分"))</f>
        <v>0</v>
      </c>
      <c r="G157" s="25">
        <f>SUMIFS(德育素质!H:H,德育素质!B:B,B157,德育素质!D:D,"=违纪违规扣分")</f>
        <v>-0.06</v>
      </c>
      <c r="H157" s="25">
        <f>SUMIFS(德育素质!H:H,德育素质!B:B,B157,德育素质!D:D,"=荣誉称号加分")</f>
        <v>0</v>
      </c>
      <c r="I157" s="25">
        <f t="shared" si="36"/>
        <v>1.94</v>
      </c>
      <c r="J157" s="41">
        <f t="shared" si="37"/>
        <v>7.22</v>
      </c>
      <c r="K157" s="41">
        <f>(VLOOKUP(B157,智育素质!B:D,3,0)*10+50)*0.6</f>
        <v>31.8</v>
      </c>
      <c r="L157" s="41">
        <f>SUMIFS(体育素质!J:J,体育素质!B:B,B157,体育素质!D:D,"=体育课程成绩",体育素质!E:E,"=体育成绩")/40</f>
        <v>0</v>
      </c>
      <c r="M157" s="41">
        <f>SUMIFS(体育素质!L:L,体育素质!B:B,B157,体育素质!D:D,"=校内外体育竞赛")</f>
        <v>0</v>
      </c>
      <c r="N157" s="41">
        <f>SUMIFS(体育素质!L:L,体育素质!B:B,B157,体育素质!D:D,"=校内外体育活动",体育素质!E:E,"=早锻炼")</f>
        <v>0</v>
      </c>
      <c r="O157" s="41">
        <f>SUMIFS(体育素质!L:L,体育素质!B:B,B157,体育素质!D:D,"=校内外体育活动",体育素质!E:E,"=校园跑")</f>
        <v>0</v>
      </c>
      <c r="P157" s="41">
        <f t="shared" si="38"/>
        <v>0</v>
      </c>
      <c r="Q157" s="41">
        <f t="shared" si="39"/>
        <v>0</v>
      </c>
      <c r="R157" s="41">
        <f>MIN(0.5,SUMIFS(美育素质!L:L,美育素质!B:B,B157,美育素质!D:D,"=文化艺术实践"))</f>
        <v>0</v>
      </c>
      <c r="S157" s="41">
        <f>SUMIFS(美育素质!L:L,美育素质!B:B,B157,美育素质!D:D,"=校内外文化艺术竞赛")</f>
        <v>0</v>
      </c>
      <c r="T157" s="41">
        <f t="shared" si="40"/>
        <v>0</v>
      </c>
      <c r="U157" s="41">
        <f>MAX(0,SUMIFS(劳育素质!K:K,劳育素质!B:B,B157,劳育素质!D:D,"=劳动日常考核基础分")+SUMIFS(劳育素质!K:K,劳育素质!B:B,B157,劳育素质!D:D,"=活动与卫生加减分"))</f>
        <v>1.50733333333333</v>
      </c>
      <c r="V157" s="25">
        <f>SUMIFS(劳育素质!K:K,劳育素质!B:B,B157,劳育素质!D:D,"=志愿服务",劳育素质!F:F,"=A类+B类")</f>
        <v>0</v>
      </c>
      <c r="W157" s="25">
        <f>SUMIFS(劳育素质!K:K,劳育素质!B:B,B157,劳育素质!D:D,"=志愿服务",劳育素质!F:F,"=C类")</f>
        <v>0</v>
      </c>
      <c r="X157" s="25">
        <f t="shared" si="41"/>
        <v>0</v>
      </c>
      <c r="Y157" s="25">
        <f>SUMIFS(劳育素质!K:K,劳育素质!B:B,B157,劳育素质!D:D,"=实习实训")</f>
        <v>0</v>
      </c>
      <c r="Z157" s="25">
        <f t="shared" si="42"/>
        <v>1.50733333333333</v>
      </c>
      <c r="AA157" s="25">
        <f>SUMIFS(创新与实践素质!L:L,创新与实践素质!B:B,B157,创新与实践素质!D:D,"=创新创业素质")</f>
        <v>0</v>
      </c>
      <c r="AB157" s="25">
        <f>SUMIFS(创新与实践素质!L:L,创新与实践素质!B:B,B157,创新与实践素质!D:D,"=水平考试")</f>
        <v>0</v>
      </c>
      <c r="AC157" s="25">
        <f>SUMIFS(创新与实践素质!L:L,创新与实践素质!B:B,B157,创新与实践素质!D:D,"=社会实践")</f>
        <v>0</v>
      </c>
      <c r="AD157" s="25">
        <f>_xlfn.MAXIFS(创新与实践素质!L:L,创新与实践素质!B:B,B157,创新与实践素质!D:D,"=社会工作能力（工作表现）",创新与实践素质!G:G,"=上学期")+_xlfn.MAXIFS(创新与实践素质!L:L,创新与实践素质!B:B,B157,创新与实践素质!D:D,"=社会工作能力（工作表现）",创新与实践素质!G:G,"=下学期")</f>
        <v>0</v>
      </c>
      <c r="AE157" s="25">
        <f t="shared" si="43"/>
        <v>0</v>
      </c>
      <c r="AF157" s="25">
        <f t="shared" si="44"/>
        <v>40.5273333333333</v>
      </c>
    </row>
    <row r="158" spans="1:32">
      <c r="A158" s="12" t="s">
        <v>10</v>
      </c>
      <c r="B158" s="13" t="s">
        <v>76</v>
      </c>
      <c r="C158" s="12"/>
      <c r="D158" s="41">
        <f>SUMIFS(德育素质!H:H,德育素质!B:B,B158,德育素质!D:D,"=基本评定分")</f>
        <v>5.28</v>
      </c>
      <c r="E158" s="41">
        <f>MIN(2,SUMIFS(德育素质!H:H,德育素质!A:A,A158,德育素质!D:D,"=集体评定等级分",德育素质!E:E,"=班级考评等级")+SUMIFS(德育素质!H:H,德育素质!B:B,B158,德育素质!D:D,"=集体评定等级分"))</f>
        <v>1</v>
      </c>
      <c r="F158" s="41">
        <f>MIN(2,SUMIFS(德育素质!H:H,德育素质!B:B,B158,德育素质!D:D,"=社会责任记实分"))</f>
        <v>0.2</v>
      </c>
      <c r="G158" s="25">
        <f>SUMIFS(德育素质!H:H,德育素质!B:B,B158,德育素质!D:D,"=违纪违规扣分")</f>
        <v>-0.06</v>
      </c>
      <c r="H158" s="25">
        <f>SUMIFS(德育素质!H:H,德育素质!B:B,B158,德育素质!D:D,"=荣誉称号加分")</f>
        <v>0.375</v>
      </c>
      <c r="I158" s="25">
        <f t="shared" si="36"/>
        <v>1.515</v>
      </c>
      <c r="J158" s="41">
        <f t="shared" si="37"/>
        <v>6.795</v>
      </c>
      <c r="K158" s="41">
        <f>(VLOOKUP(B158,智育素质!B:D,3,0)*10+50)*0.6</f>
        <v>54.294</v>
      </c>
      <c r="L158" s="41">
        <f>SUMIFS(体育素质!J:J,体育素质!B:B,B158,体育素质!D:D,"=体育课程成绩",体育素质!E:E,"=体育成绩")/40</f>
        <v>4.175</v>
      </c>
      <c r="M158" s="41">
        <f>SUMIFS(体育素质!L:L,体育素质!B:B,B158,体育素质!D:D,"=校内外体育竞赛")</f>
        <v>0</v>
      </c>
      <c r="N158" s="41">
        <f>SUMIFS(体育素质!L:L,体育素质!B:B,B158,体育素质!D:D,"=校内外体育活动",体育素质!E:E,"=早锻炼")</f>
        <v>0.295</v>
      </c>
      <c r="O158" s="41">
        <f>SUMIFS(体育素质!L:L,体育素质!B:B,B158,体育素质!D:D,"=校内外体育活动",体育素质!E:E,"=校园跑")</f>
        <v>0.6</v>
      </c>
      <c r="P158" s="41">
        <f t="shared" si="38"/>
        <v>0.895</v>
      </c>
      <c r="Q158" s="41">
        <f t="shared" si="39"/>
        <v>5.07</v>
      </c>
      <c r="R158" s="41">
        <f>MIN(0.5,SUMIFS(美育素质!L:L,美育素质!B:B,B158,美育素质!D:D,"=文化艺术实践"))</f>
        <v>0</v>
      </c>
      <c r="S158" s="41">
        <f>SUMIFS(美育素质!L:L,美育素质!B:B,B158,美育素质!D:D,"=校内外文化艺术竞赛")</f>
        <v>0</v>
      </c>
      <c r="T158" s="41">
        <f t="shared" si="40"/>
        <v>0</v>
      </c>
      <c r="U158" s="41">
        <f>MAX(0,SUMIFS(劳育素质!K:K,劳育素质!B:B,B158,劳育素质!D:D,"=劳动日常考核基础分")+SUMIFS(劳育素质!K:K,劳育素质!B:B,B158,劳育素质!D:D,"=活动与卫生加减分"))</f>
        <v>1.52</v>
      </c>
      <c r="V158" s="25">
        <f>SUMIFS(劳育素质!K:K,劳育素质!B:B,B158,劳育素质!D:D,"=志愿服务",劳育素质!F:F,"=A类+B类")</f>
        <v>3.625</v>
      </c>
      <c r="W158" s="25">
        <f>SUMIFS(劳育素质!K:K,劳育素质!B:B,B158,劳育素质!D:D,"=志愿服务",劳育素质!F:F,"=C类")</f>
        <v>0</v>
      </c>
      <c r="X158" s="25">
        <f t="shared" si="41"/>
        <v>3.625</v>
      </c>
      <c r="Y158" s="25">
        <f>SUMIFS(劳育素质!K:K,劳育素质!B:B,B158,劳育素质!D:D,"=实习实训")</f>
        <v>0</v>
      </c>
      <c r="Z158" s="25">
        <f t="shared" si="42"/>
        <v>5</v>
      </c>
      <c r="AA158" s="25">
        <f>SUMIFS(创新与实践素质!L:L,创新与实践素质!B:B,B158,创新与实践素质!D:D,"=创新创业素质")</f>
        <v>9.65</v>
      </c>
      <c r="AB158" s="25">
        <f>SUMIFS(创新与实践素质!L:L,创新与实践素质!B:B,B158,创新与实践素质!D:D,"=水平考试")</f>
        <v>0.634285714285714</v>
      </c>
      <c r="AC158" s="25">
        <f>SUMIFS(创新与实践素质!L:L,创新与实践素质!B:B,B158,创新与实践素质!D:D,"=社会实践")</f>
        <v>0</v>
      </c>
      <c r="AD158" s="25">
        <f>_xlfn.MAXIFS(创新与实践素质!L:L,创新与实践素质!B:B,B158,创新与实践素质!D:D,"=社会工作能力（工作表现）",创新与实践素质!G:G,"=上学期")+_xlfn.MAXIFS(创新与实践素质!L:L,创新与实践素质!B:B,B158,创新与实践素质!D:D,"=社会工作能力（工作表现）",创新与实践素质!G:G,"=下学期")</f>
        <v>0</v>
      </c>
      <c r="AE158" s="25">
        <f t="shared" si="43"/>
        <v>10.2842857142857</v>
      </c>
      <c r="AF158" s="25">
        <f t="shared" si="44"/>
        <v>81.4432857142857</v>
      </c>
    </row>
    <row r="159" spans="1:32">
      <c r="A159" s="12" t="s">
        <v>10</v>
      </c>
      <c r="B159" s="13" t="s">
        <v>161</v>
      </c>
      <c r="C159" s="12"/>
      <c r="D159" s="41">
        <f>SUMIFS(德育素质!H:H,德育素质!B:B,B159,德育素质!D:D,"=基本评定分")</f>
        <v>6</v>
      </c>
      <c r="E159" s="41">
        <f>MIN(2,SUMIFS(德育素质!H:H,德育素质!A:A,A159,德育素质!D:D,"=集体评定等级分",德育素质!E:E,"=班级考评等级")+SUMIFS(德育素质!H:H,德育素质!B:B,B159,德育素质!D:D,"=集体评定等级分"))</f>
        <v>1</v>
      </c>
      <c r="F159" s="41">
        <f>MIN(2,SUMIFS(德育素质!H:H,德育素质!B:B,B159,德育素质!D:D,"=社会责任记实分"))</f>
        <v>0.25</v>
      </c>
      <c r="G159" s="25">
        <f>SUMIFS(德育素质!H:H,德育素质!B:B,B159,德育素质!D:D,"=违纪违规扣分")</f>
        <v>0</v>
      </c>
      <c r="H159" s="25">
        <f>SUMIFS(德育素质!H:H,德育素质!B:B,B159,德育素质!D:D,"=荣誉称号加分")</f>
        <v>0</v>
      </c>
      <c r="I159" s="25">
        <f t="shared" si="36"/>
        <v>1.25</v>
      </c>
      <c r="J159" s="41">
        <f t="shared" si="37"/>
        <v>7.25</v>
      </c>
      <c r="K159" s="41">
        <f>(VLOOKUP(B159,智育素质!B:D,3,0)*10+50)*0.6</f>
        <v>52.236</v>
      </c>
      <c r="L159" s="41">
        <f>SUMIFS(体育素质!J:J,体育素质!B:B,B159,体育素质!D:D,"=体育课程成绩",体育素质!E:E,"=体育成绩")/40</f>
        <v>4.125</v>
      </c>
      <c r="M159" s="41">
        <f>SUMIFS(体育素质!L:L,体育素质!B:B,B159,体育素质!D:D,"=校内外体育竞赛")</f>
        <v>0</v>
      </c>
      <c r="N159" s="41">
        <f>SUMIFS(体育素质!L:L,体育素质!B:B,B159,体育素质!D:D,"=校内外体育活动",体育素质!E:E,"=早锻炼")</f>
        <v>0.4</v>
      </c>
      <c r="O159" s="41">
        <f>SUMIFS(体育素质!L:L,体育素质!B:B,B159,体育素质!D:D,"=校内外体育活动",体育素质!E:E,"=校园跑")</f>
        <v>0.6</v>
      </c>
      <c r="P159" s="41">
        <f t="shared" si="38"/>
        <v>1</v>
      </c>
      <c r="Q159" s="41">
        <f t="shared" si="39"/>
        <v>5.125</v>
      </c>
      <c r="R159" s="41">
        <f>MIN(0.5,SUMIFS(美育素质!L:L,美育素质!B:B,B159,美育素质!D:D,"=文化艺术实践"))</f>
        <v>0</v>
      </c>
      <c r="S159" s="41">
        <f>SUMIFS(美育素质!L:L,美育素质!B:B,B159,美育素质!D:D,"=校内外文化艺术竞赛")</f>
        <v>0.05</v>
      </c>
      <c r="T159" s="41">
        <f t="shared" si="40"/>
        <v>0.05</v>
      </c>
      <c r="U159" s="41">
        <f>MAX(0,SUMIFS(劳育素质!K:K,劳育素质!B:B,B159,劳育素质!D:D,"=劳动日常考核基础分")+SUMIFS(劳育素质!K:K,劳育素质!B:B,B159,劳育素质!D:D,"=活动与卫生加减分"))</f>
        <v>1.58653333333333</v>
      </c>
      <c r="V159" s="25">
        <f>SUMIFS(劳育素质!K:K,劳育素质!B:B,B159,劳育素质!D:D,"=志愿服务",劳育素质!F:F,"=A类+B类")</f>
        <v>3</v>
      </c>
      <c r="W159" s="25">
        <f>SUMIFS(劳育素质!K:K,劳育素质!B:B,B159,劳育素质!D:D,"=志愿服务",劳育素质!F:F,"=C类")</f>
        <v>0</v>
      </c>
      <c r="X159" s="25">
        <f t="shared" si="41"/>
        <v>3</v>
      </c>
      <c r="Y159" s="25">
        <f>SUMIFS(劳育素质!K:K,劳育素质!B:B,B159,劳育素质!D:D,"=实习实训")</f>
        <v>0</v>
      </c>
      <c r="Z159" s="25">
        <f t="shared" si="42"/>
        <v>4.58653333333333</v>
      </c>
      <c r="AA159" s="25">
        <f>SUMIFS(创新与实践素质!L:L,创新与实践素质!B:B,B159,创新与实践素质!D:D,"=创新创业素质")</f>
        <v>1.15</v>
      </c>
      <c r="AB159" s="25">
        <f>SUMIFS(创新与实践素质!L:L,创新与实践素质!B:B,B159,创新与实践素质!D:D,"=水平考试")</f>
        <v>0.5</v>
      </c>
      <c r="AC159" s="25">
        <f>SUMIFS(创新与实践素质!L:L,创新与实践素质!B:B,B159,创新与实践素质!D:D,"=社会实践")</f>
        <v>0</v>
      </c>
      <c r="AD159" s="25">
        <f>_xlfn.MAXIFS(创新与实践素质!L:L,创新与实践素质!B:B,B159,创新与实践素质!D:D,"=社会工作能力（工作表现）",创新与实践素质!G:G,"=上学期")+_xlfn.MAXIFS(创新与实践素质!L:L,创新与实践素质!B:B,B159,创新与实践素质!D:D,"=社会工作能力（工作表现）",创新与实践素质!G:G,"=下学期")</f>
        <v>0</v>
      </c>
      <c r="AE159" s="25">
        <f t="shared" si="43"/>
        <v>1.65</v>
      </c>
      <c r="AF159" s="25">
        <f t="shared" si="44"/>
        <v>70.8975333333333</v>
      </c>
    </row>
    <row r="160" spans="1:32">
      <c r="A160" s="12" t="s">
        <v>10</v>
      </c>
      <c r="B160" s="13" t="s">
        <v>58</v>
      </c>
      <c r="C160" s="12"/>
      <c r="D160" s="41">
        <f>SUMIFS(德育素质!H:H,德育素质!B:B,B160,德育素质!D:D,"=基本评定分")</f>
        <v>5.28</v>
      </c>
      <c r="E160" s="41">
        <f>MIN(2,SUMIFS(德育素质!H:H,德育素质!A:A,A160,德育素质!D:D,"=集体评定等级分",德育素质!E:E,"=班级考评等级")+SUMIFS(德育素质!H:H,德育素质!B:B,B160,德育素质!D:D,"=集体评定等级分"))</f>
        <v>1</v>
      </c>
      <c r="F160" s="41">
        <f>MIN(2,SUMIFS(德育素质!H:H,德育素质!B:B,B160,德育素质!D:D,"=社会责任记实分"))</f>
        <v>0</v>
      </c>
      <c r="G160" s="25">
        <f>SUMIFS(德育素质!H:H,德育素质!B:B,B160,德育素质!D:D,"=违纪违规扣分")</f>
        <v>-0.02</v>
      </c>
      <c r="H160" s="25">
        <f>SUMIFS(德育素质!H:H,德育素质!B:B,B160,德育素质!D:D,"=荣誉称号加分")</f>
        <v>0</v>
      </c>
      <c r="I160" s="25">
        <f t="shared" si="36"/>
        <v>0.98</v>
      </c>
      <c r="J160" s="41">
        <f t="shared" si="37"/>
        <v>6.26</v>
      </c>
      <c r="K160" s="41">
        <f>(VLOOKUP(B160,智育素质!B:D,3,0)*10+50)*0.6</f>
        <v>52.242</v>
      </c>
      <c r="L160" s="41">
        <f>SUMIFS(体育素质!J:J,体育素质!B:B,B160,体育素质!D:D,"=体育课程成绩",体育素质!E:E,"=体育成绩")/40</f>
        <v>3.25</v>
      </c>
      <c r="M160" s="41">
        <f>SUMIFS(体育素质!L:L,体育素质!B:B,B160,体育素质!D:D,"=校内外体育竞赛")</f>
        <v>0</v>
      </c>
      <c r="N160" s="41">
        <f>SUMIFS(体育素质!L:L,体育素质!B:B,B160,体育素质!D:D,"=校内外体育活动",体育素质!E:E,"=早锻炼")</f>
        <v>0.37</v>
      </c>
      <c r="O160" s="41">
        <f>SUMIFS(体育素质!L:L,体育素质!B:B,B160,体育素质!D:D,"=校内外体育活动",体育素质!E:E,"=校园跑")</f>
        <v>0.6</v>
      </c>
      <c r="P160" s="41">
        <f t="shared" si="38"/>
        <v>0.97</v>
      </c>
      <c r="Q160" s="41">
        <f t="shared" si="39"/>
        <v>4.22</v>
      </c>
      <c r="R160" s="41">
        <f>MIN(0.5,SUMIFS(美育素质!L:L,美育素质!B:B,B160,美育素质!D:D,"=文化艺术实践"))</f>
        <v>0</v>
      </c>
      <c r="S160" s="41">
        <f>SUMIFS(美育素质!L:L,美育素质!B:B,B160,美育素质!D:D,"=校内外文化艺术竞赛")</f>
        <v>0</v>
      </c>
      <c r="T160" s="41">
        <f t="shared" si="40"/>
        <v>0</v>
      </c>
      <c r="U160" s="41">
        <f>MAX(0,SUMIFS(劳育素质!K:K,劳育素质!B:B,B160,劳育素质!D:D,"=劳动日常考核基础分")+SUMIFS(劳育素质!K:K,劳育素质!B:B,B160,劳育素质!D:D,"=活动与卫生加减分"))</f>
        <v>1.50333333333333</v>
      </c>
      <c r="V160" s="25">
        <f>SUMIFS(劳育素质!K:K,劳育素质!B:B,B160,劳育素质!D:D,"=志愿服务",劳育素质!F:F,"=A类+B类")</f>
        <v>0</v>
      </c>
      <c r="W160" s="25">
        <f>SUMIFS(劳育素质!K:K,劳育素质!B:B,B160,劳育素质!D:D,"=志愿服务",劳育素质!F:F,"=C类")</f>
        <v>0</v>
      </c>
      <c r="X160" s="25">
        <f t="shared" si="41"/>
        <v>0</v>
      </c>
      <c r="Y160" s="25">
        <f>SUMIFS(劳育素质!K:K,劳育素质!B:B,B160,劳育素质!D:D,"=实习实训")</f>
        <v>0</v>
      </c>
      <c r="Z160" s="25">
        <f t="shared" si="42"/>
        <v>1.50333333333333</v>
      </c>
      <c r="AA160" s="25">
        <f>SUMIFS(创新与实践素质!L:L,创新与实践素质!B:B,B160,创新与实践素质!D:D,"=创新创业素质")</f>
        <v>0</v>
      </c>
      <c r="AB160" s="25">
        <f>SUMIFS(创新与实践素质!L:L,创新与实践素质!B:B,B160,创新与实践素质!D:D,"=水平考试")</f>
        <v>0</v>
      </c>
      <c r="AC160" s="25">
        <f>SUMIFS(创新与实践素质!L:L,创新与实践素质!B:B,B160,创新与实践素质!D:D,"=社会实践")</f>
        <v>0</v>
      </c>
      <c r="AD160" s="25">
        <f>_xlfn.MAXIFS(创新与实践素质!L:L,创新与实践素质!B:B,B160,创新与实践素质!D:D,"=社会工作能力（工作表现）",创新与实践素质!G:G,"=上学期")+_xlfn.MAXIFS(创新与实践素质!L:L,创新与实践素质!B:B,B160,创新与实践素质!D:D,"=社会工作能力（工作表现）",创新与实践素质!G:G,"=下学期")</f>
        <v>0</v>
      </c>
      <c r="AE160" s="25">
        <f t="shared" si="43"/>
        <v>0</v>
      </c>
      <c r="AF160" s="25">
        <f t="shared" si="44"/>
        <v>64.2253333333333</v>
      </c>
    </row>
    <row r="161" spans="1:32">
      <c r="A161" s="12" t="s">
        <v>10</v>
      </c>
      <c r="B161" s="13" t="s">
        <v>50</v>
      </c>
      <c r="C161" s="12"/>
      <c r="D161" s="41">
        <f>SUMIFS(德育素质!H:H,德育素质!B:B,B161,德育素质!D:D,"=基本评定分")</f>
        <v>5.28</v>
      </c>
      <c r="E161" s="41">
        <f>MIN(2,SUMIFS(德育素质!H:H,德育素质!A:A,A161,德育素质!D:D,"=集体评定等级分",德育素质!E:E,"=班级考评等级")+SUMIFS(德育素质!H:H,德育素质!B:B,B161,德育素质!D:D,"=集体评定等级分"))</f>
        <v>1</v>
      </c>
      <c r="F161" s="41">
        <f>MIN(2,SUMIFS(德育素质!H:H,德育素质!B:B,B161,德育素质!D:D,"=社会责任记实分"))</f>
        <v>0</v>
      </c>
      <c r="G161" s="25">
        <f>SUMIFS(德育素质!H:H,德育素质!B:B,B161,德育素质!D:D,"=违纪违规扣分")</f>
        <v>0</v>
      </c>
      <c r="H161" s="25">
        <f>SUMIFS(德育素质!H:H,德育素质!B:B,B161,德育素质!D:D,"=荣誉称号加分")</f>
        <v>0</v>
      </c>
      <c r="I161" s="25">
        <f t="shared" si="36"/>
        <v>1</v>
      </c>
      <c r="J161" s="41">
        <f t="shared" si="37"/>
        <v>6.28</v>
      </c>
      <c r="K161" s="41">
        <f>(VLOOKUP(B161,智育素质!B:D,3,0)*10+50)*0.6</f>
        <v>51.654</v>
      </c>
      <c r="L161" s="41">
        <f>SUMIFS(体育素质!J:J,体育素质!B:B,B161,体育素质!D:D,"=体育课程成绩",体育素质!E:E,"=体育成绩")/40</f>
        <v>4.075</v>
      </c>
      <c r="M161" s="41">
        <f>SUMIFS(体育素质!L:L,体育素质!B:B,B161,体育素质!D:D,"=校内外体育竞赛")</f>
        <v>0</v>
      </c>
      <c r="N161" s="41">
        <f>SUMIFS(体育素质!L:L,体育素质!B:B,B161,体育素质!D:D,"=校内外体育活动",体育素质!E:E,"=早锻炼")</f>
        <v>0.325</v>
      </c>
      <c r="O161" s="41">
        <f>SUMIFS(体育素质!L:L,体育素质!B:B,B161,体育素质!D:D,"=校内外体育活动",体育素质!E:E,"=校园跑")</f>
        <v>0.6</v>
      </c>
      <c r="P161" s="41">
        <f t="shared" si="38"/>
        <v>0.925</v>
      </c>
      <c r="Q161" s="41">
        <f t="shared" si="39"/>
        <v>5</v>
      </c>
      <c r="R161" s="41">
        <f>MIN(0.5,SUMIFS(美育素质!L:L,美育素质!B:B,B161,美育素质!D:D,"=文化艺术实践"))</f>
        <v>0</v>
      </c>
      <c r="S161" s="41">
        <f>SUMIFS(美育素质!L:L,美育素质!B:B,B161,美育素质!D:D,"=校内外文化艺术竞赛")</f>
        <v>0</v>
      </c>
      <c r="T161" s="41">
        <f t="shared" si="40"/>
        <v>0</v>
      </c>
      <c r="U161" s="41">
        <f>MAX(0,SUMIFS(劳育素质!K:K,劳育素质!B:B,B161,劳育素质!D:D,"=劳动日常考核基础分")+SUMIFS(劳育素质!K:K,劳育素质!B:B,B161,劳育素质!D:D,"=活动与卫生加减分"))</f>
        <v>1.56366666666667</v>
      </c>
      <c r="V161" s="25">
        <f>SUMIFS(劳育素质!K:K,劳育素质!B:B,B161,劳育素质!D:D,"=志愿服务",劳育素质!F:F,"=A类+B类")</f>
        <v>1.15</v>
      </c>
      <c r="W161" s="25">
        <f>SUMIFS(劳育素质!K:K,劳育素质!B:B,B161,劳育素质!D:D,"=志愿服务",劳育素质!F:F,"=C类")</f>
        <v>0</v>
      </c>
      <c r="X161" s="25">
        <f t="shared" si="41"/>
        <v>1.15</v>
      </c>
      <c r="Y161" s="25">
        <f>SUMIFS(劳育素质!K:K,劳育素质!B:B,B161,劳育素质!D:D,"=实习实训")</f>
        <v>0</v>
      </c>
      <c r="Z161" s="25">
        <f t="shared" si="42"/>
        <v>2.71366666666667</v>
      </c>
      <c r="AA161" s="25">
        <f>SUMIFS(创新与实践素质!L:L,创新与实践素质!B:B,B161,创新与实践素质!D:D,"=创新创业素质")</f>
        <v>0</v>
      </c>
      <c r="AB161" s="25">
        <f>SUMIFS(创新与实践素质!L:L,创新与实践素质!B:B,B161,创新与实践素质!D:D,"=水平考试")</f>
        <v>0</v>
      </c>
      <c r="AC161" s="25">
        <f>SUMIFS(创新与实践素质!L:L,创新与实践素质!B:B,B161,创新与实践素质!D:D,"=社会实践")</f>
        <v>0</v>
      </c>
      <c r="AD161" s="25">
        <f>_xlfn.MAXIFS(创新与实践素质!L:L,创新与实践素质!B:B,B161,创新与实践素质!D:D,"=社会工作能力（工作表现）",创新与实践素质!G:G,"=上学期")+_xlfn.MAXIFS(创新与实践素质!L:L,创新与实践素质!B:B,B161,创新与实践素质!D:D,"=社会工作能力（工作表现）",创新与实践素质!G:G,"=下学期")</f>
        <v>0.6</v>
      </c>
      <c r="AE161" s="25">
        <f t="shared" si="43"/>
        <v>0.6</v>
      </c>
      <c r="AF161" s="25">
        <f t="shared" si="44"/>
        <v>66.2476666666667</v>
      </c>
    </row>
    <row r="162" spans="1:32">
      <c r="A162" s="12" t="s">
        <v>10</v>
      </c>
      <c r="B162" s="13" t="s">
        <v>160</v>
      </c>
      <c r="C162" s="12"/>
      <c r="D162" s="41">
        <f>SUMIFS(德育素质!H:H,德育素质!B:B,B162,德育素质!D:D,"=基本评定分")</f>
        <v>6</v>
      </c>
      <c r="E162" s="41">
        <f>MIN(2,SUMIFS(德育素质!H:H,德育素质!A:A,A162,德育素质!D:D,"=集体评定等级分",德育素质!E:E,"=班级考评等级")+SUMIFS(德育素质!H:H,德育素质!B:B,B162,德育素质!D:D,"=集体评定等级分"))</f>
        <v>1</v>
      </c>
      <c r="F162" s="41">
        <f>MIN(2,SUMIFS(德育素质!H:H,德育素质!B:B,B162,德育素质!D:D,"=社会责任记实分"))</f>
        <v>0</v>
      </c>
      <c r="G162" s="25">
        <f>SUMIFS(德育素质!H:H,德育素质!B:B,B162,德育素质!D:D,"=违纪违规扣分")</f>
        <v>0</v>
      </c>
      <c r="H162" s="25">
        <f>SUMIFS(德育素质!H:H,德育素质!B:B,B162,德育素质!D:D,"=荣誉称号加分")</f>
        <v>0</v>
      </c>
      <c r="I162" s="25">
        <f t="shared" si="36"/>
        <v>1</v>
      </c>
      <c r="J162" s="41">
        <f t="shared" si="37"/>
        <v>7</v>
      </c>
      <c r="K162" s="41">
        <f>(VLOOKUP(B162,智育素质!B:D,3,0)*10+50)*0.6</f>
        <v>50.724</v>
      </c>
      <c r="L162" s="41">
        <f>SUMIFS(体育素质!J:J,体育素质!B:B,B162,体育素质!D:D,"=体育课程成绩",体育素质!E:E,"=体育成绩")/40</f>
        <v>4.375</v>
      </c>
      <c r="M162" s="41">
        <f>SUMIFS(体育素质!L:L,体育素质!B:B,B162,体育素质!D:D,"=校内外体育竞赛")</f>
        <v>0.1</v>
      </c>
      <c r="N162" s="41">
        <f>SUMIFS(体育素质!L:L,体育素质!B:B,B162,体育素质!D:D,"=校内外体育活动",体育素质!E:E,"=早锻炼")</f>
        <v>0.4</v>
      </c>
      <c r="O162" s="41">
        <f>SUMIFS(体育素质!L:L,体育素质!B:B,B162,体育素质!D:D,"=校内外体育活动",体育素质!E:E,"=校园跑")</f>
        <v>0.6</v>
      </c>
      <c r="P162" s="41">
        <f t="shared" si="38"/>
        <v>1.1</v>
      </c>
      <c r="Q162" s="41">
        <f t="shared" si="39"/>
        <v>5.475</v>
      </c>
      <c r="R162" s="41">
        <f>MIN(0.5,SUMIFS(美育素质!L:L,美育素质!B:B,B162,美育素质!D:D,"=文化艺术实践"))</f>
        <v>0</v>
      </c>
      <c r="S162" s="41">
        <f>SUMIFS(美育素质!L:L,美育素质!B:B,B162,美育素质!D:D,"=校内外文化艺术竞赛")</f>
        <v>0</v>
      </c>
      <c r="T162" s="41">
        <f t="shared" si="40"/>
        <v>0</v>
      </c>
      <c r="U162" s="41">
        <f>MAX(0,SUMIFS(劳育素质!K:K,劳育素质!B:B,B162,劳育素质!D:D,"=劳动日常考核基础分")+SUMIFS(劳育素质!K:K,劳育素质!B:B,B162,劳育素质!D:D,"=活动与卫生加减分"))</f>
        <v>1.57708571428571</v>
      </c>
      <c r="V162" s="25">
        <f>SUMIFS(劳育素质!K:K,劳育素质!B:B,B162,劳育素质!D:D,"=志愿服务",劳育素质!F:F,"=A类+B类")</f>
        <v>3</v>
      </c>
      <c r="W162" s="25">
        <f>SUMIFS(劳育素质!K:K,劳育素质!B:B,B162,劳育素质!D:D,"=志愿服务",劳育素质!F:F,"=C类")</f>
        <v>0</v>
      </c>
      <c r="X162" s="25">
        <f t="shared" si="41"/>
        <v>3</v>
      </c>
      <c r="Y162" s="25">
        <f>SUMIFS(劳育素质!K:K,劳育素质!B:B,B162,劳育素质!D:D,"=实习实训")</f>
        <v>0</v>
      </c>
      <c r="Z162" s="25">
        <f t="shared" si="42"/>
        <v>4.57708571428571</v>
      </c>
      <c r="AA162" s="25">
        <f>SUMIFS(创新与实践素质!L:L,创新与实践素质!B:B,B162,创新与实践素质!D:D,"=创新创业素质")</f>
        <v>0.9</v>
      </c>
      <c r="AB162" s="25">
        <f>SUMIFS(创新与实践素质!L:L,创新与实践素质!B:B,B162,创新与实践素质!D:D,"=水平考试")</f>
        <v>0</v>
      </c>
      <c r="AC162" s="25">
        <f>SUMIFS(创新与实践素质!L:L,创新与实践素质!B:B,B162,创新与实践素质!D:D,"=社会实践")</f>
        <v>0</v>
      </c>
      <c r="AD162" s="25">
        <f>_xlfn.MAXIFS(创新与实践素质!L:L,创新与实践素质!B:B,B162,创新与实践素质!D:D,"=社会工作能力（工作表现）",创新与实践素质!G:G,"=上学期")+_xlfn.MAXIFS(创新与实践素质!L:L,创新与实践素质!B:B,B162,创新与实践素质!D:D,"=社会工作能力（工作表现）",创新与实践素质!G:G,"=下学期")</f>
        <v>0</v>
      </c>
      <c r="AE162" s="25">
        <f t="shared" si="43"/>
        <v>0.9</v>
      </c>
      <c r="AF162" s="25">
        <f t="shared" si="44"/>
        <v>68.6760857142857</v>
      </c>
    </row>
    <row r="163" spans="1:32">
      <c r="A163" s="12" t="s">
        <v>10</v>
      </c>
      <c r="B163" s="13" t="s">
        <v>116</v>
      </c>
      <c r="C163" s="12"/>
      <c r="D163" s="41">
        <f>SUMIFS(德育素质!H:H,德育素质!B:B,B163,德育素质!D:D,"=基本评定分")</f>
        <v>6</v>
      </c>
      <c r="E163" s="41">
        <f>MIN(2,SUMIFS(德育素质!H:H,德育素质!A:A,A163,德育素质!D:D,"=集体评定等级分",德育素质!E:E,"=班级考评等级")+SUMIFS(德育素质!H:H,德育素质!B:B,B163,德育素质!D:D,"=集体评定等级分"))</f>
        <v>1</v>
      </c>
      <c r="F163" s="41">
        <f>MIN(2,SUMIFS(德育素质!H:H,德育素质!B:B,B163,德育素质!D:D,"=社会责任记实分"))</f>
        <v>0</v>
      </c>
      <c r="G163" s="25">
        <f>SUMIFS(德育素质!H:H,德育素质!B:B,B163,德育素质!D:D,"=违纪违规扣分")</f>
        <v>0</v>
      </c>
      <c r="H163" s="25">
        <f>SUMIFS(德育素质!H:H,德育素质!B:B,B163,德育素质!D:D,"=荣誉称号加分")</f>
        <v>0</v>
      </c>
      <c r="I163" s="25">
        <f t="shared" si="36"/>
        <v>1</v>
      </c>
      <c r="J163" s="41">
        <f t="shared" si="37"/>
        <v>7</v>
      </c>
      <c r="K163" s="41">
        <f>(VLOOKUP(B163,智育素质!B:D,3,0)*10+50)*0.6</f>
        <v>50.814</v>
      </c>
      <c r="L163" s="41">
        <f>SUMIFS(体育素质!J:J,体育素质!B:B,B163,体育素质!D:D,"=体育课程成绩",体育素质!E:E,"=体育成绩")/40</f>
        <v>4.8</v>
      </c>
      <c r="M163" s="41">
        <f>SUMIFS(体育素质!L:L,体育素质!B:B,B163,体育素质!D:D,"=校内外体育竞赛")</f>
        <v>0</v>
      </c>
      <c r="N163" s="41">
        <f>SUMIFS(体育素质!L:L,体育素质!B:B,B163,体育素质!D:D,"=校内外体育活动",体育素质!E:E,"=早锻炼")</f>
        <v>0.4</v>
      </c>
      <c r="O163" s="41">
        <f>SUMIFS(体育素质!L:L,体育素质!B:B,B163,体育素质!D:D,"=校内外体育活动",体育素质!E:E,"=校园跑")</f>
        <v>0.6</v>
      </c>
      <c r="P163" s="41">
        <f t="shared" si="38"/>
        <v>1</v>
      </c>
      <c r="Q163" s="41">
        <f t="shared" si="39"/>
        <v>5.8</v>
      </c>
      <c r="R163" s="41">
        <f>MIN(0.5,SUMIFS(美育素质!L:L,美育素质!B:B,B163,美育素质!D:D,"=文化艺术实践"))</f>
        <v>0</v>
      </c>
      <c r="S163" s="41">
        <f>SUMIFS(美育素质!L:L,美育素质!B:B,B163,美育素质!D:D,"=校内外文化艺术竞赛")</f>
        <v>0.25</v>
      </c>
      <c r="T163" s="41">
        <f t="shared" si="40"/>
        <v>0.25</v>
      </c>
      <c r="U163" s="41">
        <f>MAX(0,SUMIFS(劳育素质!K:K,劳育素质!B:B,B163,劳育素质!D:D,"=劳动日常考核基础分")+SUMIFS(劳育素质!K:K,劳育素质!B:B,B163,劳育素质!D:D,"=活动与卫生加减分"))</f>
        <v>1.47155555555556</v>
      </c>
      <c r="V163" s="25">
        <f>SUMIFS(劳育素质!K:K,劳育素质!B:B,B163,劳育素质!D:D,"=志愿服务",劳育素质!F:F,"=A类+B类")</f>
        <v>3</v>
      </c>
      <c r="W163" s="25">
        <f>SUMIFS(劳育素质!K:K,劳育素质!B:B,B163,劳育素质!D:D,"=志愿服务",劳育素质!F:F,"=C类")</f>
        <v>0</v>
      </c>
      <c r="X163" s="25">
        <f t="shared" si="41"/>
        <v>3</v>
      </c>
      <c r="Y163" s="25">
        <f>SUMIFS(劳育素质!K:K,劳育素质!B:B,B163,劳育素质!D:D,"=实习实训")</f>
        <v>0</v>
      </c>
      <c r="Z163" s="25">
        <f t="shared" si="42"/>
        <v>4.47155555555556</v>
      </c>
      <c r="AA163" s="25">
        <f>SUMIFS(创新与实践素质!L:L,创新与实践素质!B:B,B163,创新与实践素质!D:D,"=创新创业素质")</f>
        <v>1.75</v>
      </c>
      <c r="AB163" s="25">
        <f>SUMIFS(创新与实践素质!L:L,创新与实践素质!B:B,B163,创新与实践素质!D:D,"=水平考试")</f>
        <v>0</v>
      </c>
      <c r="AC163" s="25">
        <f>SUMIFS(创新与实践素质!L:L,创新与实践素质!B:B,B163,创新与实践素质!D:D,"=社会实践")</f>
        <v>0</v>
      </c>
      <c r="AD163" s="25">
        <f>_xlfn.MAXIFS(创新与实践素质!L:L,创新与实践素质!B:B,B163,创新与实践素质!D:D,"=社会工作能力（工作表现）",创新与实践素质!G:G,"=上学期")+_xlfn.MAXIFS(创新与实践素质!L:L,创新与实践素质!B:B,B163,创新与实践素质!D:D,"=社会工作能力（工作表现）",创新与实践素质!G:G,"=下学期")</f>
        <v>0.6</v>
      </c>
      <c r="AE163" s="25">
        <f t="shared" si="43"/>
        <v>2.35</v>
      </c>
      <c r="AF163" s="25">
        <f t="shared" si="44"/>
        <v>70.6855555555556</v>
      </c>
    </row>
    <row r="164" spans="1:32">
      <c r="A164" s="12" t="s">
        <v>10</v>
      </c>
      <c r="B164" s="13" t="s">
        <v>170</v>
      </c>
      <c r="C164" s="12"/>
      <c r="D164" s="41">
        <f>SUMIFS(德育素质!H:H,德育素质!B:B,B164,德育素质!D:D,"=基本评定分")</f>
        <v>5.28</v>
      </c>
      <c r="E164" s="41">
        <f>MIN(2,SUMIFS(德育素质!H:H,德育素质!A:A,A164,德育素质!D:D,"=集体评定等级分",德育素质!E:E,"=班级考评等级")+SUMIFS(德育素质!H:H,德育素质!B:B,B164,德育素质!D:D,"=集体评定等级分"))</f>
        <v>1</v>
      </c>
      <c r="F164" s="41">
        <f>MIN(2,SUMIFS(德育素质!H:H,德育素质!B:B,B164,德育素质!D:D,"=社会责任记实分"))</f>
        <v>0</v>
      </c>
      <c r="G164" s="25">
        <f>SUMIFS(德育素质!H:H,德育素质!B:B,B164,德育素质!D:D,"=违纪违规扣分")</f>
        <v>0</v>
      </c>
      <c r="H164" s="25">
        <f>SUMIFS(德育素质!H:H,德育素质!B:B,B164,德育素质!D:D,"=荣誉称号加分")</f>
        <v>0</v>
      </c>
      <c r="I164" s="25">
        <f t="shared" si="36"/>
        <v>1</v>
      </c>
      <c r="J164" s="41">
        <f t="shared" si="37"/>
        <v>6.28</v>
      </c>
      <c r="K164" s="41">
        <f>(VLOOKUP(B164,智育素质!B:D,3,0)*10+50)*0.6</f>
        <v>50.382</v>
      </c>
      <c r="L164" s="41">
        <f>SUMIFS(体育素质!J:J,体育素质!B:B,B164,体育素质!D:D,"=体育课程成绩",体育素质!E:E,"=体育成绩")/40</f>
        <v>4.45</v>
      </c>
      <c r="M164" s="41">
        <f>SUMIFS(体育素质!L:L,体育素质!B:B,B164,体育素质!D:D,"=校内外体育竞赛")</f>
        <v>0.1</v>
      </c>
      <c r="N164" s="41">
        <f>SUMIFS(体育素质!L:L,体育素质!B:B,B164,体育素质!D:D,"=校内外体育活动",体育素质!E:E,"=早锻炼")</f>
        <v>0.4</v>
      </c>
      <c r="O164" s="41">
        <f>SUMIFS(体育素质!L:L,体育素质!B:B,B164,体育素质!D:D,"=校内外体育活动",体育素质!E:E,"=校园跑")</f>
        <v>0.6</v>
      </c>
      <c r="P164" s="41">
        <f t="shared" si="38"/>
        <v>1.1</v>
      </c>
      <c r="Q164" s="41">
        <f t="shared" si="39"/>
        <v>5.55</v>
      </c>
      <c r="R164" s="41">
        <f>MIN(0.5,SUMIFS(美育素质!L:L,美育素质!B:B,B164,美育素质!D:D,"=文化艺术实践"))</f>
        <v>0</v>
      </c>
      <c r="S164" s="41">
        <f>SUMIFS(美育素质!L:L,美育素质!B:B,B164,美育素质!D:D,"=校内外文化艺术竞赛")</f>
        <v>0</v>
      </c>
      <c r="T164" s="41">
        <f t="shared" si="40"/>
        <v>0</v>
      </c>
      <c r="U164" s="41">
        <f>MAX(0,SUMIFS(劳育素质!K:K,劳育素质!B:B,B164,劳育素质!D:D,"=劳动日常考核基础分")+SUMIFS(劳育素质!K:K,劳育素质!B:B,B164,劳育素质!D:D,"=活动与卫生加减分"))</f>
        <v>1.57708571428571</v>
      </c>
      <c r="V164" s="25">
        <f>SUMIFS(劳育素质!K:K,劳育素质!B:B,B164,劳育素质!D:D,"=志愿服务",劳育素质!F:F,"=A类+B类")</f>
        <v>2.95</v>
      </c>
      <c r="W164" s="25">
        <f>SUMIFS(劳育素质!K:K,劳育素质!B:B,B164,劳育素质!D:D,"=志愿服务",劳育素质!F:F,"=C类")</f>
        <v>0</v>
      </c>
      <c r="X164" s="25">
        <f t="shared" si="41"/>
        <v>2.95</v>
      </c>
      <c r="Y164" s="25">
        <f>SUMIFS(劳育素质!K:K,劳育素质!B:B,B164,劳育素质!D:D,"=实习实训")</f>
        <v>0</v>
      </c>
      <c r="Z164" s="25">
        <f t="shared" si="42"/>
        <v>4.52708571428571</v>
      </c>
      <c r="AA164" s="25">
        <f>SUMIFS(创新与实践素质!L:L,创新与实践素质!B:B,B164,创新与实践素质!D:D,"=创新创业素质")</f>
        <v>0.9</v>
      </c>
      <c r="AB164" s="25">
        <f>SUMIFS(创新与实践素质!L:L,创新与实践素质!B:B,B164,创新与实践素质!D:D,"=水平考试")</f>
        <v>0.78</v>
      </c>
      <c r="AC164" s="25">
        <f>SUMIFS(创新与实践素质!L:L,创新与实践素质!B:B,B164,创新与实践素质!D:D,"=社会实践")</f>
        <v>0</v>
      </c>
      <c r="AD164" s="25">
        <f>_xlfn.MAXIFS(创新与实践素质!L:L,创新与实践素质!B:B,B164,创新与实践素质!D:D,"=社会工作能力（工作表现）",创新与实践素质!G:G,"=上学期")+_xlfn.MAXIFS(创新与实践素质!L:L,创新与实践素质!B:B,B164,创新与实践素质!D:D,"=社会工作能力（工作表现）",创新与实践素质!G:G,"=下学期")</f>
        <v>0</v>
      </c>
      <c r="AE164" s="25">
        <f t="shared" si="43"/>
        <v>1.68</v>
      </c>
      <c r="AF164" s="25">
        <f t="shared" si="44"/>
        <v>68.4190857142857</v>
      </c>
    </row>
    <row r="165" spans="1:32">
      <c r="A165" s="12" t="s">
        <v>10</v>
      </c>
      <c r="B165" s="13" t="s">
        <v>30</v>
      </c>
      <c r="C165" s="12"/>
      <c r="D165" s="41">
        <f>SUMIFS(德育素质!H:H,德育素质!B:B,B165,德育素质!D:D,"=基本评定分")</f>
        <v>5.28</v>
      </c>
      <c r="E165" s="41">
        <f>MIN(2,SUMIFS(德育素质!H:H,德育素质!A:A,A165,德育素质!D:D,"=集体评定等级分",德育素质!E:E,"=班级考评等级")+SUMIFS(德育素质!H:H,德育素质!B:B,B165,德育素质!D:D,"=集体评定等级分"))</f>
        <v>1</v>
      </c>
      <c r="F165" s="41">
        <f>MIN(2,SUMIFS(德育素质!H:H,德育素质!B:B,B165,德育素质!D:D,"=社会责任记实分"))</f>
        <v>0</v>
      </c>
      <c r="G165" s="25">
        <f>SUMIFS(德育素质!H:H,德育素质!B:B,B165,德育素质!D:D,"=违纪违规扣分")</f>
        <v>0</v>
      </c>
      <c r="H165" s="25">
        <f>SUMIFS(德育素质!H:H,德育素质!B:B,B165,德育素质!D:D,"=荣誉称号加分")</f>
        <v>0</v>
      </c>
      <c r="I165" s="25">
        <f t="shared" si="36"/>
        <v>1</v>
      </c>
      <c r="J165" s="41">
        <f t="shared" si="37"/>
        <v>6.28</v>
      </c>
      <c r="K165" s="41">
        <f>(VLOOKUP(B165,智育素质!B:D,3,0)*10+50)*0.6</f>
        <v>49.89</v>
      </c>
      <c r="L165" s="41">
        <f>SUMIFS(体育素质!J:J,体育素质!B:B,B165,体育素质!D:D,"=体育课程成绩",体育素质!E:E,"=体育成绩")/40</f>
        <v>3.9</v>
      </c>
      <c r="M165" s="41">
        <f>SUMIFS(体育素质!L:L,体育素质!B:B,B165,体育素质!D:D,"=校内外体育竞赛")</f>
        <v>0</v>
      </c>
      <c r="N165" s="41">
        <f>SUMIFS(体育素质!L:L,体育素质!B:B,B165,体育素质!D:D,"=校内外体育活动",体育素质!E:E,"=早锻炼")</f>
        <v>0.4</v>
      </c>
      <c r="O165" s="41">
        <f>SUMIFS(体育素质!L:L,体育素质!B:B,B165,体育素质!D:D,"=校内外体育活动",体育素质!E:E,"=校园跑")</f>
        <v>0.172541666666667</v>
      </c>
      <c r="P165" s="41">
        <f t="shared" si="38"/>
        <v>0.572541666666667</v>
      </c>
      <c r="Q165" s="41">
        <f t="shared" si="39"/>
        <v>4.47254166666667</v>
      </c>
      <c r="R165" s="41">
        <f>MIN(0.5,SUMIFS(美育素质!L:L,美育素质!B:B,B165,美育素质!D:D,"=文化艺术实践"))</f>
        <v>0</v>
      </c>
      <c r="S165" s="41">
        <f>SUMIFS(美育素质!L:L,美育素质!B:B,B165,美育素质!D:D,"=校内外文化艺术竞赛")</f>
        <v>0</v>
      </c>
      <c r="T165" s="41">
        <f t="shared" si="40"/>
        <v>0</v>
      </c>
      <c r="U165" s="41">
        <f>MAX(0,SUMIFS(劳育素质!K:K,劳育素质!B:B,B165,劳育素质!D:D,"=劳动日常考核基础分")+SUMIFS(劳育素质!K:K,劳育素质!B:B,B165,劳育素质!D:D,"=活动与卫生加减分"))</f>
        <v>1.45633333333333</v>
      </c>
      <c r="V165" s="25">
        <f>SUMIFS(劳育素质!K:K,劳育素质!B:B,B165,劳育素质!D:D,"=志愿服务",劳育素质!F:F,"=A类+B类")</f>
        <v>3.3</v>
      </c>
      <c r="W165" s="25">
        <f>SUMIFS(劳育素质!K:K,劳育素质!B:B,B165,劳育素质!D:D,"=志愿服务",劳育素质!F:F,"=C类")</f>
        <v>0</v>
      </c>
      <c r="X165" s="25">
        <f t="shared" si="41"/>
        <v>3.3</v>
      </c>
      <c r="Y165" s="25">
        <f>SUMIFS(劳育素质!K:K,劳育素质!B:B,B165,劳育素质!D:D,"=实习实训")</f>
        <v>0</v>
      </c>
      <c r="Z165" s="25">
        <f t="shared" si="42"/>
        <v>4.75633333333333</v>
      </c>
      <c r="AA165" s="25">
        <f>SUMIFS(创新与实践素质!L:L,创新与实践素质!B:B,B165,创新与实践素质!D:D,"=创新创业素质")</f>
        <v>0.25</v>
      </c>
      <c r="AB165" s="25">
        <f>SUMIFS(创新与实践素质!L:L,创新与实践素质!B:B,B165,创新与实践素质!D:D,"=水平考试")</f>
        <v>0</v>
      </c>
      <c r="AC165" s="25">
        <f>SUMIFS(创新与实践素质!L:L,创新与实践素质!B:B,B165,创新与实践素质!D:D,"=社会实践")</f>
        <v>0</v>
      </c>
      <c r="AD165" s="25">
        <f>_xlfn.MAXIFS(创新与实践素质!L:L,创新与实践素质!B:B,B165,创新与实践素质!D:D,"=社会工作能力（工作表现）",创新与实践素质!G:G,"=上学期")+_xlfn.MAXIFS(创新与实践素质!L:L,创新与实践素质!B:B,B165,创新与实践素质!D:D,"=社会工作能力（工作表现）",创新与实践素质!G:G,"=下学期")</f>
        <v>1</v>
      </c>
      <c r="AE165" s="25">
        <f t="shared" si="43"/>
        <v>1.25</v>
      </c>
      <c r="AF165" s="25">
        <f t="shared" si="44"/>
        <v>66.648875</v>
      </c>
    </row>
    <row r="166" spans="1:32">
      <c r="A166" s="12" t="s">
        <v>10</v>
      </c>
      <c r="B166" s="13" t="s">
        <v>51</v>
      </c>
      <c r="C166" s="12"/>
      <c r="D166" s="41">
        <f>SUMIFS(德育素质!H:H,德育素质!B:B,B166,德育素质!D:D,"=基本评定分")</f>
        <v>5.28</v>
      </c>
      <c r="E166" s="41">
        <f>MIN(2,SUMIFS(德育素质!H:H,德育素质!A:A,A166,德育素质!D:D,"=集体评定等级分",德育素质!E:E,"=班级考评等级")+SUMIFS(德育素质!H:H,德育素质!B:B,B166,德育素质!D:D,"=集体评定等级分"))</f>
        <v>1</v>
      </c>
      <c r="F166" s="41">
        <f>MIN(2,SUMIFS(德育素质!H:H,德育素质!B:B,B166,德育素质!D:D,"=社会责任记实分"))</f>
        <v>0.25</v>
      </c>
      <c r="G166" s="25">
        <f>SUMIFS(德育素质!H:H,德育素质!B:B,B166,德育素质!D:D,"=违纪违规扣分")</f>
        <v>0</v>
      </c>
      <c r="H166" s="25">
        <f>SUMIFS(德育素质!H:H,德育素质!B:B,B166,德育素质!D:D,"=荣誉称号加分")</f>
        <v>0</v>
      </c>
      <c r="I166" s="25">
        <f t="shared" si="36"/>
        <v>1.25</v>
      </c>
      <c r="J166" s="41">
        <f t="shared" si="37"/>
        <v>6.53</v>
      </c>
      <c r="K166" s="41">
        <f>(VLOOKUP(B166,智育素质!B:D,3,0)*10+50)*0.6</f>
        <v>49.908</v>
      </c>
      <c r="L166" s="41">
        <f>SUMIFS(体育素质!J:J,体育素质!B:B,B166,体育素质!D:D,"=体育课程成绩",体育素质!E:E,"=体育成绩")/40</f>
        <v>4.375</v>
      </c>
      <c r="M166" s="41">
        <f>SUMIFS(体育素质!L:L,体育素质!B:B,B166,体育素质!D:D,"=校内外体育竞赛")</f>
        <v>1</v>
      </c>
      <c r="N166" s="41">
        <f>SUMIFS(体育素质!L:L,体育素质!B:B,B166,体育素质!D:D,"=校内外体育活动",体育素质!E:E,"=早锻炼")</f>
        <v>0.4</v>
      </c>
      <c r="O166" s="41">
        <f>SUMIFS(体育素质!L:L,体育素质!B:B,B166,体育素质!D:D,"=校内外体育活动",体育素质!E:E,"=校园跑")</f>
        <v>0.6</v>
      </c>
      <c r="P166" s="41">
        <f t="shared" si="38"/>
        <v>2</v>
      </c>
      <c r="Q166" s="41">
        <f t="shared" si="39"/>
        <v>6.375</v>
      </c>
      <c r="R166" s="41">
        <f>MIN(0.5,SUMIFS(美育素质!L:L,美育素质!B:B,B166,美育素质!D:D,"=文化艺术实践"))</f>
        <v>0</v>
      </c>
      <c r="S166" s="41">
        <f>SUMIFS(美育素质!L:L,美育素质!B:B,B166,美育素质!D:D,"=校内外文化艺术竞赛")</f>
        <v>0</v>
      </c>
      <c r="T166" s="41">
        <f t="shared" si="40"/>
        <v>0</v>
      </c>
      <c r="U166" s="41">
        <f>MAX(0,SUMIFS(劳育素质!K:K,劳育素质!B:B,B166,劳育素质!D:D,"=劳动日常考核基础分")+SUMIFS(劳育素质!K:K,劳育素质!B:B,B166,劳育素质!D:D,"=活动与卫生加减分"))</f>
        <v>1.44966666666667</v>
      </c>
      <c r="V166" s="25">
        <f>SUMIFS(劳育素质!K:K,劳育素质!B:B,B166,劳育素质!D:D,"=志愿服务",劳育素质!F:F,"=A类+B类")</f>
        <v>0</v>
      </c>
      <c r="W166" s="25">
        <f>SUMIFS(劳育素质!K:K,劳育素质!B:B,B166,劳育素质!D:D,"=志愿服务",劳育素质!F:F,"=C类")</f>
        <v>0</v>
      </c>
      <c r="X166" s="25">
        <f t="shared" si="41"/>
        <v>0</v>
      </c>
      <c r="Y166" s="25">
        <f>SUMIFS(劳育素质!K:K,劳育素质!B:B,B166,劳育素质!D:D,"=实习实训")</f>
        <v>0</v>
      </c>
      <c r="Z166" s="25">
        <f t="shared" si="42"/>
        <v>1.44966666666667</v>
      </c>
      <c r="AA166" s="25">
        <f>SUMIFS(创新与实践素质!L:L,创新与实践素质!B:B,B166,创新与实践素质!D:D,"=创新创业素质")</f>
        <v>0</v>
      </c>
      <c r="AB166" s="25">
        <f>SUMIFS(创新与实践素质!L:L,创新与实践素质!B:B,B166,创新与实践素质!D:D,"=水平考试")</f>
        <v>0</v>
      </c>
      <c r="AC166" s="25">
        <f>SUMIFS(创新与实践素质!L:L,创新与实践素质!B:B,B166,创新与实践素质!D:D,"=社会实践")</f>
        <v>0</v>
      </c>
      <c r="AD166" s="25">
        <f>_xlfn.MAXIFS(创新与实践素质!L:L,创新与实践素质!B:B,B166,创新与实践素质!D:D,"=社会工作能力（工作表现）",创新与实践素质!G:G,"=上学期")+_xlfn.MAXIFS(创新与实践素质!L:L,创新与实践素质!B:B,B166,创新与实践素质!D:D,"=社会工作能力（工作表现）",创新与实践素质!G:G,"=下学期")</f>
        <v>0</v>
      </c>
      <c r="AE166" s="25">
        <f t="shared" si="43"/>
        <v>0</v>
      </c>
      <c r="AF166" s="25">
        <f t="shared" si="44"/>
        <v>64.2626666666667</v>
      </c>
    </row>
    <row r="167" spans="1:32">
      <c r="A167" s="12" t="s">
        <v>10</v>
      </c>
      <c r="B167" s="13" t="s">
        <v>164</v>
      </c>
      <c r="C167" s="12"/>
      <c r="D167" s="41">
        <f>SUMIFS(德育素质!H:H,德育素质!B:B,B167,德育素质!D:D,"=基本评定分")</f>
        <v>6</v>
      </c>
      <c r="E167" s="41">
        <f>MIN(2,SUMIFS(德育素质!H:H,德育素质!A:A,A167,德育素质!D:D,"=集体评定等级分",德育素质!E:E,"=班级考评等级")+SUMIFS(德育素质!H:H,德育素质!B:B,B167,德育素质!D:D,"=集体评定等级分"))</f>
        <v>1</v>
      </c>
      <c r="F167" s="41">
        <f>MIN(2,SUMIFS(德育素质!H:H,德育素质!B:B,B167,德育素质!D:D,"=社会责任记实分"))</f>
        <v>0.1</v>
      </c>
      <c r="G167" s="25">
        <f>SUMIFS(德育素质!H:H,德育素质!B:B,B167,德育素质!D:D,"=违纪违规扣分")</f>
        <v>0</v>
      </c>
      <c r="H167" s="25">
        <f>SUMIFS(德育素质!H:H,德育素质!B:B,B167,德育素质!D:D,"=荣誉称号加分")</f>
        <v>0.25</v>
      </c>
      <c r="I167" s="25">
        <f t="shared" ref="I167:I192" si="45">MIN(4,E167+F167+G167+H167)</f>
        <v>1.35</v>
      </c>
      <c r="J167" s="41">
        <f t="shared" ref="J167:J192" si="46">D167+I167</f>
        <v>7.35</v>
      </c>
      <c r="K167" s="41">
        <f>(VLOOKUP(B167,智育素质!B:D,3,0)*10+50)*0.6</f>
        <v>48.84</v>
      </c>
      <c r="L167" s="41">
        <f>SUMIFS(体育素质!J:J,体育素质!B:B,B167,体育素质!D:D,"=体育课程成绩",体育素质!E:E,"=体育成绩")/40</f>
        <v>3.675</v>
      </c>
      <c r="M167" s="41">
        <f>SUMIFS(体育素质!L:L,体育素质!B:B,B167,体育素质!D:D,"=校内外体育竞赛")</f>
        <v>0</v>
      </c>
      <c r="N167" s="41">
        <f>SUMIFS(体育素质!L:L,体育素质!B:B,B167,体育素质!D:D,"=校内外体育活动",体育素质!E:E,"=早锻炼")</f>
        <v>0.4</v>
      </c>
      <c r="O167" s="41">
        <f>SUMIFS(体育素质!L:L,体育素质!B:B,B167,体育素质!D:D,"=校内外体育活动",体育素质!E:E,"=校园跑")</f>
        <v>0.6</v>
      </c>
      <c r="P167" s="41">
        <f t="shared" ref="P167:P192" si="47">MIN(3,M167+N167+O167)</f>
        <v>1</v>
      </c>
      <c r="Q167" s="41">
        <f t="shared" ref="Q167:Q192" si="48">MIN(8,P167+L167)</f>
        <v>4.675</v>
      </c>
      <c r="R167" s="41">
        <f>MIN(0.5,SUMIFS(美育素质!L:L,美育素质!B:B,B167,美育素质!D:D,"=文化艺术实践"))</f>
        <v>0</v>
      </c>
      <c r="S167" s="41">
        <f>SUMIFS(美育素质!L:L,美育素质!B:B,B167,美育素质!D:D,"=校内外文化艺术竞赛")</f>
        <v>2.375</v>
      </c>
      <c r="T167" s="41">
        <f t="shared" ref="T167:T192" si="49">MIN(5,S167+R167)</f>
        <v>2.375</v>
      </c>
      <c r="U167" s="41">
        <f>MAX(0,SUMIFS(劳育素质!K:K,劳育素质!B:B,B167,劳育素质!D:D,"=劳动日常考核基础分")+SUMIFS(劳育素质!K:K,劳育素质!B:B,B167,劳育素质!D:D,"=活动与卫生加减分"))</f>
        <v>1.5298</v>
      </c>
      <c r="V167" s="25">
        <f>SUMIFS(劳育素质!K:K,劳育素质!B:B,B167,劳育素质!D:D,"=志愿服务",劳育素质!F:F,"=A类+B类")</f>
        <v>2.975</v>
      </c>
      <c r="W167" s="25">
        <f>SUMIFS(劳育素质!K:K,劳育素质!B:B,B167,劳育素质!D:D,"=志愿服务",劳育素质!F:F,"=C类")</f>
        <v>0</v>
      </c>
      <c r="X167" s="25">
        <f t="shared" ref="X167:X192" si="50">MIN(4,V167+W167)</f>
        <v>2.975</v>
      </c>
      <c r="Y167" s="25">
        <f>SUMIFS(劳育素质!K:K,劳育素质!B:B,B167,劳育素质!D:D,"=实习实训")</f>
        <v>0</v>
      </c>
      <c r="Z167" s="25">
        <f t="shared" ref="Z167:Z192" si="51">MIN(5,U167+X167+Y167)</f>
        <v>4.5048</v>
      </c>
      <c r="AA167" s="25">
        <f>SUMIFS(创新与实践素质!L:L,创新与实践素质!B:B,B167,创新与实践素质!D:D,"=创新创业素质")</f>
        <v>0.6</v>
      </c>
      <c r="AB167" s="25">
        <f>SUMIFS(创新与实践素质!L:L,创新与实践素质!B:B,B167,创新与实践素质!D:D,"=水平考试")</f>
        <v>0</v>
      </c>
      <c r="AC167" s="25">
        <f>SUMIFS(创新与实践素质!L:L,创新与实践素质!B:B,B167,创新与实践素质!D:D,"=社会实践")</f>
        <v>0</v>
      </c>
      <c r="AD167" s="25">
        <f>_xlfn.MAXIFS(创新与实践素质!L:L,创新与实践素质!B:B,B167,创新与实践素质!D:D,"=社会工作能力（工作表现）",创新与实践素质!G:G,"=上学期")+_xlfn.MAXIFS(创新与实践素质!L:L,创新与实践素质!B:B,B167,创新与实践素质!D:D,"=社会工作能力（工作表现）",创新与实践素质!G:G,"=下学期")</f>
        <v>1.4</v>
      </c>
      <c r="AE167" s="25">
        <f t="shared" ref="AE167:AE192" si="52">MIN(12,AA167+AB167+AC167+AD167)</f>
        <v>2</v>
      </c>
      <c r="AF167" s="25">
        <f t="shared" ref="AF167:AF192" si="53">AE167+Z167+T167+Q167+K167+J167</f>
        <v>69.7448</v>
      </c>
    </row>
    <row r="168" spans="1:32">
      <c r="A168" s="12" t="s">
        <v>10</v>
      </c>
      <c r="B168" s="13" t="s">
        <v>33</v>
      </c>
      <c r="C168" s="12"/>
      <c r="D168" s="41">
        <f>SUMIFS(德育素质!H:H,德育素质!B:B,B168,德育素质!D:D,"=基本评定分")</f>
        <v>5.28</v>
      </c>
      <c r="E168" s="41">
        <f>MIN(2,SUMIFS(德育素质!H:H,德育素质!A:A,A168,德育素质!D:D,"=集体评定等级分",德育素质!E:E,"=班级考评等级")+SUMIFS(德育素质!H:H,德育素质!B:B,B168,德育素质!D:D,"=集体评定等级分"))</f>
        <v>1</v>
      </c>
      <c r="F168" s="41">
        <f>MIN(2,SUMIFS(德育素质!H:H,德育素质!B:B,B168,德育素质!D:D,"=社会责任记实分"))</f>
        <v>0</v>
      </c>
      <c r="G168" s="25">
        <f>SUMIFS(德育素质!H:H,德育素质!B:B,B168,德育素质!D:D,"=违纪违规扣分")</f>
        <v>0</v>
      </c>
      <c r="H168" s="25">
        <f>SUMIFS(德育素质!H:H,德育素质!B:B,B168,德育素质!D:D,"=荣誉称号加分")</f>
        <v>0</v>
      </c>
      <c r="I168" s="25">
        <f t="shared" si="45"/>
        <v>1</v>
      </c>
      <c r="J168" s="41">
        <f t="shared" si="46"/>
        <v>6.28</v>
      </c>
      <c r="K168" s="41">
        <f>(VLOOKUP(B168,智育素质!B:D,3,0)*10+50)*0.6</f>
        <v>48.84</v>
      </c>
      <c r="L168" s="41">
        <f>SUMIFS(体育素质!J:J,体育素质!B:B,B168,体育素质!D:D,"=体育课程成绩",体育素质!E:E,"=体育成绩")/40</f>
        <v>4.325</v>
      </c>
      <c r="M168" s="41">
        <f>SUMIFS(体育素质!L:L,体育素质!B:B,B168,体育素质!D:D,"=校内外体育竞赛")</f>
        <v>0</v>
      </c>
      <c r="N168" s="41">
        <f>SUMIFS(体育素质!L:L,体育素质!B:B,B168,体育素质!D:D,"=校内外体育活动",体育素质!E:E,"=早锻炼")</f>
        <v>0.4</v>
      </c>
      <c r="O168" s="41">
        <f>SUMIFS(体育素质!L:L,体育素质!B:B,B168,体育素质!D:D,"=校内外体育活动",体育素质!E:E,"=校园跑")</f>
        <v>0.383916666666667</v>
      </c>
      <c r="P168" s="41">
        <f t="shared" si="47"/>
        <v>0.783916666666667</v>
      </c>
      <c r="Q168" s="41">
        <f t="shared" si="48"/>
        <v>5.10891666666667</v>
      </c>
      <c r="R168" s="41">
        <f>MIN(0.5,SUMIFS(美育素质!L:L,美育素质!B:B,B168,美育素质!D:D,"=文化艺术实践"))</f>
        <v>0</v>
      </c>
      <c r="S168" s="41">
        <f>SUMIFS(美育素质!L:L,美育素质!B:B,B168,美育素质!D:D,"=校内外文化艺术竞赛")</f>
        <v>0</v>
      </c>
      <c r="T168" s="41">
        <f t="shared" si="49"/>
        <v>0</v>
      </c>
      <c r="U168" s="41">
        <f>MAX(0,SUMIFS(劳育素质!K:K,劳育素质!B:B,B168,劳育素质!D:D,"=劳动日常考核基础分")+SUMIFS(劳育素质!K:K,劳育素质!B:B,B168,劳育素质!D:D,"=活动与卫生加减分"))</f>
        <v>1.52555555555556</v>
      </c>
      <c r="V168" s="25">
        <f>SUMIFS(劳育素质!K:K,劳育素质!B:B,B168,劳育素质!D:D,"=志愿服务",劳育素质!F:F,"=A类+B类")</f>
        <v>2.3</v>
      </c>
      <c r="W168" s="25">
        <f>SUMIFS(劳育素质!K:K,劳育素质!B:B,B168,劳育素质!D:D,"=志愿服务",劳育素质!F:F,"=C类")</f>
        <v>0</v>
      </c>
      <c r="X168" s="25">
        <f t="shared" si="50"/>
        <v>2.3</v>
      </c>
      <c r="Y168" s="25">
        <f>SUMIFS(劳育素质!K:K,劳育素质!B:B,B168,劳育素质!D:D,"=实习实训")</f>
        <v>0</v>
      </c>
      <c r="Z168" s="25">
        <f t="shared" si="51"/>
        <v>3.82555555555556</v>
      </c>
      <c r="AA168" s="25">
        <f>SUMIFS(创新与实践素质!L:L,创新与实践素质!B:B,B168,创新与实践素质!D:D,"=创新创业素质")</f>
        <v>0.675</v>
      </c>
      <c r="AB168" s="25">
        <f>SUMIFS(创新与实践素质!L:L,创新与实践素质!B:B,B168,创新与实践素质!D:D,"=水平考试")</f>
        <v>0</v>
      </c>
      <c r="AC168" s="25">
        <f>SUMIFS(创新与实践素质!L:L,创新与实践素质!B:B,B168,创新与实践素质!D:D,"=社会实践")</f>
        <v>0</v>
      </c>
      <c r="AD168" s="25">
        <f>_xlfn.MAXIFS(创新与实践素质!L:L,创新与实践素质!B:B,B168,创新与实践素质!D:D,"=社会工作能力（工作表现）",创新与实践素质!G:G,"=上学期")+_xlfn.MAXIFS(创新与实践素质!L:L,创新与实践素质!B:B,B168,创新与实践素质!D:D,"=社会工作能力（工作表现）",创新与实践素质!G:G,"=下学期")</f>
        <v>0</v>
      </c>
      <c r="AE168" s="25">
        <f t="shared" si="52"/>
        <v>0.675</v>
      </c>
      <c r="AF168" s="25">
        <f t="shared" si="53"/>
        <v>64.7294722222222</v>
      </c>
    </row>
    <row r="169" spans="1:32">
      <c r="A169" s="12" t="s">
        <v>10</v>
      </c>
      <c r="B169" s="13" t="s">
        <v>138</v>
      </c>
      <c r="C169" s="12"/>
      <c r="D169" s="41">
        <f>SUMIFS(德育素质!H:H,德育素质!B:B,B169,德育素质!D:D,"=基本评定分")</f>
        <v>5.28</v>
      </c>
      <c r="E169" s="41">
        <f>MIN(2,SUMIFS(德育素质!H:H,德育素质!A:A,A169,德育素质!D:D,"=集体评定等级分",德育素质!E:E,"=班级考评等级")+SUMIFS(德育素质!H:H,德育素质!B:B,B169,德育素质!D:D,"=集体评定等级分"))</f>
        <v>1</v>
      </c>
      <c r="F169" s="41">
        <f>MIN(2,SUMIFS(德育素质!H:H,德育素质!B:B,B169,德育素质!D:D,"=社会责任记实分"))</f>
        <v>0</v>
      </c>
      <c r="G169" s="25">
        <f>SUMIFS(德育素质!H:H,德育素质!B:B,B169,德育素质!D:D,"=违纪违规扣分")</f>
        <v>-0.02</v>
      </c>
      <c r="H169" s="25">
        <f>SUMIFS(德育素质!H:H,德育素质!B:B,B169,德育素质!D:D,"=荣誉称号加分")</f>
        <v>0</v>
      </c>
      <c r="I169" s="25">
        <f t="shared" si="45"/>
        <v>0.98</v>
      </c>
      <c r="J169" s="41">
        <f t="shared" si="46"/>
        <v>6.26</v>
      </c>
      <c r="K169" s="41">
        <f>(VLOOKUP(B169,智育素质!B:D,3,0)*10+50)*0.6</f>
        <v>49.866</v>
      </c>
      <c r="L169" s="41">
        <f>SUMIFS(体育素质!J:J,体育素质!B:B,B169,体育素质!D:D,"=体育课程成绩",体育素质!E:E,"=体育成绩")/40</f>
        <v>3.25</v>
      </c>
      <c r="M169" s="41">
        <f>SUMIFS(体育素质!L:L,体育素质!B:B,B169,体育素质!D:D,"=校内外体育竞赛")</f>
        <v>0</v>
      </c>
      <c r="N169" s="41">
        <f>SUMIFS(体育素质!L:L,体育素质!B:B,B169,体育素质!D:D,"=校内外体育活动",体育素质!E:E,"=早锻炼")</f>
        <v>0.265</v>
      </c>
      <c r="O169" s="41">
        <f>SUMIFS(体育素质!L:L,体育素质!B:B,B169,体育素质!D:D,"=校内外体育活动",体育素质!E:E,"=校园跑")</f>
        <v>0.315666666666666</v>
      </c>
      <c r="P169" s="41">
        <f t="shared" si="47"/>
        <v>0.580666666666666</v>
      </c>
      <c r="Q169" s="41">
        <f t="shared" si="48"/>
        <v>3.83066666666667</v>
      </c>
      <c r="R169" s="41">
        <f>MIN(0.5,SUMIFS(美育素质!L:L,美育素质!B:B,B169,美育素质!D:D,"=文化艺术实践"))</f>
        <v>0</v>
      </c>
      <c r="S169" s="41">
        <f>SUMIFS(美育素质!L:L,美育素质!B:B,B169,美育素质!D:D,"=校内外文化艺术竞赛")</f>
        <v>0</v>
      </c>
      <c r="T169" s="41">
        <f t="shared" si="49"/>
        <v>0</v>
      </c>
      <c r="U169" s="41">
        <f>MAX(0,SUMIFS(劳育素质!K:K,劳育素质!B:B,B169,劳育素质!D:D,"=劳动日常考核基础分")+SUMIFS(劳育素质!K:K,劳育素质!B:B,B169,劳育素质!D:D,"=活动与卫生加减分"))</f>
        <v>1.44966666666667</v>
      </c>
      <c r="V169" s="25">
        <f>SUMIFS(劳育素质!K:K,劳育素质!B:B,B169,劳育素质!D:D,"=志愿服务",劳育素质!F:F,"=A类+B类")</f>
        <v>0</v>
      </c>
      <c r="W169" s="25">
        <f>SUMIFS(劳育素质!K:K,劳育素质!B:B,B169,劳育素质!D:D,"=志愿服务",劳育素质!F:F,"=C类")</f>
        <v>0</v>
      </c>
      <c r="X169" s="25">
        <f t="shared" si="50"/>
        <v>0</v>
      </c>
      <c r="Y169" s="25">
        <f>SUMIFS(劳育素质!K:K,劳育素质!B:B,B169,劳育素质!D:D,"=实习实训")</f>
        <v>0</v>
      </c>
      <c r="Z169" s="25">
        <f t="shared" si="51"/>
        <v>1.44966666666667</v>
      </c>
      <c r="AA169" s="25">
        <f>SUMIFS(创新与实践素质!L:L,创新与实践素质!B:B,B169,创新与实践素质!D:D,"=创新创业素质")</f>
        <v>0</v>
      </c>
      <c r="AB169" s="25">
        <f>SUMIFS(创新与实践素质!L:L,创新与实践素质!B:B,B169,创新与实践素质!D:D,"=水平考试")</f>
        <v>0</v>
      </c>
      <c r="AC169" s="25">
        <f>SUMIFS(创新与实践素质!L:L,创新与实践素质!B:B,B169,创新与实践素质!D:D,"=社会实践")</f>
        <v>0</v>
      </c>
      <c r="AD169" s="25">
        <f>_xlfn.MAXIFS(创新与实践素质!L:L,创新与实践素质!B:B,B169,创新与实践素质!D:D,"=社会工作能力（工作表现）",创新与实践素质!G:G,"=上学期")+_xlfn.MAXIFS(创新与实践素质!L:L,创新与实践素质!B:B,B169,创新与实践素质!D:D,"=社会工作能力（工作表现）",创新与实践素质!G:G,"=下学期")</f>
        <v>0</v>
      </c>
      <c r="AE169" s="25">
        <f t="shared" si="52"/>
        <v>0</v>
      </c>
      <c r="AF169" s="25">
        <f t="shared" si="53"/>
        <v>61.4063333333333</v>
      </c>
    </row>
    <row r="170" spans="1:32">
      <c r="A170" s="12" t="s">
        <v>10</v>
      </c>
      <c r="B170" s="13" t="s">
        <v>38</v>
      </c>
      <c r="C170" s="12"/>
      <c r="D170" s="41">
        <f>SUMIFS(德育素质!H:H,德育素质!B:B,B170,德育素质!D:D,"=基本评定分")</f>
        <v>5.28</v>
      </c>
      <c r="E170" s="41">
        <f>MIN(2,SUMIFS(德育素质!H:H,德育素质!A:A,A170,德育素质!D:D,"=集体评定等级分",德育素质!E:E,"=班级考评等级")+SUMIFS(德育素质!H:H,德育素质!B:B,B170,德育素质!D:D,"=集体评定等级分"))</f>
        <v>1</v>
      </c>
      <c r="F170" s="41">
        <f>MIN(2,SUMIFS(德育素质!H:H,德育素质!B:B,B170,德育素质!D:D,"=社会责任记实分"))</f>
        <v>0</v>
      </c>
      <c r="G170" s="25">
        <f>SUMIFS(德育素质!H:H,德育素质!B:B,B170,德育素质!D:D,"=违纪违规扣分")</f>
        <v>0</v>
      </c>
      <c r="H170" s="25">
        <f>SUMIFS(德育素质!H:H,德育素质!B:B,B170,德育素质!D:D,"=荣誉称号加分")</f>
        <v>0</v>
      </c>
      <c r="I170" s="25">
        <f t="shared" si="45"/>
        <v>1</v>
      </c>
      <c r="J170" s="41">
        <f t="shared" si="46"/>
        <v>6.28</v>
      </c>
      <c r="K170" s="41">
        <f>(VLOOKUP(B170,智育素质!B:D,3,0)*10+50)*0.6</f>
        <v>47.622</v>
      </c>
      <c r="L170" s="41">
        <f>SUMIFS(体育素质!J:J,体育素质!B:B,B170,体育素质!D:D,"=体育课程成绩",体育素质!E:E,"=体育成绩")/40</f>
        <v>3.725</v>
      </c>
      <c r="M170" s="41">
        <f>SUMIFS(体育素质!L:L,体育素质!B:B,B170,体育素质!D:D,"=校内外体育竞赛")</f>
        <v>0</v>
      </c>
      <c r="N170" s="41">
        <f>SUMIFS(体育素质!L:L,体育素质!B:B,B170,体育素质!D:D,"=校内外体育活动",体育素质!E:E,"=早锻炼")</f>
        <v>0.4</v>
      </c>
      <c r="O170" s="41">
        <f>SUMIFS(体育素质!L:L,体育素质!B:B,B170,体育素质!D:D,"=校内外体育活动",体育素质!E:E,"=校园跑")</f>
        <v>0.5004</v>
      </c>
      <c r="P170" s="41">
        <f t="shared" si="47"/>
        <v>0.9004</v>
      </c>
      <c r="Q170" s="41">
        <f t="shared" si="48"/>
        <v>4.6254</v>
      </c>
      <c r="R170" s="41">
        <f>MIN(0.5,SUMIFS(美育素质!L:L,美育素质!B:B,B170,美育素质!D:D,"=文化艺术实践"))</f>
        <v>0</v>
      </c>
      <c r="S170" s="41">
        <f>SUMIFS(美育素质!L:L,美育素质!B:B,B170,美育素质!D:D,"=校内外文化艺术竞赛")</f>
        <v>0</v>
      </c>
      <c r="T170" s="41">
        <f t="shared" si="49"/>
        <v>0</v>
      </c>
      <c r="U170" s="41">
        <f>MAX(0,SUMIFS(劳育素质!K:K,劳育素质!B:B,B170,劳育素质!D:D,"=劳动日常考核基础分")+SUMIFS(劳育素质!K:K,劳育素质!B:B,B170,劳育素质!D:D,"=活动与卫生加减分"))</f>
        <v>1.57853333333333</v>
      </c>
      <c r="V170" s="25">
        <f>SUMIFS(劳育素质!K:K,劳育素质!B:B,B170,劳育素质!D:D,"=志愿服务",劳育素质!F:F,"=A类+B类")</f>
        <v>0</v>
      </c>
      <c r="W170" s="25">
        <f>SUMIFS(劳育素质!K:K,劳育素质!B:B,B170,劳育素质!D:D,"=志愿服务",劳育素质!F:F,"=C类")</f>
        <v>0</v>
      </c>
      <c r="X170" s="25">
        <f t="shared" si="50"/>
        <v>0</v>
      </c>
      <c r="Y170" s="25">
        <f>SUMIFS(劳育素质!K:K,劳育素质!B:B,B170,劳育素质!D:D,"=实习实训")</f>
        <v>0</v>
      </c>
      <c r="Z170" s="25">
        <f t="shared" si="51"/>
        <v>1.57853333333333</v>
      </c>
      <c r="AA170" s="25">
        <f>SUMIFS(创新与实践素质!L:L,创新与实践素质!B:B,B170,创新与实践素质!D:D,"=创新创业素质")</f>
        <v>0</v>
      </c>
      <c r="AB170" s="25">
        <f>SUMIFS(创新与实践素质!L:L,创新与实践素质!B:B,B170,创新与实践素质!D:D,"=水平考试")</f>
        <v>0</v>
      </c>
      <c r="AC170" s="25">
        <f>SUMIFS(创新与实践素质!L:L,创新与实践素质!B:B,B170,创新与实践素质!D:D,"=社会实践")</f>
        <v>0</v>
      </c>
      <c r="AD170" s="25">
        <f>_xlfn.MAXIFS(创新与实践素质!L:L,创新与实践素质!B:B,B170,创新与实践素质!D:D,"=社会工作能力（工作表现）",创新与实践素质!G:G,"=上学期")+_xlfn.MAXIFS(创新与实践素质!L:L,创新与实践素质!B:B,B170,创新与实践素质!D:D,"=社会工作能力（工作表现）",创新与实践素质!G:G,"=下学期")</f>
        <v>0</v>
      </c>
      <c r="AE170" s="25">
        <f t="shared" si="52"/>
        <v>0</v>
      </c>
      <c r="AF170" s="25">
        <f t="shared" si="53"/>
        <v>60.1059333333333</v>
      </c>
    </row>
    <row r="171" spans="1:32">
      <c r="A171" s="12" t="s">
        <v>10</v>
      </c>
      <c r="B171" s="13" t="s">
        <v>178</v>
      </c>
      <c r="C171" s="12"/>
      <c r="D171" s="41">
        <f>SUMIFS(德育素质!H:H,德育素质!B:B,B171,德育素质!D:D,"=基本评定分")</f>
        <v>6</v>
      </c>
      <c r="E171" s="41">
        <f>MIN(2,SUMIFS(德育素质!H:H,德育素质!A:A,A171,德育素质!D:D,"=集体评定等级分",德育素质!E:E,"=班级考评等级")+SUMIFS(德育素质!H:H,德育素质!B:B,B171,德育素质!D:D,"=集体评定等级分"))</f>
        <v>1</v>
      </c>
      <c r="F171" s="41">
        <f>MIN(2,SUMIFS(德育素质!H:H,德育素质!B:B,B171,德育素质!D:D,"=社会责任记实分"))</f>
        <v>0</v>
      </c>
      <c r="G171" s="25">
        <f>SUMIFS(德育素质!H:H,德育素质!B:B,B171,德育素质!D:D,"=违纪违规扣分")</f>
        <v>0</v>
      </c>
      <c r="H171" s="25">
        <f>SUMIFS(德育素质!H:H,德育素质!B:B,B171,德育素质!D:D,"=荣誉称号加分")</f>
        <v>0</v>
      </c>
      <c r="I171" s="25">
        <f t="shared" si="45"/>
        <v>1</v>
      </c>
      <c r="J171" s="41">
        <f t="shared" si="46"/>
        <v>7</v>
      </c>
      <c r="K171" s="41">
        <f>(VLOOKUP(B171,智育素质!B:D,3,0)*10+50)*0.6</f>
        <v>52.092</v>
      </c>
      <c r="L171" s="41">
        <f>SUMIFS(体育素质!J:J,体育素质!B:B,B171,体育素质!D:D,"=体育课程成绩",体育素质!E:E,"=体育成绩")/40</f>
        <v>4.175</v>
      </c>
      <c r="M171" s="41">
        <f>SUMIFS(体育素质!L:L,体育素质!B:B,B171,体育素质!D:D,"=校内外体育竞赛")</f>
        <v>0</v>
      </c>
      <c r="N171" s="41">
        <f>SUMIFS(体育素质!L:L,体育素质!B:B,B171,体育素质!D:D,"=校内外体育活动",体育素质!E:E,"=早锻炼")</f>
        <v>0.4</v>
      </c>
      <c r="O171" s="41">
        <f>SUMIFS(体育素质!L:L,体育素质!B:B,B171,体育素质!D:D,"=校内外体育活动",体育素质!E:E,"=校园跑")</f>
        <v>0.6</v>
      </c>
      <c r="P171" s="41">
        <f t="shared" si="47"/>
        <v>1</v>
      </c>
      <c r="Q171" s="41">
        <f t="shared" si="48"/>
        <v>5.175</v>
      </c>
      <c r="R171" s="41">
        <f>MIN(0.5,SUMIFS(美育素质!L:L,美育素质!B:B,B171,美育素质!D:D,"=文化艺术实践"))</f>
        <v>0</v>
      </c>
      <c r="S171" s="41">
        <f>SUMIFS(美育素质!L:L,美育素质!B:B,B171,美育素质!D:D,"=校内外文化艺术竞赛")</f>
        <v>0</v>
      </c>
      <c r="T171" s="41">
        <f t="shared" si="49"/>
        <v>0</v>
      </c>
      <c r="U171" s="41">
        <f>MAX(0,SUMIFS(劳育素质!K:K,劳育素质!B:B,B171,劳育素质!D:D,"=劳动日常考核基础分")+SUMIFS(劳育素质!K:K,劳育素质!B:B,B171,劳育素质!D:D,"=活动与卫生加减分"))</f>
        <v>1.58766666666667</v>
      </c>
      <c r="V171" s="25">
        <f>SUMIFS(劳育素质!K:K,劳育素质!B:B,B171,劳育素质!D:D,"=志愿服务",劳育素质!F:F,"=A类+B类")</f>
        <v>2.55</v>
      </c>
      <c r="W171" s="25">
        <f>SUMIFS(劳育素质!K:K,劳育素质!B:B,B171,劳育素质!D:D,"=志愿服务",劳育素质!F:F,"=C类")</f>
        <v>0</v>
      </c>
      <c r="X171" s="25">
        <f t="shared" si="50"/>
        <v>2.55</v>
      </c>
      <c r="Y171" s="25">
        <f>SUMIFS(劳育素质!K:K,劳育素质!B:B,B171,劳育素质!D:D,"=实习实训")</f>
        <v>0</v>
      </c>
      <c r="Z171" s="25">
        <f t="shared" si="51"/>
        <v>4.13766666666667</v>
      </c>
      <c r="AA171" s="25">
        <f>SUMIFS(创新与实践素质!L:L,创新与实践素质!B:B,B171,创新与实践素质!D:D,"=创新创业素质")</f>
        <v>0.5</v>
      </c>
      <c r="AB171" s="25">
        <f>SUMIFS(创新与实践素质!L:L,创新与实践素质!B:B,B171,创新与实践素质!D:D,"=水平考试")</f>
        <v>1.96</v>
      </c>
      <c r="AC171" s="25">
        <f>SUMIFS(创新与实践素质!L:L,创新与实践素质!B:B,B171,创新与实践素质!D:D,"=社会实践")</f>
        <v>0</v>
      </c>
      <c r="AD171" s="25">
        <f>_xlfn.MAXIFS(创新与实践素质!L:L,创新与实践素质!B:B,B171,创新与实践素质!D:D,"=社会工作能力（工作表现）",创新与实践素质!G:G,"=上学期")+_xlfn.MAXIFS(创新与实践素质!L:L,创新与实践素质!B:B,B171,创新与实践素质!D:D,"=社会工作能力（工作表现）",创新与实践素质!G:G,"=下学期")</f>
        <v>0</v>
      </c>
      <c r="AE171" s="25">
        <f t="shared" si="52"/>
        <v>2.46</v>
      </c>
      <c r="AF171" s="25">
        <f t="shared" si="53"/>
        <v>70.8646666666667</v>
      </c>
    </row>
    <row r="172" spans="1:32">
      <c r="A172" s="12" t="s">
        <v>10</v>
      </c>
      <c r="B172" s="13" t="s">
        <v>24</v>
      </c>
      <c r="C172" s="12"/>
      <c r="D172" s="41">
        <f>SUMIFS(德育素质!H:H,德育素质!B:B,B172,德育素质!D:D,"=基本评定分")</f>
        <v>5.28</v>
      </c>
      <c r="E172" s="41">
        <f>MIN(2,SUMIFS(德育素质!H:H,德育素质!A:A,A172,德育素质!D:D,"=集体评定等级分",德育素质!E:E,"=班级考评等级")+SUMIFS(德育素质!H:H,德育素质!B:B,B172,德育素质!D:D,"=集体评定等级分"))</f>
        <v>1</v>
      </c>
      <c r="F172" s="41">
        <f>MIN(2,SUMIFS(德育素质!H:H,德育素质!B:B,B172,德育素质!D:D,"=社会责任记实分"))</f>
        <v>0</v>
      </c>
      <c r="G172" s="25">
        <f>SUMIFS(德育素质!H:H,德育素质!B:B,B172,德育素质!D:D,"=违纪违规扣分")</f>
        <v>-0.06</v>
      </c>
      <c r="H172" s="25">
        <f>SUMIFS(德育素质!H:H,德育素质!B:B,B172,德育素质!D:D,"=荣誉称号加分")</f>
        <v>0</v>
      </c>
      <c r="I172" s="25">
        <f t="shared" si="45"/>
        <v>0.94</v>
      </c>
      <c r="J172" s="41">
        <f t="shared" si="46"/>
        <v>6.22</v>
      </c>
      <c r="K172" s="41">
        <f>(VLOOKUP(B172,智育素质!B:D,3,0)*10+50)*0.6</f>
        <v>47.166</v>
      </c>
      <c r="L172" s="41">
        <f>SUMIFS(体育素质!J:J,体育素质!B:B,B172,体育素质!D:D,"=体育课程成绩",体育素质!E:E,"=体育成绩")/40</f>
        <v>4.05</v>
      </c>
      <c r="M172" s="41">
        <f>SUMIFS(体育素质!L:L,体育素质!B:B,B172,体育素质!D:D,"=校内外体育竞赛")</f>
        <v>0</v>
      </c>
      <c r="N172" s="41">
        <f>SUMIFS(体育素质!L:L,体育素质!B:B,B172,体育素质!D:D,"=校内外体育活动",体育素质!E:E,"=早锻炼")</f>
        <v>0.335</v>
      </c>
      <c r="O172" s="41">
        <f>SUMIFS(体育素质!L:L,体育素质!B:B,B172,体育素质!D:D,"=校内外体育活动",体育素质!E:E,"=校园跑")</f>
        <v>0.419458333333333</v>
      </c>
      <c r="P172" s="41">
        <f t="shared" si="47"/>
        <v>0.754458333333333</v>
      </c>
      <c r="Q172" s="41">
        <f t="shared" si="48"/>
        <v>4.80445833333333</v>
      </c>
      <c r="R172" s="41">
        <f>MIN(0.5,SUMIFS(美育素质!L:L,美育素质!B:B,B172,美育素质!D:D,"=文化艺术实践"))</f>
        <v>0</v>
      </c>
      <c r="S172" s="41">
        <f>SUMIFS(美育素质!L:L,美育素质!B:B,B172,美育素质!D:D,"=校内外文化艺术竞赛")</f>
        <v>0</v>
      </c>
      <c r="T172" s="41">
        <f t="shared" si="49"/>
        <v>0</v>
      </c>
      <c r="U172" s="41">
        <f>MAX(0,SUMIFS(劳育素质!K:K,劳育素质!B:B,B172,劳育素质!D:D,"=劳动日常考核基础分")+SUMIFS(劳育素质!K:K,劳育素质!B:B,B172,劳育素质!D:D,"=活动与卫生加减分"))</f>
        <v>1.601</v>
      </c>
      <c r="V172" s="25">
        <f>SUMIFS(劳育素质!K:K,劳育素质!B:B,B172,劳育素质!D:D,"=志愿服务",劳育素质!F:F,"=A类+B类")</f>
        <v>0</v>
      </c>
      <c r="W172" s="25">
        <f>SUMIFS(劳育素质!K:K,劳育素质!B:B,B172,劳育素质!D:D,"=志愿服务",劳育素质!F:F,"=C类")</f>
        <v>0</v>
      </c>
      <c r="X172" s="25">
        <f t="shared" si="50"/>
        <v>0</v>
      </c>
      <c r="Y172" s="25">
        <f>SUMIFS(劳育素质!K:K,劳育素质!B:B,B172,劳育素质!D:D,"=实习实训")</f>
        <v>0</v>
      </c>
      <c r="Z172" s="25">
        <f t="shared" si="51"/>
        <v>1.601</v>
      </c>
      <c r="AA172" s="25">
        <f>SUMIFS(创新与实践素质!L:L,创新与实践素质!B:B,B172,创新与实践素质!D:D,"=创新创业素质")</f>
        <v>0</v>
      </c>
      <c r="AB172" s="25">
        <f>SUMIFS(创新与实践素质!L:L,创新与实践素质!B:B,B172,创新与实践素质!D:D,"=水平考试")</f>
        <v>0</v>
      </c>
      <c r="AC172" s="25">
        <f>SUMIFS(创新与实践素质!L:L,创新与实践素质!B:B,B172,创新与实践素质!D:D,"=社会实践")</f>
        <v>0</v>
      </c>
      <c r="AD172" s="25">
        <f>_xlfn.MAXIFS(创新与实践素质!L:L,创新与实践素质!B:B,B172,创新与实践素质!D:D,"=社会工作能力（工作表现）",创新与实践素质!G:G,"=上学期")+_xlfn.MAXIFS(创新与实践素质!L:L,创新与实践素质!B:B,B172,创新与实践素质!D:D,"=社会工作能力（工作表现）",创新与实践素质!G:G,"=下学期")</f>
        <v>0</v>
      </c>
      <c r="AE172" s="25">
        <f t="shared" si="52"/>
        <v>0</v>
      </c>
      <c r="AF172" s="25">
        <f t="shared" si="53"/>
        <v>59.7914583333333</v>
      </c>
    </row>
    <row r="173" spans="1:32">
      <c r="A173" s="12" t="s">
        <v>10</v>
      </c>
      <c r="B173" s="13" t="s">
        <v>65</v>
      </c>
      <c r="C173" s="12"/>
      <c r="D173" s="41">
        <f>SUMIFS(德育素质!H:H,德育素质!B:B,B173,德育素质!D:D,"=基本评定分")</f>
        <v>6</v>
      </c>
      <c r="E173" s="41">
        <f>MIN(2,SUMIFS(德育素质!H:H,德育素质!A:A,A173,德育素质!D:D,"=集体评定等级分",德育素质!E:E,"=班级考评等级")+SUMIFS(德育素质!H:H,德育素质!B:B,B173,德育素质!D:D,"=集体评定等级分"))</f>
        <v>1</v>
      </c>
      <c r="F173" s="41">
        <f>MIN(2,SUMIFS(德育素质!H:H,德育素质!B:B,B173,德育素质!D:D,"=社会责任记实分"))</f>
        <v>0</v>
      </c>
      <c r="G173" s="25">
        <f>SUMIFS(德育素质!H:H,德育素质!B:B,B173,德育素质!D:D,"=违纪违规扣分")</f>
        <v>-0.06</v>
      </c>
      <c r="H173" s="25">
        <f>SUMIFS(德育素质!H:H,德育素质!B:B,B173,德育素质!D:D,"=荣誉称号加分")</f>
        <v>0</v>
      </c>
      <c r="I173" s="25">
        <f t="shared" si="45"/>
        <v>0.94</v>
      </c>
      <c r="J173" s="41">
        <f t="shared" si="46"/>
        <v>6.94</v>
      </c>
      <c r="K173" s="41">
        <f>(VLOOKUP(B173,智育素质!B:D,3,0)*10+50)*0.6</f>
        <v>48.084</v>
      </c>
      <c r="L173" s="41">
        <f>SUMIFS(体育素质!J:J,体育素质!B:B,B173,体育素质!D:D,"=体育课程成绩",体育素质!E:E,"=体育成绩")/40</f>
        <v>3.525</v>
      </c>
      <c r="M173" s="41">
        <f>SUMIFS(体育素质!L:L,体育素质!B:B,B173,体育素质!D:D,"=校内外体育竞赛")</f>
        <v>0</v>
      </c>
      <c r="N173" s="41">
        <f>SUMIFS(体育素质!L:L,体育素质!B:B,B173,体育素质!D:D,"=校内外体育活动",体育素质!E:E,"=早锻炼")</f>
        <v>0.165</v>
      </c>
      <c r="O173" s="41">
        <f>SUMIFS(体育素质!L:L,体育素质!B:B,B173,体育素质!D:D,"=校内外体育活动",体育素质!E:E,"=校园跑")</f>
        <v>0</v>
      </c>
      <c r="P173" s="41">
        <f t="shared" si="47"/>
        <v>0.165</v>
      </c>
      <c r="Q173" s="41">
        <f t="shared" si="48"/>
        <v>3.69</v>
      </c>
      <c r="R173" s="41">
        <f>MIN(0.5,SUMIFS(美育素质!L:L,美育素质!B:B,B173,美育素质!D:D,"=文化艺术实践"))</f>
        <v>0</v>
      </c>
      <c r="S173" s="41">
        <f>SUMIFS(美育素质!L:L,美育素质!B:B,B173,美育素质!D:D,"=校内外文化艺术竞赛")</f>
        <v>0</v>
      </c>
      <c r="T173" s="41">
        <f t="shared" si="49"/>
        <v>0</v>
      </c>
      <c r="U173" s="41">
        <f>MAX(0,SUMIFS(劳育素质!K:K,劳育素质!B:B,B173,劳育素质!D:D,"=劳动日常考核基础分")+SUMIFS(劳育素质!K:K,劳育素质!B:B,B173,劳育素质!D:D,"=活动与卫生加减分"))</f>
        <v>1.50333333333333</v>
      </c>
      <c r="V173" s="25">
        <f>SUMIFS(劳育素质!K:K,劳育素质!B:B,B173,劳育素质!D:D,"=志愿服务",劳育素质!F:F,"=A类+B类")</f>
        <v>0.5</v>
      </c>
      <c r="W173" s="25">
        <f>SUMIFS(劳育素质!K:K,劳育素质!B:B,B173,劳育素质!D:D,"=志愿服务",劳育素质!F:F,"=C类")</f>
        <v>0</v>
      </c>
      <c r="X173" s="25">
        <f t="shared" si="50"/>
        <v>0.5</v>
      </c>
      <c r="Y173" s="25">
        <f>SUMIFS(劳育素质!K:K,劳育素质!B:B,B173,劳育素质!D:D,"=实习实训")</f>
        <v>0</v>
      </c>
      <c r="Z173" s="25">
        <f t="shared" si="51"/>
        <v>2.00333333333333</v>
      </c>
      <c r="AA173" s="25">
        <f>SUMIFS(创新与实践素质!L:L,创新与实践素质!B:B,B173,创新与实践素质!D:D,"=创新创业素质")</f>
        <v>0</v>
      </c>
      <c r="AB173" s="25">
        <f>SUMIFS(创新与实践素质!L:L,创新与实践素质!B:B,B173,创新与实践素质!D:D,"=水平考试")</f>
        <v>0</v>
      </c>
      <c r="AC173" s="25">
        <f>SUMIFS(创新与实践素质!L:L,创新与实践素质!B:B,B173,创新与实践素质!D:D,"=社会实践")</f>
        <v>0</v>
      </c>
      <c r="AD173" s="25">
        <f>_xlfn.MAXIFS(创新与实践素质!L:L,创新与实践素质!B:B,B173,创新与实践素质!D:D,"=社会工作能力（工作表现）",创新与实践素质!G:G,"=上学期")+_xlfn.MAXIFS(创新与实践素质!L:L,创新与实践素质!B:B,B173,创新与实践素质!D:D,"=社会工作能力（工作表现）",创新与实践素质!G:G,"=下学期")</f>
        <v>0.75</v>
      </c>
      <c r="AE173" s="25">
        <f t="shared" si="52"/>
        <v>0.75</v>
      </c>
      <c r="AF173" s="25">
        <f t="shared" si="53"/>
        <v>61.4673333333333</v>
      </c>
    </row>
    <row r="174" spans="1:32">
      <c r="A174" s="12" t="s">
        <v>10</v>
      </c>
      <c r="B174" s="13" t="s">
        <v>150</v>
      </c>
      <c r="C174" s="12"/>
      <c r="D174" s="41">
        <f>SUMIFS(德育素质!H:H,德育素质!B:B,B174,德育素质!D:D,"=基本评定分")</f>
        <v>5.28</v>
      </c>
      <c r="E174" s="41">
        <f>MIN(2,SUMIFS(德育素质!H:H,德育素质!A:A,A174,德育素质!D:D,"=集体评定等级分",德育素质!E:E,"=班级考评等级")+SUMIFS(德育素质!H:H,德育素质!B:B,B174,德育素质!D:D,"=集体评定等级分"))</f>
        <v>1</v>
      </c>
      <c r="F174" s="41">
        <f>MIN(2,SUMIFS(德育素质!H:H,德育素质!B:B,B174,德育素质!D:D,"=社会责任记实分"))</f>
        <v>0</v>
      </c>
      <c r="G174" s="25">
        <f>SUMIFS(德育素质!H:H,德育素质!B:B,B174,德育素质!D:D,"=违纪违规扣分")</f>
        <v>-0.04</v>
      </c>
      <c r="H174" s="25">
        <f>SUMIFS(德育素质!H:H,德育素质!B:B,B174,德育素质!D:D,"=荣誉称号加分")</f>
        <v>0</v>
      </c>
      <c r="I174" s="25">
        <f t="shared" si="45"/>
        <v>0.96</v>
      </c>
      <c r="J174" s="41">
        <f t="shared" si="46"/>
        <v>6.24</v>
      </c>
      <c r="K174" s="41">
        <f>(VLOOKUP(B174,智育素质!B:D,3,0)*10+50)*0.6</f>
        <v>45.936</v>
      </c>
      <c r="L174" s="41">
        <f>SUMIFS(体育素质!J:J,体育素质!B:B,B174,体育素质!D:D,"=体育课程成绩",体育素质!E:E,"=体育成绩")/40</f>
        <v>3.65</v>
      </c>
      <c r="M174" s="41">
        <f>SUMIFS(体育素质!L:L,体育素质!B:B,B174,体育素质!D:D,"=校内外体育竞赛")</f>
        <v>0</v>
      </c>
      <c r="N174" s="41">
        <f>SUMIFS(体育素质!L:L,体育素质!B:B,B174,体育素质!D:D,"=校内外体育活动",体育素质!E:E,"=早锻炼")</f>
        <v>0.145</v>
      </c>
      <c r="O174" s="41">
        <f>SUMIFS(体育素质!L:L,体育素质!B:B,B174,体育素质!D:D,"=校内外体育活动",体育素质!E:E,"=校园跑")</f>
        <v>0</v>
      </c>
      <c r="P174" s="41">
        <f t="shared" si="47"/>
        <v>0.145</v>
      </c>
      <c r="Q174" s="41">
        <f t="shared" si="48"/>
        <v>3.795</v>
      </c>
      <c r="R174" s="41">
        <f>MIN(0.5,SUMIFS(美育素质!L:L,美育素质!B:B,B174,美育素质!D:D,"=文化艺术实践"))</f>
        <v>0</v>
      </c>
      <c r="S174" s="41">
        <f>SUMIFS(美育素质!L:L,美育素质!B:B,B174,美育素质!D:D,"=校内外文化艺术竞赛")</f>
        <v>0</v>
      </c>
      <c r="T174" s="41">
        <f t="shared" si="49"/>
        <v>0</v>
      </c>
      <c r="U174" s="41">
        <f>MAX(0,SUMIFS(劳育素质!K:K,劳育素质!B:B,B174,劳育素质!D:D,"=劳动日常考核基础分")+SUMIFS(劳育素质!K:K,劳育素质!B:B,B174,劳育素质!D:D,"=活动与卫生加减分"))</f>
        <v>1.313</v>
      </c>
      <c r="V174" s="25">
        <f>SUMIFS(劳育素质!K:K,劳育素质!B:B,B174,劳育素质!D:D,"=志愿服务",劳育素质!F:F,"=A类+B类")</f>
        <v>0</v>
      </c>
      <c r="W174" s="25">
        <f>SUMIFS(劳育素质!K:K,劳育素质!B:B,B174,劳育素质!D:D,"=志愿服务",劳育素质!F:F,"=C类")</f>
        <v>0</v>
      </c>
      <c r="X174" s="25">
        <f t="shared" si="50"/>
        <v>0</v>
      </c>
      <c r="Y174" s="25">
        <f>SUMIFS(劳育素质!K:K,劳育素质!B:B,B174,劳育素质!D:D,"=实习实训")</f>
        <v>0</v>
      </c>
      <c r="Z174" s="25">
        <f t="shared" si="51"/>
        <v>1.313</v>
      </c>
      <c r="AA174" s="25">
        <f>SUMIFS(创新与实践素质!L:L,创新与实践素质!B:B,B174,创新与实践素质!D:D,"=创新创业素质")</f>
        <v>0</v>
      </c>
      <c r="AB174" s="25">
        <f>SUMIFS(创新与实践素质!L:L,创新与实践素质!B:B,B174,创新与实践素质!D:D,"=水平考试")</f>
        <v>0</v>
      </c>
      <c r="AC174" s="25">
        <f>SUMIFS(创新与实践素质!L:L,创新与实践素质!B:B,B174,创新与实践素质!D:D,"=社会实践")</f>
        <v>0</v>
      </c>
      <c r="AD174" s="25">
        <f>_xlfn.MAXIFS(创新与实践素质!L:L,创新与实践素质!B:B,B174,创新与实践素质!D:D,"=社会工作能力（工作表现）",创新与实践素质!G:G,"=上学期")+_xlfn.MAXIFS(创新与实践素质!L:L,创新与实践素质!B:B,B174,创新与实践素质!D:D,"=社会工作能力（工作表现）",创新与实践素质!G:G,"=下学期")</f>
        <v>0.15</v>
      </c>
      <c r="AE174" s="25">
        <f t="shared" si="52"/>
        <v>0.15</v>
      </c>
      <c r="AF174" s="25">
        <f t="shared" si="53"/>
        <v>57.434</v>
      </c>
    </row>
    <row r="175" spans="1:32">
      <c r="A175" s="12" t="s">
        <v>10</v>
      </c>
      <c r="B175" s="13" t="s">
        <v>71</v>
      </c>
      <c r="C175" s="12"/>
      <c r="D175" s="41">
        <f>SUMIFS(德育素质!H:H,德育素质!B:B,B175,德育素质!D:D,"=基本评定分")</f>
        <v>5.28</v>
      </c>
      <c r="E175" s="41">
        <f>MIN(2,SUMIFS(德育素质!H:H,德育素质!A:A,A175,德育素质!D:D,"=集体评定等级分",德育素质!E:E,"=班级考评等级")+SUMIFS(德育素质!H:H,德育素质!B:B,B175,德育素质!D:D,"=集体评定等级分"))</f>
        <v>1</v>
      </c>
      <c r="F175" s="41">
        <f>MIN(2,SUMIFS(德育素质!H:H,德育素质!B:B,B175,德育素质!D:D,"=社会责任记实分"))</f>
        <v>0</v>
      </c>
      <c r="G175" s="25">
        <f>SUMIFS(德育素质!H:H,德育素质!B:B,B175,德育素质!D:D,"=违纪违规扣分")</f>
        <v>-0.1</v>
      </c>
      <c r="H175" s="25">
        <f>SUMIFS(德育素质!H:H,德育素质!B:B,B175,德育素质!D:D,"=荣誉称号加分")</f>
        <v>0</v>
      </c>
      <c r="I175" s="25">
        <f t="shared" si="45"/>
        <v>0.9</v>
      </c>
      <c r="J175" s="41">
        <f t="shared" si="46"/>
        <v>6.18</v>
      </c>
      <c r="K175" s="41">
        <f>(VLOOKUP(B175,智育素质!B:D,3,0)*10+50)*0.6</f>
        <v>46.728</v>
      </c>
      <c r="L175" s="41">
        <f>SUMIFS(体育素质!J:J,体育素质!B:B,B175,体育素质!D:D,"=体育课程成绩",体育素质!E:E,"=体育成绩")/40</f>
        <v>3.125</v>
      </c>
      <c r="M175" s="41">
        <f>SUMIFS(体育素质!L:L,体育素质!B:B,B175,体育素质!D:D,"=校内外体育竞赛")</f>
        <v>0</v>
      </c>
      <c r="N175" s="41">
        <f>SUMIFS(体育素质!L:L,体育素质!B:B,B175,体育素质!D:D,"=校内外体育活动",体育素质!E:E,"=早锻炼")</f>
        <v>0.15</v>
      </c>
      <c r="O175" s="41">
        <f>SUMIFS(体育素质!L:L,体育素质!B:B,B175,体育素质!D:D,"=校内外体育活动",体育素质!E:E,"=校园跑")</f>
        <v>0</v>
      </c>
      <c r="P175" s="41">
        <f t="shared" si="47"/>
        <v>0.15</v>
      </c>
      <c r="Q175" s="41">
        <f t="shared" si="48"/>
        <v>3.275</v>
      </c>
      <c r="R175" s="41">
        <f>MIN(0.5,SUMIFS(美育素质!L:L,美育素质!B:B,B175,美育素质!D:D,"=文化艺术实践"))</f>
        <v>0</v>
      </c>
      <c r="S175" s="41">
        <f>SUMIFS(美育素质!L:L,美育素质!B:B,B175,美育素质!D:D,"=校内外文化艺术竞赛")</f>
        <v>0</v>
      </c>
      <c r="T175" s="41">
        <f t="shared" si="49"/>
        <v>0</v>
      </c>
      <c r="U175" s="41">
        <f>MAX(0,SUMIFS(劳育素质!K:K,劳育素质!B:B,B175,劳育素质!D:D,"=劳动日常考核基础分")+SUMIFS(劳育素质!K:K,劳育素质!B:B,B175,劳育素质!D:D,"=活动与卫生加减分"))</f>
        <v>1.4966</v>
      </c>
      <c r="V175" s="25">
        <f>SUMIFS(劳育素质!K:K,劳育素质!B:B,B175,劳育素质!D:D,"=志愿服务",劳育素质!F:F,"=A类+B类")</f>
        <v>0</v>
      </c>
      <c r="W175" s="25">
        <f>SUMIFS(劳育素质!K:K,劳育素质!B:B,B175,劳育素质!D:D,"=志愿服务",劳育素质!F:F,"=C类")</f>
        <v>0</v>
      </c>
      <c r="X175" s="25">
        <f t="shared" si="50"/>
        <v>0</v>
      </c>
      <c r="Y175" s="25">
        <f>SUMIFS(劳育素质!K:K,劳育素质!B:B,B175,劳育素质!D:D,"=实习实训")</f>
        <v>0</v>
      </c>
      <c r="Z175" s="25">
        <f t="shared" si="51"/>
        <v>1.4966</v>
      </c>
      <c r="AA175" s="25">
        <f>SUMIFS(创新与实践素质!L:L,创新与实践素质!B:B,B175,创新与实践素质!D:D,"=创新创业素质")</f>
        <v>0</v>
      </c>
      <c r="AB175" s="25">
        <f>SUMIFS(创新与实践素质!L:L,创新与实践素质!B:B,B175,创新与实践素质!D:D,"=水平考试")</f>
        <v>0</v>
      </c>
      <c r="AC175" s="25">
        <f>SUMIFS(创新与实践素质!L:L,创新与实践素质!B:B,B175,创新与实践素质!D:D,"=社会实践")</f>
        <v>0</v>
      </c>
      <c r="AD175" s="25">
        <f>_xlfn.MAXIFS(创新与实践素质!L:L,创新与实践素质!B:B,B175,创新与实践素质!D:D,"=社会工作能力（工作表现）",创新与实践素质!G:G,"=上学期")+_xlfn.MAXIFS(创新与实践素质!L:L,创新与实践素质!B:B,B175,创新与实践素质!D:D,"=社会工作能力（工作表现）",创新与实践素质!G:G,"=下学期")</f>
        <v>0</v>
      </c>
      <c r="AE175" s="25">
        <f t="shared" si="52"/>
        <v>0</v>
      </c>
      <c r="AF175" s="25">
        <f t="shared" si="53"/>
        <v>57.6796</v>
      </c>
    </row>
    <row r="176" spans="1:32">
      <c r="A176" s="12" t="s">
        <v>10</v>
      </c>
      <c r="B176" s="13" t="s">
        <v>145</v>
      </c>
      <c r="C176" s="12"/>
      <c r="D176" s="41">
        <f>SUMIFS(德育素质!H:H,德育素质!B:B,B176,德育素质!D:D,"=基本评定分")</f>
        <v>5.28</v>
      </c>
      <c r="E176" s="41">
        <f>MIN(2,SUMIFS(德育素质!H:H,德育素质!A:A,A176,德育素质!D:D,"=集体评定等级分",德育素质!E:E,"=班级考评等级")+SUMIFS(德育素质!H:H,德育素质!B:B,B176,德育素质!D:D,"=集体评定等级分"))</f>
        <v>1</v>
      </c>
      <c r="F176" s="41">
        <f>MIN(2,SUMIFS(德育素质!H:H,德育素质!B:B,B176,德育素质!D:D,"=社会责任记实分"))</f>
        <v>0</v>
      </c>
      <c r="G176" s="25">
        <f>SUMIFS(德育素质!H:H,德育素质!B:B,B176,德育素质!D:D,"=违纪违规扣分")</f>
        <v>-0.02</v>
      </c>
      <c r="H176" s="25">
        <f>SUMIFS(德育素质!H:H,德育素质!B:B,B176,德育素质!D:D,"=荣誉称号加分")</f>
        <v>0</v>
      </c>
      <c r="I176" s="25">
        <f t="shared" si="45"/>
        <v>0.98</v>
      </c>
      <c r="J176" s="41">
        <f t="shared" si="46"/>
        <v>6.26</v>
      </c>
      <c r="K176" s="41">
        <f>(VLOOKUP(B176,智育素质!B:D,3,0)*10+50)*0.6</f>
        <v>43.944</v>
      </c>
      <c r="L176" s="41">
        <f>SUMIFS(体育素质!J:J,体育素质!B:B,B176,体育素质!D:D,"=体育课程成绩",体育素质!E:E,"=体育成绩")/40</f>
        <v>4.3</v>
      </c>
      <c r="M176" s="41">
        <f>SUMIFS(体育素质!L:L,体育素质!B:B,B176,体育素质!D:D,"=校内外体育竞赛")</f>
        <v>0</v>
      </c>
      <c r="N176" s="41">
        <f>SUMIFS(体育素质!L:L,体育素质!B:B,B176,体育素质!D:D,"=校内外体育活动",体育素质!E:E,"=早锻炼")</f>
        <v>0.27</v>
      </c>
      <c r="O176" s="41">
        <f>SUMIFS(体育素质!L:L,体育素质!B:B,B176,体育素质!D:D,"=校内外体育活动",体育素质!E:E,"=校园跑")</f>
        <v>0.152625</v>
      </c>
      <c r="P176" s="41">
        <f t="shared" si="47"/>
        <v>0.422625</v>
      </c>
      <c r="Q176" s="41">
        <f t="shared" si="48"/>
        <v>4.722625</v>
      </c>
      <c r="R176" s="41">
        <f>MIN(0.5,SUMIFS(美育素质!L:L,美育素质!B:B,B176,美育素质!D:D,"=文化艺术实践"))</f>
        <v>0</v>
      </c>
      <c r="S176" s="41">
        <f>SUMIFS(美育素质!L:L,美育素质!B:B,B176,美育素质!D:D,"=校内外文化艺术竞赛")</f>
        <v>0</v>
      </c>
      <c r="T176" s="41">
        <f t="shared" si="49"/>
        <v>0</v>
      </c>
      <c r="U176" s="41">
        <f>MAX(0,SUMIFS(劳育素质!K:K,劳育素质!B:B,B176,劳育素质!D:D,"=劳动日常考核基础分")+SUMIFS(劳育素质!K:K,劳育素质!B:B,B176,劳育素质!D:D,"=活动与卫生加减分"))</f>
        <v>1.357</v>
      </c>
      <c r="V176" s="25">
        <f>SUMIFS(劳育素质!K:K,劳育素质!B:B,B176,劳育素质!D:D,"=志愿服务",劳育素质!F:F,"=A类+B类")</f>
        <v>0</v>
      </c>
      <c r="W176" s="25">
        <f>SUMIFS(劳育素质!K:K,劳育素质!B:B,B176,劳育素质!D:D,"=志愿服务",劳育素质!F:F,"=C类")</f>
        <v>0</v>
      </c>
      <c r="X176" s="25">
        <f t="shared" si="50"/>
        <v>0</v>
      </c>
      <c r="Y176" s="25">
        <f>SUMIFS(劳育素质!K:K,劳育素质!B:B,B176,劳育素质!D:D,"=实习实训")</f>
        <v>0</v>
      </c>
      <c r="Z176" s="25">
        <f t="shared" si="51"/>
        <v>1.357</v>
      </c>
      <c r="AA176" s="25">
        <f>SUMIFS(创新与实践素质!L:L,创新与实践素质!B:B,B176,创新与实践素质!D:D,"=创新创业素质")</f>
        <v>0</v>
      </c>
      <c r="AB176" s="25">
        <f>SUMIFS(创新与实践素质!L:L,创新与实践素质!B:B,B176,创新与实践素质!D:D,"=水平考试")</f>
        <v>0</v>
      </c>
      <c r="AC176" s="25">
        <f>SUMIFS(创新与实践素质!L:L,创新与实践素质!B:B,B176,创新与实践素质!D:D,"=社会实践")</f>
        <v>0</v>
      </c>
      <c r="AD176" s="25">
        <f>_xlfn.MAXIFS(创新与实践素质!L:L,创新与实践素质!B:B,B176,创新与实践素质!D:D,"=社会工作能力（工作表现）",创新与实践素质!G:G,"=上学期")+_xlfn.MAXIFS(创新与实践素质!L:L,创新与实践素质!B:B,B176,创新与实践素质!D:D,"=社会工作能力（工作表现）",创新与实践素质!G:G,"=下学期")</f>
        <v>0</v>
      </c>
      <c r="AE176" s="25">
        <f t="shared" si="52"/>
        <v>0</v>
      </c>
      <c r="AF176" s="25">
        <f t="shared" si="53"/>
        <v>56.283625</v>
      </c>
    </row>
    <row r="177" spans="1:32">
      <c r="A177" s="12" t="s">
        <v>10</v>
      </c>
      <c r="B177" s="13" t="s">
        <v>56</v>
      </c>
      <c r="C177" s="12"/>
      <c r="D177" s="41">
        <f>SUMIFS(德育素质!H:H,德育素质!B:B,B177,德育素质!D:D,"=基本评定分")</f>
        <v>5.28</v>
      </c>
      <c r="E177" s="41">
        <f>MIN(2,SUMIFS(德育素质!H:H,德育素质!A:A,A177,德育素质!D:D,"=集体评定等级分",德育素质!E:E,"=班级考评等级")+SUMIFS(德育素质!H:H,德育素质!B:B,B177,德育素质!D:D,"=集体评定等级分"))</f>
        <v>1</v>
      </c>
      <c r="F177" s="41">
        <f>MIN(2,SUMIFS(德育素质!H:H,德育素质!B:B,B177,德育素质!D:D,"=社会责任记实分"))</f>
        <v>0</v>
      </c>
      <c r="G177" s="25">
        <f>SUMIFS(德育素质!H:H,德育素质!B:B,B177,德育素质!D:D,"=违纪违规扣分")</f>
        <v>-0.1</v>
      </c>
      <c r="H177" s="25">
        <f>SUMIFS(德育素质!H:H,德育素质!B:B,B177,德育素质!D:D,"=荣誉称号加分")</f>
        <v>0</v>
      </c>
      <c r="I177" s="25">
        <f t="shared" si="45"/>
        <v>0.9</v>
      </c>
      <c r="J177" s="41">
        <f t="shared" si="46"/>
        <v>6.18</v>
      </c>
      <c r="K177" s="41">
        <f>(VLOOKUP(B177,智育素质!B:D,3,0)*10+50)*0.6</f>
        <v>46.056</v>
      </c>
      <c r="L177" s="41">
        <f>SUMIFS(体育素质!J:J,体育素质!B:B,B177,体育素质!D:D,"=体育课程成绩",体育素质!E:E,"=体育成绩")/40</f>
        <v>3.425</v>
      </c>
      <c r="M177" s="41">
        <f>SUMIFS(体育素质!L:L,体育素质!B:B,B177,体育素质!D:D,"=校内外体育竞赛")</f>
        <v>0</v>
      </c>
      <c r="N177" s="41">
        <f>SUMIFS(体育素质!L:L,体育素质!B:B,B177,体育素质!D:D,"=校内外体育活动",体育素质!E:E,"=早锻炼")</f>
        <v>0.135</v>
      </c>
      <c r="O177" s="41">
        <f>SUMIFS(体育素质!L:L,体育素质!B:B,B177,体育素质!D:D,"=校内外体育活动",体育素质!E:E,"=校园跑")</f>
        <v>0</v>
      </c>
      <c r="P177" s="41">
        <f t="shared" si="47"/>
        <v>0.135</v>
      </c>
      <c r="Q177" s="41">
        <f t="shared" si="48"/>
        <v>3.56</v>
      </c>
      <c r="R177" s="41">
        <f>MIN(0.5,SUMIFS(美育素质!L:L,美育素质!B:B,B177,美育素质!D:D,"=文化艺术实践"))</f>
        <v>0</v>
      </c>
      <c r="S177" s="41">
        <f>SUMIFS(美育素质!L:L,美育素质!B:B,B177,美育素质!D:D,"=校内外文化艺术竞赛")</f>
        <v>0</v>
      </c>
      <c r="T177" s="41">
        <f t="shared" si="49"/>
        <v>0</v>
      </c>
      <c r="U177" s="41">
        <f>MAX(0,SUMIFS(劳育素质!K:K,劳育素质!B:B,B177,劳育素质!D:D,"=劳动日常考核基础分")+SUMIFS(劳育素质!K:K,劳育素质!B:B,B177,劳育素质!D:D,"=活动与卫生加减分"))</f>
        <v>1.48973333333333</v>
      </c>
      <c r="V177" s="25">
        <f>SUMIFS(劳育素质!K:K,劳育素质!B:B,B177,劳育素质!D:D,"=志愿服务",劳育素质!F:F,"=A类+B类")</f>
        <v>0</v>
      </c>
      <c r="W177" s="25">
        <f>SUMIFS(劳育素质!K:K,劳育素质!B:B,B177,劳育素质!D:D,"=志愿服务",劳育素质!F:F,"=C类")</f>
        <v>0</v>
      </c>
      <c r="X177" s="25">
        <f t="shared" si="50"/>
        <v>0</v>
      </c>
      <c r="Y177" s="25">
        <f>SUMIFS(劳育素质!K:K,劳育素质!B:B,B177,劳育素质!D:D,"=实习实训")</f>
        <v>0</v>
      </c>
      <c r="Z177" s="25">
        <f t="shared" si="51"/>
        <v>1.48973333333333</v>
      </c>
      <c r="AA177" s="25">
        <f>SUMIFS(创新与实践素质!L:L,创新与实践素质!B:B,B177,创新与实践素质!D:D,"=创新创业素质")</f>
        <v>0</v>
      </c>
      <c r="AB177" s="25">
        <f>SUMIFS(创新与实践素质!L:L,创新与实践素质!B:B,B177,创新与实践素质!D:D,"=水平考试")</f>
        <v>0</v>
      </c>
      <c r="AC177" s="25">
        <f>SUMIFS(创新与实践素质!L:L,创新与实践素质!B:B,B177,创新与实践素质!D:D,"=社会实践")</f>
        <v>0</v>
      </c>
      <c r="AD177" s="25">
        <f>_xlfn.MAXIFS(创新与实践素质!L:L,创新与实践素质!B:B,B177,创新与实践素质!D:D,"=社会工作能力（工作表现）",创新与实践素质!G:G,"=上学期")+_xlfn.MAXIFS(创新与实践素质!L:L,创新与实践素质!B:B,B177,创新与实践素质!D:D,"=社会工作能力（工作表现）",创新与实践素质!G:G,"=下学期")</f>
        <v>0</v>
      </c>
      <c r="AE177" s="25">
        <f t="shared" si="52"/>
        <v>0</v>
      </c>
      <c r="AF177" s="25">
        <f t="shared" si="53"/>
        <v>57.2857333333333</v>
      </c>
    </row>
    <row r="178" spans="1:32">
      <c r="A178" s="12" t="s">
        <v>10</v>
      </c>
      <c r="B178" s="13" t="s">
        <v>184</v>
      </c>
      <c r="C178" s="12"/>
      <c r="D178" s="41">
        <f>SUMIFS(德育素质!H:H,德育素质!B:B,B178,德育素质!D:D,"=基本评定分")</f>
        <v>5.28</v>
      </c>
      <c r="E178" s="41">
        <f>MIN(2,SUMIFS(德育素质!H:H,德育素质!A:A,A178,德育素质!D:D,"=集体评定等级分",德育素质!E:E,"=班级考评等级")+SUMIFS(德育素质!H:H,德育素质!B:B,B178,德育素质!D:D,"=集体评定等级分"))</f>
        <v>1</v>
      </c>
      <c r="F178" s="41">
        <f>MIN(2,SUMIFS(德育素质!H:H,德育素质!B:B,B178,德育素质!D:D,"=社会责任记实分"))</f>
        <v>0.25</v>
      </c>
      <c r="G178" s="25">
        <f>SUMIFS(德育素质!H:H,德育素质!B:B,B178,德育素质!D:D,"=违纪违规扣分")</f>
        <v>-0.02</v>
      </c>
      <c r="H178" s="25">
        <f>SUMIFS(德育素质!H:H,德育素质!B:B,B178,德育素质!D:D,"=荣誉称号加分")</f>
        <v>0</v>
      </c>
      <c r="I178" s="25">
        <f t="shared" si="45"/>
        <v>1.23</v>
      </c>
      <c r="J178" s="41">
        <f t="shared" si="46"/>
        <v>6.51</v>
      </c>
      <c r="K178" s="41">
        <f>(VLOOKUP(B178,智育素质!B:D,3,0)*10+50)*0.6</f>
        <v>45.894</v>
      </c>
      <c r="L178" s="41">
        <f>SUMIFS(体育素质!J:J,体育素质!B:B,B178,体育素质!D:D,"=体育课程成绩",体育素质!E:E,"=体育成绩")/40</f>
        <v>4.2</v>
      </c>
      <c r="M178" s="41">
        <f>SUMIFS(体育素质!L:L,体育素质!B:B,B178,体育素质!D:D,"=校内外体育竞赛")</f>
        <v>0</v>
      </c>
      <c r="N178" s="41">
        <f>SUMIFS(体育素质!L:L,体育素质!B:B,B178,体育素质!D:D,"=校内外体育活动",体育素质!E:E,"=早锻炼")</f>
        <v>0.13</v>
      </c>
      <c r="O178" s="41">
        <f>SUMIFS(体育素质!L:L,体育素质!B:B,B178,体育素质!D:D,"=校内外体育活动",体育素质!E:E,"=校园跑")</f>
        <v>0.3</v>
      </c>
      <c r="P178" s="41">
        <f t="shared" si="47"/>
        <v>0.43</v>
      </c>
      <c r="Q178" s="41">
        <f t="shared" si="48"/>
        <v>4.63</v>
      </c>
      <c r="R178" s="41">
        <f>MIN(0.5,SUMIFS(美育素质!L:L,美育素质!B:B,B178,美育素质!D:D,"=文化艺术实践"))</f>
        <v>0</v>
      </c>
      <c r="S178" s="41">
        <f>SUMIFS(美育素质!L:L,美育素质!B:B,B178,美育素质!D:D,"=校内外文化艺术竞赛")</f>
        <v>0</v>
      </c>
      <c r="T178" s="41">
        <f t="shared" si="49"/>
        <v>0</v>
      </c>
      <c r="U178" s="41">
        <f>MAX(0,SUMIFS(劳育素质!K:K,劳育素质!B:B,B178,劳育素质!D:D,"=劳动日常考核基础分")+SUMIFS(劳育素质!K:K,劳育素质!B:B,B178,劳育素质!D:D,"=活动与卫生加减分"))</f>
        <v>1.3686</v>
      </c>
      <c r="V178" s="25">
        <f>SUMIFS(劳育素质!K:K,劳育素质!B:B,B178,劳育素质!D:D,"=志愿服务",劳育素质!F:F,"=A类+B类")</f>
        <v>1.3</v>
      </c>
      <c r="W178" s="25">
        <f>SUMIFS(劳育素质!K:K,劳育素质!B:B,B178,劳育素质!D:D,"=志愿服务",劳育素质!F:F,"=C类")</f>
        <v>0</v>
      </c>
      <c r="X178" s="25">
        <f t="shared" si="50"/>
        <v>1.3</v>
      </c>
      <c r="Y178" s="25">
        <f>SUMIFS(劳育素质!K:K,劳育素质!B:B,B178,劳育素质!D:D,"=实习实训")</f>
        <v>0</v>
      </c>
      <c r="Z178" s="25">
        <f t="shared" si="51"/>
        <v>2.6686</v>
      </c>
      <c r="AA178" s="25">
        <f>SUMIFS(创新与实践素质!L:L,创新与实践素质!B:B,B178,创新与实践素质!D:D,"=创新创业素质")</f>
        <v>0.25</v>
      </c>
      <c r="AB178" s="25">
        <f>SUMIFS(创新与实践素质!L:L,创新与实践素质!B:B,B178,创新与实践素质!D:D,"=水平考试")</f>
        <v>0</v>
      </c>
      <c r="AC178" s="25">
        <f>SUMIFS(创新与实践素质!L:L,创新与实践素质!B:B,B178,创新与实践素质!D:D,"=社会实践")</f>
        <v>0</v>
      </c>
      <c r="AD178" s="25">
        <f>_xlfn.MAXIFS(创新与实践素质!L:L,创新与实践素质!B:B,B178,创新与实践素质!D:D,"=社会工作能力（工作表现）",创新与实践素质!G:G,"=上学期")+_xlfn.MAXIFS(创新与实践素质!L:L,创新与实践素质!B:B,B178,创新与实践素质!D:D,"=社会工作能力（工作表现）",创新与实践素质!G:G,"=下学期")</f>
        <v>0</v>
      </c>
      <c r="AE178" s="25">
        <f t="shared" si="52"/>
        <v>0.25</v>
      </c>
      <c r="AF178" s="25">
        <f t="shared" si="53"/>
        <v>59.9526</v>
      </c>
    </row>
    <row r="179" spans="1:32">
      <c r="A179" s="12" t="s">
        <v>10</v>
      </c>
      <c r="B179" s="13" t="s">
        <v>133</v>
      </c>
      <c r="C179" s="12"/>
      <c r="D179" s="41">
        <f>SUMIFS(德育素质!H:H,德育素质!B:B,B179,德育素质!D:D,"=基本评定分")</f>
        <v>5.28</v>
      </c>
      <c r="E179" s="41">
        <f>MIN(2,SUMIFS(德育素质!H:H,德育素质!A:A,A179,德育素质!D:D,"=集体评定等级分",德育素质!E:E,"=班级考评等级")+SUMIFS(德育素质!H:H,德育素质!B:B,B179,德育素质!D:D,"=集体评定等级分"))</f>
        <v>1</v>
      </c>
      <c r="F179" s="41">
        <f>MIN(2,SUMIFS(德育素质!H:H,德育素质!B:B,B179,德育素质!D:D,"=社会责任记实分"))</f>
        <v>0</v>
      </c>
      <c r="G179" s="25">
        <f>SUMIFS(德育素质!H:H,德育素质!B:B,B179,德育素质!D:D,"=违纪违规扣分")</f>
        <v>0</v>
      </c>
      <c r="H179" s="25">
        <f>SUMIFS(德育素质!H:H,德育素质!B:B,B179,德育素质!D:D,"=荣誉称号加分")</f>
        <v>0</v>
      </c>
      <c r="I179" s="25">
        <f t="shared" si="45"/>
        <v>1</v>
      </c>
      <c r="J179" s="41">
        <f t="shared" si="46"/>
        <v>6.28</v>
      </c>
      <c r="K179" s="41">
        <f>(VLOOKUP(B179,智育素质!B:D,3,0)*10+50)*0.6</f>
        <v>45.036</v>
      </c>
      <c r="L179" s="41">
        <f>SUMIFS(体育素质!J:J,体育素质!B:B,B179,体育素质!D:D,"=体育课程成绩",体育素质!E:E,"=体育成绩")/40</f>
        <v>3.225</v>
      </c>
      <c r="M179" s="41">
        <f>SUMIFS(体育素质!L:L,体育素质!B:B,B179,体育素质!D:D,"=校内外体育竞赛")</f>
        <v>0</v>
      </c>
      <c r="N179" s="41">
        <f>SUMIFS(体育素质!L:L,体育素质!B:B,B179,体育素质!D:D,"=校内外体育活动",体育素质!E:E,"=早锻炼")</f>
        <v>0.34</v>
      </c>
      <c r="O179" s="41">
        <f>SUMIFS(体育素质!L:L,体育素质!B:B,B179,体育素质!D:D,"=校内外体育活动",体育素质!E:E,"=校园跑")</f>
        <v>0.108458333333333</v>
      </c>
      <c r="P179" s="41">
        <f t="shared" si="47"/>
        <v>0.448458333333333</v>
      </c>
      <c r="Q179" s="41">
        <f t="shared" si="48"/>
        <v>3.67345833333333</v>
      </c>
      <c r="R179" s="41">
        <f>MIN(0.5,SUMIFS(美育素质!L:L,美育素质!B:B,B179,美育素质!D:D,"=文化艺术实践"))</f>
        <v>0</v>
      </c>
      <c r="S179" s="41">
        <f>SUMIFS(美育素质!L:L,美育素质!B:B,B179,美育素质!D:D,"=校内外文化艺术竞赛")</f>
        <v>0</v>
      </c>
      <c r="T179" s="41">
        <f t="shared" si="49"/>
        <v>0</v>
      </c>
      <c r="U179" s="41">
        <f>MAX(0,SUMIFS(劳育素质!K:K,劳育素质!B:B,B179,劳育素质!D:D,"=劳动日常考核基础分")+SUMIFS(劳育素质!K:K,劳育素质!B:B,B179,劳育素质!D:D,"=活动与卫生加减分"))</f>
        <v>1.54133333333333</v>
      </c>
      <c r="V179" s="25">
        <f>SUMIFS(劳育素质!K:K,劳育素质!B:B,B179,劳育素质!D:D,"=志愿服务",劳育素质!F:F,"=A类+B类")</f>
        <v>0</v>
      </c>
      <c r="W179" s="25">
        <f>SUMIFS(劳育素质!K:K,劳育素质!B:B,B179,劳育素质!D:D,"=志愿服务",劳育素质!F:F,"=C类")</f>
        <v>0</v>
      </c>
      <c r="X179" s="25">
        <f t="shared" si="50"/>
        <v>0</v>
      </c>
      <c r="Y179" s="25">
        <f>SUMIFS(劳育素质!K:K,劳育素质!B:B,B179,劳育素质!D:D,"=实习实训")</f>
        <v>0</v>
      </c>
      <c r="Z179" s="25">
        <f t="shared" si="51"/>
        <v>1.54133333333333</v>
      </c>
      <c r="AA179" s="25">
        <f>SUMIFS(创新与实践素质!L:L,创新与实践素质!B:B,B179,创新与实践素质!D:D,"=创新创业素质")</f>
        <v>0</v>
      </c>
      <c r="AB179" s="25">
        <f>SUMIFS(创新与实践素质!L:L,创新与实践素质!B:B,B179,创新与实践素质!D:D,"=水平考试")</f>
        <v>0</v>
      </c>
      <c r="AC179" s="25">
        <f>SUMIFS(创新与实践素质!L:L,创新与实践素质!B:B,B179,创新与实践素质!D:D,"=社会实践")</f>
        <v>0</v>
      </c>
      <c r="AD179" s="25">
        <f>_xlfn.MAXIFS(创新与实践素质!L:L,创新与实践素质!B:B,B179,创新与实践素质!D:D,"=社会工作能力（工作表现）",创新与实践素质!G:G,"=上学期")+_xlfn.MAXIFS(创新与实践素质!L:L,创新与实践素质!B:B,B179,创新与实践素质!D:D,"=社会工作能力（工作表现）",创新与实践素质!G:G,"=下学期")</f>
        <v>0</v>
      </c>
      <c r="AE179" s="25">
        <f t="shared" si="52"/>
        <v>0</v>
      </c>
      <c r="AF179" s="25">
        <f t="shared" si="53"/>
        <v>56.5307916666667</v>
      </c>
    </row>
    <row r="180" spans="1:32">
      <c r="A180" s="12" t="s">
        <v>10</v>
      </c>
      <c r="B180" s="13" t="s">
        <v>39</v>
      </c>
      <c r="C180" s="12"/>
      <c r="D180" s="41">
        <f>SUMIFS(德育素质!H:H,德育素质!B:B,B180,德育素质!D:D,"=基本评定分")</f>
        <v>5.28</v>
      </c>
      <c r="E180" s="41">
        <f>MIN(2,SUMIFS(德育素质!H:H,德育素质!A:A,A180,德育素质!D:D,"=集体评定等级分",德育素质!E:E,"=班级考评等级")+SUMIFS(德育素质!H:H,德育素质!B:B,B180,德育素质!D:D,"=集体评定等级分"))</f>
        <v>1</v>
      </c>
      <c r="F180" s="41">
        <f>MIN(2,SUMIFS(德育素质!H:H,德育素质!B:B,B180,德育素质!D:D,"=社会责任记实分"))</f>
        <v>0</v>
      </c>
      <c r="G180" s="25">
        <f>SUMIFS(德育素质!H:H,德育素质!B:B,B180,德育素质!D:D,"=违纪违规扣分")</f>
        <v>0</v>
      </c>
      <c r="H180" s="25">
        <f>SUMIFS(德育素质!H:H,德育素质!B:B,B180,德育素质!D:D,"=荣誉称号加分")</f>
        <v>0</v>
      </c>
      <c r="I180" s="25">
        <f t="shared" si="45"/>
        <v>1</v>
      </c>
      <c r="J180" s="41">
        <f t="shared" si="46"/>
        <v>6.28</v>
      </c>
      <c r="K180" s="41">
        <f>(VLOOKUP(B180,智育素质!B:D,3,0)*10+50)*0.6</f>
        <v>43.836</v>
      </c>
      <c r="L180" s="41">
        <f>SUMIFS(体育素质!J:J,体育素质!B:B,B180,体育素质!D:D,"=体育课程成绩",体育素质!E:E,"=体育成绩")/40</f>
        <v>4.225</v>
      </c>
      <c r="M180" s="41">
        <f>SUMIFS(体育素质!L:L,体育素质!B:B,B180,体育素质!D:D,"=校内外体育竞赛")</f>
        <v>0</v>
      </c>
      <c r="N180" s="41">
        <f>SUMIFS(体育素质!L:L,体育素质!B:B,B180,体育素质!D:D,"=校内外体育活动",体育素质!E:E,"=早锻炼")</f>
        <v>0.4</v>
      </c>
      <c r="O180" s="41">
        <f>SUMIFS(体育素质!L:L,体育素质!B:B,B180,体育素质!D:D,"=校内外体育活动",体育素质!E:E,"=校园跑")</f>
        <v>0.6</v>
      </c>
      <c r="P180" s="41">
        <f t="shared" si="47"/>
        <v>1</v>
      </c>
      <c r="Q180" s="41">
        <f t="shared" si="48"/>
        <v>5.225</v>
      </c>
      <c r="R180" s="41">
        <f>MIN(0.5,SUMIFS(美育素质!L:L,美育素质!B:B,B180,美育素质!D:D,"=文化艺术实践"))</f>
        <v>0</v>
      </c>
      <c r="S180" s="41">
        <f>SUMIFS(美育素质!L:L,美育素质!B:B,B180,美育素质!D:D,"=校内外文化艺术竞赛")</f>
        <v>0</v>
      </c>
      <c r="T180" s="41">
        <f t="shared" si="49"/>
        <v>0</v>
      </c>
      <c r="U180" s="41">
        <f>MAX(0,SUMIFS(劳育素质!K:K,劳育素质!B:B,B180,劳育素质!D:D,"=劳动日常考核基础分")+SUMIFS(劳育素质!K:K,劳育素质!B:B,B180,劳育素质!D:D,"=活动与卫生加减分"))</f>
        <v>1.51111111111111</v>
      </c>
      <c r="V180" s="25">
        <f>SUMIFS(劳育素质!K:K,劳育素质!B:B,B180,劳育素质!D:D,"=志愿服务",劳育素质!F:F,"=A类+B类")</f>
        <v>0.425</v>
      </c>
      <c r="W180" s="25">
        <f>SUMIFS(劳育素质!K:K,劳育素质!B:B,B180,劳育素质!D:D,"=志愿服务",劳育素质!F:F,"=C类")</f>
        <v>0</v>
      </c>
      <c r="X180" s="25">
        <f t="shared" si="50"/>
        <v>0.425</v>
      </c>
      <c r="Y180" s="25">
        <f>SUMIFS(劳育素质!K:K,劳育素质!B:B,B180,劳育素质!D:D,"=实习实训")</f>
        <v>0</v>
      </c>
      <c r="Z180" s="25">
        <f t="shared" si="51"/>
        <v>1.93611111111111</v>
      </c>
      <c r="AA180" s="25">
        <f>SUMIFS(创新与实践素质!L:L,创新与实践素质!B:B,B180,创新与实践素质!D:D,"=创新创业素质")</f>
        <v>0</v>
      </c>
      <c r="AB180" s="25">
        <f>SUMIFS(创新与实践素质!L:L,创新与实践素质!B:B,B180,创新与实践素质!D:D,"=水平考试")</f>
        <v>0</v>
      </c>
      <c r="AC180" s="25">
        <f>SUMIFS(创新与实践素质!L:L,创新与实践素质!B:B,B180,创新与实践素质!D:D,"=社会实践")</f>
        <v>0</v>
      </c>
      <c r="AD180" s="25">
        <f>_xlfn.MAXIFS(创新与实践素质!L:L,创新与实践素质!B:B,B180,创新与实践素质!D:D,"=社会工作能力（工作表现）",创新与实践素质!G:G,"=上学期")+_xlfn.MAXIFS(创新与实践素质!L:L,创新与实践素质!B:B,B180,创新与实践素质!D:D,"=社会工作能力（工作表现）",创新与实践素质!G:G,"=下学期")</f>
        <v>0</v>
      </c>
      <c r="AE180" s="25">
        <f t="shared" si="52"/>
        <v>0</v>
      </c>
      <c r="AF180" s="25">
        <f t="shared" si="53"/>
        <v>57.2771111111111</v>
      </c>
    </row>
    <row r="181" spans="1:32">
      <c r="A181" s="12" t="s">
        <v>10</v>
      </c>
      <c r="B181" s="13" t="s">
        <v>157</v>
      </c>
      <c r="C181" s="12"/>
      <c r="D181" s="41">
        <f>SUMIFS(德育素质!H:H,德育素质!B:B,B181,德育素质!D:D,"=基本评定分")</f>
        <v>5.28</v>
      </c>
      <c r="E181" s="41">
        <f>MIN(2,SUMIFS(德育素质!H:H,德育素质!A:A,A181,德育素质!D:D,"=集体评定等级分",德育素质!E:E,"=班级考评等级")+SUMIFS(德育素质!H:H,德育素质!B:B,B181,德育素质!D:D,"=集体评定等级分"))</f>
        <v>1</v>
      </c>
      <c r="F181" s="41">
        <f>MIN(2,SUMIFS(德育素质!H:H,德育素质!B:B,B181,德育素质!D:D,"=社会责任记实分"))</f>
        <v>0.1</v>
      </c>
      <c r="G181" s="25">
        <f>SUMIFS(德育素质!H:H,德育素质!B:B,B181,德育素质!D:D,"=违纪违规扣分")</f>
        <v>0</v>
      </c>
      <c r="H181" s="25">
        <f>SUMIFS(德育素质!H:H,德育素质!B:B,B181,德育素质!D:D,"=荣誉称号加分")</f>
        <v>0</v>
      </c>
      <c r="I181" s="25">
        <f t="shared" si="45"/>
        <v>1.1</v>
      </c>
      <c r="J181" s="41">
        <f t="shared" si="46"/>
        <v>6.38</v>
      </c>
      <c r="K181" s="41">
        <f>(VLOOKUP(B181,智育素质!B:D,3,0)*10+50)*0.6</f>
        <v>44.148</v>
      </c>
      <c r="L181" s="41">
        <f>SUMIFS(体育素质!J:J,体育素质!B:B,B181,体育素质!D:D,"=体育课程成绩",体育素质!E:E,"=体育成绩")/40</f>
        <v>4.225</v>
      </c>
      <c r="M181" s="41">
        <f>SUMIFS(体育素质!L:L,体育素质!B:B,B181,体育素质!D:D,"=校内外体育竞赛")</f>
        <v>0</v>
      </c>
      <c r="N181" s="41">
        <f>SUMIFS(体育素质!L:L,体育素质!B:B,B181,体育素质!D:D,"=校内外体育活动",体育素质!E:E,"=早锻炼")</f>
        <v>0.4</v>
      </c>
      <c r="O181" s="41">
        <f>SUMIFS(体育素质!L:L,体育素质!B:B,B181,体育素质!D:D,"=校内外体育活动",体育素质!E:E,"=校园跑")</f>
        <v>0.47</v>
      </c>
      <c r="P181" s="41">
        <f t="shared" si="47"/>
        <v>0.87</v>
      </c>
      <c r="Q181" s="41">
        <f t="shared" si="48"/>
        <v>5.095</v>
      </c>
      <c r="R181" s="41">
        <f>MIN(0.5,SUMIFS(美育素质!L:L,美育素质!B:B,B181,美育素质!D:D,"=文化艺术实践"))</f>
        <v>0</v>
      </c>
      <c r="S181" s="41">
        <f>SUMIFS(美育素质!L:L,美育素质!B:B,B181,美育素质!D:D,"=校内外文化艺术竞赛")</f>
        <v>0</v>
      </c>
      <c r="T181" s="41">
        <f t="shared" si="49"/>
        <v>0</v>
      </c>
      <c r="U181" s="41">
        <f>MAX(0,SUMIFS(劳育素质!K:K,劳育素质!B:B,B181,劳育素质!D:D,"=劳动日常考核基础分")+SUMIFS(劳育素质!K:K,劳育素质!B:B,B181,劳育素质!D:D,"=活动与卫生加减分"))</f>
        <v>1.54086666666667</v>
      </c>
      <c r="V181" s="25">
        <f>SUMIFS(劳育素质!K:K,劳育素质!B:B,B181,劳育素质!D:D,"=志愿服务",劳育素质!F:F,"=A类+B类")</f>
        <v>3</v>
      </c>
      <c r="W181" s="25">
        <f>SUMIFS(劳育素质!K:K,劳育素质!B:B,B181,劳育素质!D:D,"=志愿服务",劳育素质!F:F,"=C类")</f>
        <v>0</v>
      </c>
      <c r="X181" s="25">
        <f t="shared" si="50"/>
        <v>3</v>
      </c>
      <c r="Y181" s="25">
        <f>SUMIFS(劳育素质!K:K,劳育素质!B:B,B181,劳育素质!D:D,"=实习实训")</f>
        <v>0</v>
      </c>
      <c r="Z181" s="25">
        <f t="shared" si="51"/>
        <v>4.54086666666667</v>
      </c>
      <c r="AA181" s="25">
        <f>SUMIFS(创新与实践素质!L:L,创新与实践素质!B:B,B181,创新与实践素质!D:D,"=创新创业素质")</f>
        <v>0</v>
      </c>
      <c r="AB181" s="25">
        <f>SUMIFS(创新与实践素质!L:L,创新与实践素质!B:B,B181,创新与实践素质!D:D,"=水平考试")</f>
        <v>0</v>
      </c>
      <c r="AC181" s="25">
        <f>SUMIFS(创新与实践素质!L:L,创新与实践素质!B:B,B181,创新与实践素质!D:D,"=社会实践")</f>
        <v>0</v>
      </c>
      <c r="AD181" s="25">
        <f>_xlfn.MAXIFS(创新与实践素质!L:L,创新与实践素质!B:B,B181,创新与实践素质!D:D,"=社会工作能力（工作表现）",创新与实践素质!G:G,"=上学期")+_xlfn.MAXIFS(创新与实践素质!L:L,创新与实践素质!B:B,B181,创新与实践素质!D:D,"=社会工作能力（工作表现）",创新与实践素质!G:G,"=下学期")</f>
        <v>1</v>
      </c>
      <c r="AE181" s="25">
        <f t="shared" si="52"/>
        <v>1</v>
      </c>
      <c r="AF181" s="25">
        <f t="shared" si="53"/>
        <v>61.1638666666667</v>
      </c>
    </row>
    <row r="182" spans="1:32">
      <c r="A182" s="12" t="s">
        <v>10</v>
      </c>
      <c r="B182" s="13" t="s">
        <v>186</v>
      </c>
      <c r="C182" s="12"/>
      <c r="D182" s="41">
        <f>SUMIFS(德育素质!H:H,德育素质!B:B,B182,德育素质!D:D,"=基本评定分")</f>
        <v>5.28</v>
      </c>
      <c r="E182" s="41">
        <f>MIN(2,SUMIFS(德育素质!H:H,德育素质!A:A,A182,德育素质!D:D,"=集体评定等级分",德育素质!E:E,"=班级考评等级")+SUMIFS(德育素质!H:H,德育素质!B:B,B182,德育素质!D:D,"=集体评定等级分"))</f>
        <v>1</v>
      </c>
      <c r="F182" s="41">
        <f>MIN(2,SUMIFS(德育素质!H:H,德育素质!B:B,B182,德育素质!D:D,"=社会责任记实分"))</f>
        <v>0</v>
      </c>
      <c r="G182" s="25">
        <f>SUMIFS(德育素质!H:H,德育素质!B:B,B182,德育素质!D:D,"=违纪违规扣分")</f>
        <v>-0.04</v>
      </c>
      <c r="H182" s="25">
        <f>SUMIFS(德育素质!H:H,德育素质!B:B,B182,德育素质!D:D,"=荣誉称号加分")</f>
        <v>0</v>
      </c>
      <c r="I182" s="25">
        <f t="shared" si="45"/>
        <v>0.96</v>
      </c>
      <c r="J182" s="41">
        <f t="shared" si="46"/>
        <v>6.24</v>
      </c>
      <c r="K182" s="41">
        <f>(VLOOKUP(B182,智育素质!B:D,3,0)*10+50)*0.6</f>
        <v>44.406</v>
      </c>
      <c r="L182" s="41">
        <f>SUMIFS(体育素质!J:J,体育素质!B:B,B182,体育素质!D:D,"=体育课程成绩",体育素质!E:E,"=体育成绩")/40</f>
        <v>3.25</v>
      </c>
      <c r="M182" s="41">
        <f>SUMIFS(体育素质!L:L,体育素质!B:B,B182,体育素质!D:D,"=校内外体育竞赛")</f>
        <v>0</v>
      </c>
      <c r="N182" s="41">
        <f>SUMIFS(体育素质!L:L,体育素质!B:B,B182,体育素质!D:D,"=校内外体育活动",体育素质!E:E,"=早锻炼")</f>
        <v>0.16</v>
      </c>
      <c r="O182" s="41">
        <f>SUMIFS(体育素质!L:L,体育素质!B:B,B182,体育素质!D:D,"=校内外体育活动",体育素质!E:E,"=校园跑")</f>
        <v>0</v>
      </c>
      <c r="P182" s="41">
        <f t="shared" si="47"/>
        <v>0.16</v>
      </c>
      <c r="Q182" s="41">
        <f t="shared" si="48"/>
        <v>3.41</v>
      </c>
      <c r="R182" s="41">
        <f>MIN(0.5,SUMIFS(美育素质!L:L,美育素质!B:B,B182,美育素质!D:D,"=文化艺术实践"))</f>
        <v>0</v>
      </c>
      <c r="S182" s="41">
        <f>SUMIFS(美育素质!L:L,美育素质!B:B,B182,美育素质!D:D,"=校内外文化艺术竞赛")</f>
        <v>0</v>
      </c>
      <c r="T182" s="41">
        <f t="shared" si="49"/>
        <v>0</v>
      </c>
      <c r="U182" s="41">
        <f>MAX(0,SUMIFS(劳育素质!K:K,劳育素质!B:B,B182,劳育素质!D:D,"=劳动日常考核基础分")+SUMIFS(劳育素质!K:K,劳育素质!B:B,B182,劳育素质!D:D,"=活动与卫生加减分"))</f>
        <v>1.4492</v>
      </c>
      <c r="V182" s="25">
        <f>SUMIFS(劳育素质!K:K,劳育素质!B:B,B182,劳育素质!D:D,"=志愿服务",劳育素质!F:F,"=A类+B类")</f>
        <v>0</v>
      </c>
      <c r="W182" s="25">
        <f>SUMIFS(劳育素质!K:K,劳育素质!B:B,B182,劳育素质!D:D,"=志愿服务",劳育素质!F:F,"=C类")</f>
        <v>0</v>
      </c>
      <c r="X182" s="25">
        <f t="shared" si="50"/>
        <v>0</v>
      </c>
      <c r="Y182" s="25">
        <f>SUMIFS(劳育素质!K:K,劳育素质!B:B,B182,劳育素质!D:D,"=实习实训")</f>
        <v>0</v>
      </c>
      <c r="Z182" s="25">
        <f t="shared" si="51"/>
        <v>1.4492</v>
      </c>
      <c r="AA182" s="25">
        <f>SUMIFS(创新与实践素质!L:L,创新与实践素质!B:B,B182,创新与实践素质!D:D,"=创新创业素质")</f>
        <v>0</v>
      </c>
      <c r="AB182" s="25">
        <f>SUMIFS(创新与实践素质!L:L,创新与实践素质!B:B,B182,创新与实践素质!D:D,"=水平考试")</f>
        <v>0</v>
      </c>
      <c r="AC182" s="25">
        <f>SUMIFS(创新与实践素质!L:L,创新与实践素质!B:B,B182,创新与实践素质!D:D,"=社会实践")</f>
        <v>0</v>
      </c>
      <c r="AD182" s="25">
        <f>_xlfn.MAXIFS(创新与实践素质!L:L,创新与实践素质!B:B,B182,创新与实践素质!D:D,"=社会工作能力（工作表现）",创新与实践素质!G:G,"=上学期")+_xlfn.MAXIFS(创新与实践素质!L:L,创新与实践素质!B:B,B182,创新与实践素质!D:D,"=社会工作能力（工作表现）",创新与实践素质!G:G,"=下学期")</f>
        <v>0</v>
      </c>
      <c r="AE182" s="25">
        <f t="shared" si="52"/>
        <v>0</v>
      </c>
      <c r="AF182" s="25">
        <f t="shared" si="53"/>
        <v>55.5052</v>
      </c>
    </row>
    <row r="183" spans="1:32">
      <c r="A183" s="12" t="s">
        <v>10</v>
      </c>
      <c r="B183" s="13" t="s">
        <v>100</v>
      </c>
      <c r="C183" s="12"/>
      <c r="D183" s="41">
        <f>SUMIFS(德育素质!H:H,德育素质!B:B,B183,德育素质!D:D,"=基本评定分")</f>
        <v>6</v>
      </c>
      <c r="E183" s="41">
        <f>MIN(2,SUMIFS(德育素质!H:H,德育素质!A:A,A183,德育素质!D:D,"=集体评定等级分",德育素质!E:E,"=班级考评等级")+SUMIFS(德育素质!H:H,德育素质!B:B,B183,德育素质!D:D,"=集体评定等级分"))</f>
        <v>1</v>
      </c>
      <c r="F183" s="41">
        <f>MIN(2,SUMIFS(德育素质!H:H,德育素质!B:B,B183,德育素质!D:D,"=社会责任记实分"))</f>
        <v>0.35</v>
      </c>
      <c r="G183" s="25">
        <f>SUMIFS(德育素质!H:H,德育素质!B:B,B183,德育素质!D:D,"=违纪违规扣分")</f>
        <v>-0.06</v>
      </c>
      <c r="H183" s="25">
        <f>SUMIFS(德育素质!H:H,德育素质!B:B,B183,德育素质!D:D,"=荣誉称号加分")</f>
        <v>0</v>
      </c>
      <c r="I183" s="25">
        <f t="shared" si="45"/>
        <v>1.29</v>
      </c>
      <c r="J183" s="41">
        <f t="shared" si="46"/>
        <v>7.29</v>
      </c>
      <c r="K183" s="41">
        <f>(VLOOKUP(B183,智育素质!B:D,3,0)*10+50)*0.6</f>
        <v>44.514</v>
      </c>
      <c r="L183" s="41">
        <f>SUMIFS(体育素质!J:J,体育素质!B:B,B183,体育素质!D:D,"=体育课程成绩",体育素质!E:E,"=体育成绩")/40</f>
        <v>4.35</v>
      </c>
      <c r="M183" s="41">
        <f>SUMIFS(体育素质!L:L,体育素质!B:B,B183,体育素质!D:D,"=校内外体育竞赛")</f>
        <v>0</v>
      </c>
      <c r="N183" s="41">
        <f>SUMIFS(体育素质!L:L,体育素质!B:B,B183,体育素质!D:D,"=校内外体育活动",体育素质!E:E,"=早锻炼")</f>
        <v>0.14</v>
      </c>
      <c r="O183" s="41">
        <f>SUMIFS(体育素质!L:L,体育素质!B:B,B183,体育素质!D:D,"=校内外体育活动",体育素质!E:E,"=校园跑")</f>
        <v>0.51505</v>
      </c>
      <c r="P183" s="41">
        <f t="shared" si="47"/>
        <v>0.65505</v>
      </c>
      <c r="Q183" s="41">
        <f t="shared" si="48"/>
        <v>5.00505</v>
      </c>
      <c r="R183" s="41">
        <f>MIN(0.5,SUMIFS(美育素质!L:L,美育素质!B:B,B183,美育素质!D:D,"=文化艺术实践"))</f>
        <v>0.5</v>
      </c>
      <c r="S183" s="41">
        <f>SUMIFS(美育素质!L:L,美育素质!B:B,B183,美育素质!D:D,"=校内外文化艺术竞赛")</f>
        <v>0</v>
      </c>
      <c r="T183" s="41">
        <f t="shared" si="49"/>
        <v>0.5</v>
      </c>
      <c r="U183" s="41">
        <f>MAX(0,SUMIFS(劳育素质!K:K,劳育素质!B:B,B183,劳育素质!D:D,"=劳动日常考核基础分")+SUMIFS(劳育素质!K:K,劳育素质!B:B,B183,劳育素质!D:D,"=活动与卫生加减分"))</f>
        <v>1.4662</v>
      </c>
      <c r="V183" s="25">
        <f>SUMIFS(劳育素质!K:K,劳育素质!B:B,B183,劳育素质!D:D,"=志愿服务",劳育素质!F:F,"=A类+B类")</f>
        <v>0.5</v>
      </c>
      <c r="W183" s="25">
        <f>SUMIFS(劳育素质!K:K,劳育素质!B:B,B183,劳育素质!D:D,"=志愿服务",劳育素质!F:F,"=C类")</f>
        <v>0</v>
      </c>
      <c r="X183" s="25">
        <f t="shared" si="50"/>
        <v>0.5</v>
      </c>
      <c r="Y183" s="25">
        <f>SUMIFS(劳育素质!K:K,劳育素质!B:B,B183,劳育素质!D:D,"=实习实训")</f>
        <v>0</v>
      </c>
      <c r="Z183" s="25">
        <f t="shared" si="51"/>
        <v>1.9662</v>
      </c>
      <c r="AA183" s="25">
        <f>SUMIFS(创新与实践素质!L:L,创新与实践素质!B:B,B183,创新与实践素质!D:D,"=创新创业素质")</f>
        <v>0</v>
      </c>
      <c r="AB183" s="25">
        <f>SUMIFS(创新与实践素质!L:L,创新与实践素质!B:B,B183,创新与实践素质!D:D,"=水平考试")</f>
        <v>0</v>
      </c>
      <c r="AC183" s="25">
        <f>SUMIFS(创新与实践素质!L:L,创新与实践素质!B:B,B183,创新与实践素质!D:D,"=社会实践")</f>
        <v>0</v>
      </c>
      <c r="AD183" s="25">
        <f>_xlfn.MAXIFS(创新与实践素质!L:L,创新与实践素质!B:B,B183,创新与实践素质!D:D,"=社会工作能力（工作表现）",创新与实践素质!G:G,"=上学期")+_xlfn.MAXIFS(创新与实践素质!L:L,创新与实践素质!B:B,B183,创新与实践素质!D:D,"=社会工作能力（工作表现）",创新与实践素质!G:G,"=下学期")</f>
        <v>0.6</v>
      </c>
      <c r="AE183" s="25">
        <f t="shared" si="52"/>
        <v>0.6</v>
      </c>
      <c r="AF183" s="25">
        <f t="shared" si="53"/>
        <v>59.87525</v>
      </c>
    </row>
    <row r="184" spans="1:32">
      <c r="A184" s="12" t="s">
        <v>10</v>
      </c>
      <c r="B184" s="13" t="s">
        <v>59</v>
      </c>
      <c r="C184" s="12"/>
      <c r="D184" s="41">
        <f>SUMIFS(德育素质!H:H,德育素质!B:B,B184,德育素质!D:D,"=基本评定分")</f>
        <v>6</v>
      </c>
      <c r="E184" s="41">
        <f>MIN(2,SUMIFS(德育素质!H:H,德育素质!A:A,A184,德育素质!D:D,"=集体评定等级分",德育素质!E:E,"=班级考评等级")+SUMIFS(德育素质!H:H,德育素质!B:B,B184,德育素质!D:D,"=集体评定等级分"))</f>
        <v>1</v>
      </c>
      <c r="F184" s="41">
        <f>MIN(2,SUMIFS(德育素质!H:H,德育素质!B:B,B184,德育素质!D:D,"=社会责任记实分"))</f>
        <v>0.1</v>
      </c>
      <c r="G184" s="25">
        <f>SUMIFS(德育素质!H:H,德育素质!B:B,B184,德育素质!D:D,"=违纪违规扣分")</f>
        <v>0</v>
      </c>
      <c r="H184" s="25">
        <f>SUMIFS(德育素质!H:H,德育素质!B:B,B184,德育素质!D:D,"=荣誉称号加分")</f>
        <v>0</v>
      </c>
      <c r="I184" s="25">
        <f t="shared" si="45"/>
        <v>1.1</v>
      </c>
      <c r="J184" s="41">
        <f t="shared" si="46"/>
        <v>7.1</v>
      </c>
      <c r="K184" s="41">
        <f>(VLOOKUP(B184,智育素质!B:D,3,0)*10+50)*0.6</f>
        <v>44.178</v>
      </c>
      <c r="L184" s="41">
        <f>SUMIFS(体育素质!J:J,体育素质!B:B,B184,体育素质!D:D,"=体育课程成绩",体育素质!E:E,"=体育成绩")/40</f>
        <v>3.2</v>
      </c>
      <c r="M184" s="41">
        <f>SUMIFS(体育素质!L:L,体育素质!B:B,B184,体育素质!D:D,"=校内外体育竞赛")</f>
        <v>0</v>
      </c>
      <c r="N184" s="41">
        <f>SUMIFS(体育素质!L:L,体育素质!B:B,B184,体育素质!D:D,"=校内外体育活动",体育素质!E:E,"=早锻炼")</f>
        <v>0.4</v>
      </c>
      <c r="O184" s="41">
        <f>SUMIFS(体育素质!L:L,体育素质!B:B,B184,体育素质!D:D,"=校内外体育活动",体育素质!E:E,"=校园跑")</f>
        <v>0.367708333333334</v>
      </c>
      <c r="P184" s="41">
        <f t="shared" si="47"/>
        <v>0.767708333333334</v>
      </c>
      <c r="Q184" s="41">
        <f t="shared" si="48"/>
        <v>3.96770833333333</v>
      </c>
      <c r="R184" s="41">
        <f>MIN(0.5,SUMIFS(美育素质!L:L,美育素质!B:B,B184,美育素质!D:D,"=文化艺术实践"))</f>
        <v>0</v>
      </c>
      <c r="S184" s="41">
        <f>SUMIFS(美育素质!L:L,美育素质!B:B,B184,美育素质!D:D,"=校内外文化艺术竞赛")</f>
        <v>0</v>
      </c>
      <c r="T184" s="41">
        <f t="shared" si="49"/>
        <v>0</v>
      </c>
      <c r="U184" s="41">
        <f>MAX(0,SUMIFS(劳育素质!K:K,劳育素质!B:B,B184,劳育素质!D:D,"=劳动日常考核基础分")+SUMIFS(劳育素质!K:K,劳育素质!B:B,B184,劳育素质!D:D,"=活动与卫生加减分"))</f>
        <v>1.409</v>
      </c>
      <c r="V184" s="25">
        <f>SUMIFS(劳育素质!K:K,劳育素质!B:B,B184,劳育素质!D:D,"=志愿服务",劳育素质!F:F,"=A类+B类")</f>
        <v>1.4</v>
      </c>
      <c r="W184" s="25">
        <f>SUMIFS(劳育素质!K:K,劳育素质!B:B,B184,劳育素质!D:D,"=志愿服务",劳育素质!F:F,"=C类")</f>
        <v>0</v>
      </c>
      <c r="X184" s="25">
        <f t="shared" si="50"/>
        <v>1.4</v>
      </c>
      <c r="Y184" s="25">
        <f>SUMIFS(劳育素质!K:K,劳育素质!B:B,B184,劳育素质!D:D,"=实习实训")</f>
        <v>0</v>
      </c>
      <c r="Z184" s="25">
        <f t="shared" si="51"/>
        <v>2.809</v>
      </c>
      <c r="AA184" s="25">
        <f>SUMIFS(创新与实践素质!L:L,创新与实践素质!B:B,B184,创新与实践素质!D:D,"=创新创业素质")</f>
        <v>1.575</v>
      </c>
      <c r="AB184" s="25">
        <f>SUMIFS(创新与实践素质!L:L,创新与实践素质!B:B,B184,创新与实践素质!D:D,"=水平考试")</f>
        <v>0.883333333333333</v>
      </c>
      <c r="AC184" s="25">
        <f>SUMIFS(创新与实践素质!L:L,创新与实践素质!B:B,B184,创新与实践素质!D:D,"=社会实践")</f>
        <v>0</v>
      </c>
      <c r="AD184" s="25">
        <f>_xlfn.MAXIFS(创新与实践素质!L:L,创新与实践素质!B:B,B184,创新与实践素质!D:D,"=社会工作能力（工作表现）",创新与实践素质!G:G,"=上学期")+_xlfn.MAXIFS(创新与实践素质!L:L,创新与实践素质!B:B,B184,创新与实践素质!D:D,"=社会工作能力（工作表现）",创新与实践素质!G:G,"=下学期")</f>
        <v>1</v>
      </c>
      <c r="AE184" s="25">
        <f t="shared" si="52"/>
        <v>3.45833333333333</v>
      </c>
      <c r="AF184" s="25">
        <f t="shared" si="53"/>
        <v>61.5130416666667</v>
      </c>
    </row>
    <row r="185" spans="1:32">
      <c r="A185" s="12" t="s">
        <v>10</v>
      </c>
      <c r="B185" s="13" t="s">
        <v>147</v>
      </c>
      <c r="C185" s="12"/>
      <c r="D185" s="41">
        <f>SUMIFS(德育素质!H:H,德育素质!B:B,B185,德育素质!D:D,"=基本评定分")</f>
        <v>6</v>
      </c>
      <c r="E185" s="41">
        <f>MIN(2,SUMIFS(德育素质!H:H,德育素质!A:A,A185,德育素质!D:D,"=集体评定等级分",德育素质!E:E,"=班级考评等级")+SUMIFS(德育素质!H:H,德育素质!B:B,B185,德育素质!D:D,"=集体评定等级分"))</f>
        <v>1</v>
      </c>
      <c r="F185" s="41">
        <f>MIN(2,SUMIFS(德育素质!H:H,德育素质!B:B,B185,德育素质!D:D,"=社会责任记实分"))</f>
        <v>0</v>
      </c>
      <c r="G185" s="25">
        <f>SUMIFS(德育素质!H:H,德育素质!B:B,B185,德育素质!D:D,"=违纪违规扣分")</f>
        <v>0</v>
      </c>
      <c r="H185" s="25">
        <f>SUMIFS(德育素质!H:H,德育素质!B:B,B185,德育素质!D:D,"=荣誉称号加分")</f>
        <v>0</v>
      </c>
      <c r="I185" s="25">
        <f t="shared" si="45"/>
        <v>1</v>
      </c>
      <c r="J185" s="41">
        <f t="shared" si="46"/>
        <v>7</v>
      </c>
      <c r="K185" s="41">
        <f>(VLOOKUP(B185,智育素质!B:D,3,0)*10+50)*0.6</f>
        <v>43.254</v>
      </c>
      <c r="L185" s="41">
        <f>SUMIFS(体育素质!J:J,体育素质!B:B,B185,体育素质!D:D,"=体育课程成绩",体育素质!E:E,"=体育成绩")/40</f>
        <v>4.3</v>
      </c>
      <c r="M185" s="41">
        <f>SUMIFS(体育素质!L:L,体育素质!B:B,B185,体育素质!D:D,"=校内外体育竞赛")</f>
        <v>0</v>
      </c>
      <c r="N185" s="41">
        <f>SUMIFS(体育素质!L:L,体育素质!B:B,B185,体育素质!D:D,"=校内外体育活动",体育素质!E:E,"=早锻炼")</f>
        <v>0.2</v>
      </c>
      <c r="O185" s="41">
        <f>SUMIFS(体育素质!L:L,体育素质!B:B,B185,体育素质!D:D,"=校内外体育活动",体育素质!E:E,"=校园跑")</f>
        <v>0.22975</v>
      </c>
      <c r="P185" s="41">
        <f t="shared" si="47"/>
        <v>0.42975</v>
      </c>
      <c r="Q185" s="41">
        <f t="shared" si="48"/>
        <v>4.72975</v>
      </c>
      <c r="R185" s="41">
        <f>MIN(0.5,SUMIFS(美育素质!L:L,美育素质!B:B,B185,美育素质!D:D,"=文化艺术实践"))</f>
        <v>0</v>
      </c>
      <c r="S185" s="41">
        <f>SUMIFS(美育素质!L:L,美育素质!B:B,B185,美育素质!D:D,"=校内外文化艺术竞赛")</f>
        <v>0</v>
      </c>
      <c r="T185" s="41">
        <f t="shared" si="49"/>
        <v>0</v>
      </c>
      <c r="U185" s="41">
        <f>MAX(0,SUMIFS(劳育素质!K:K,劳育素质!B:B,B185,劳育素质!D:D,"=劳动日常考核基础分")+SUMIFS(劳育素质!K:K,劳育素质!B:B,B185,劳育素质!D:D,"=活动与卫生加减分"))</f>
        <v>1.54738095238095</v>
      </c>
      <c r="V185" s="25">
        <f>SUMIFS(劳育素质!K:K,劳育素质!B:B,B185,劳育素质!D:D,"=志愿服务",劳育素质!F:F,"=A类+B类")</f>
        <v>0</v>
      </c>
      <c r="W185" s="25">
        <f>SUMIFS(劳育素质!K:K,劳育素质!B:B,B185,劳育素质!D:D,"=志愿服务",劳育素质!F:F,"=C类")</f>
        <v>0</v>
      </c>
      <c r="X185" s="25">
        <f t="shared" si="50"/>
        <v>0</v>
      </c>
      <c r="Y185" s="25">
        <f>SUMIFS(劳育素质!K:K,劳育素质!B:B,B185,劳育素质!D:D,"=实习实训")</f>
        <v>0</v>
      </c>
      <c r="Z185" s="25">
        <f t="shared" si="51"/>
        <v>1.54738095238095</v>
      </c>
      <c r="AA185" s="25">
        <f>SUMIFS(创新与实践素质!L:L,创新与实践素质!B:B,B185,创新与实践素质!D:D,"=创新创业素质")</f>
        <v>0</v>
      </c>
      <c r="AB185" s="25">
        <f>SUMIFS(创新与实践素质!L:L,创新与实践素质!B:B,B185,创新与实践素质!D:D,"=水平考试")</f>
        <v>0</v>
      </c>
      <c r="AC185" s="25">
        <f>SUMIFS(创新与实践素质!L:L,创新与实践素质!B:B,B185,创新与实践素质!D:D,"=社会实践")</f>
        <v>0</v>
      </c>
      <c r="AD185" s="25">
        <f>_xlfn.MAXIFS(创新与实践素质!L:L,创新与实践素质!B:B,B185,创新与实践素质!D:D,"=社会工作能力（工作表现）",创新与实践素质!G:G,"=上学期")+_xlfn.MAXIFS(创新与实践素质!L:L,创新与实践素质!B:B,B185,创新与实践素质!D:D,"=社会工作能力（工作表现）",创新与实践素质!G:G,"=下学期")</f>
        <v>0</v>
      </c>
      <c r="AE185" s="25">
        <f t="shared" si="52"/>
        <v>0</v>
      </c>
      <c r="AF185" s="25">
        <f t="shared" si="53"/>
        <v>56.5311309523809</v>
      </c>
    </row>
    <row r="186" spans="1:32">
      <c r="A186" s="12" t="s">
        <v>10</v>
      </c>
      <c r="B186" s="13" t="s">
        <v>53</v>
      </c>
      <c r="C186" s="12"/>
      <c r="D186" s="41">
        <f>SUMIFS(德育素质!H:H,德育素质!B:B,B186,德育素质!D:D,"=基本评定分")</f>
        <v>6</v>
      </c>
      <c r="E186" s="41">
        <f>MIN(2,SUMIFS(德育素质!H:H,德育素质!A:A,A186,德育素质!D:D,"=集体评定等级分",德育素质!E:E,"=班级考评等级")+SUMIFS(德育素质!H:H,德育素质!B:B,B186,德育素质!D:D,"=集体评定等级分"))</f>
        <v>1</v>
      </c>
      <c r="F186" s="41">
        <f>MIN(2,SUMIFS(德育素质!H:H,德育素质!B:B,B186,德育素质!D:D,"=社会责任记实分"))</f>
        <v>0</v>
      </c>
      <c r="G186" s="25">
        <f>SUMIFS(德育素质!H:H,德育素质!B:B,B186,德育素质!D:D,"=违纪违规扣分")</f>
        <v>0</v>
      </c>
      <c r="H186" s="25">
        <f>SUMIFS(德育素质!H:H,德育素质!B:B,B186,德育素质!D:D,"=荣誉称号加分")</f>
        <v>0</v>
      </c>
      <c r="I186" s="25">
        <f t="shared" si="45"/>
        <v>1</v>
      </c>
      <c r="J186" s="41">
        <f t="shared" si="46"/>
        <v>7</v>
      </c>
      <c r="K186" s="41">
        <f>(VLOOKUP(B186,智育素质!B:D,3,0)*10+50)*0.6</f>
        <v>42.798</v>
      </c>
      <c r="L186" s="41">
        <f>SUMIFS(体育素质!J:J,体育素质!B:B,B186,体育素质!D:D,"=体育课程成绩",体育素质!E:E,"=体育成绩")/40</f>
        <v>3.125</v>
      </c>
      <c r="M186" s="41">
        <f>SUMIFS(体育素质!L:L,体育素质!B:B,B186,体育素质!D:D,"=校内外体育竞赛")</f>
        <v>0</v>
      </c>
      <c r="N186" s="41">
        <f>SUMIFS(体育素质!L:L,体育素质!B:B,B186,体育素质!D:D,"=校内外体育活动",体育素质!E:E,"=早锻炼")</f>
        <v>0.34</v>
      </c>
      <c r="O186" s="41">
        <f>SUMIFS(体育素质!L:L,体育素质!B:B,B186,体育素质!D:D,"=校内外体育活动",体育素质!E:E,"=校园跑")</f>
        <v>0.302125</v>
      </c>
      <c r="P186" s="41">
        <f t="shared" si="47"/>
        <v>0.642125</v>
      </c>
      <c r="Q186" s="41">
        <f t="shared" si="48"/>
        <v>3.767125</v>
      </c>
      <c r="R186" s="41">
        <f>MIN(0.5,SUMIFS(美育素质!L:L,美育素质!B:B,B186,美育素质!D:D,"=文化艺术实践"))</f>
        <v>0</v>
      </c>
      <c r="S186" s="41">
        <f>SUMIFS(美育素质!L:L,美育素质!B:B,B186,美育素质!D:D,"=校内外文化艺术竞赛")</f>
        <v>0</v>
      </c>
      <c r="T186" s="41">
        <f t="shared" si="49"/>
        <v>0</v>
      </c>
      <c r="U186" s="41">
        <f>MAX(0,SUMIFS(劳育素质!K:K,劳育素质!B:B,B186,劳育素质!D:D,"=劳动日常考核基础分")+SUMIFS(劳育素质!K:K,劳育素质!B:B,B186,劳育素质!D:D,"=活动与卫生加减分"))</f>
        <v>1.409</v>
      </c>
      <c r="V186" s="25">
        <f>SUMIFS(劳育素质!K:K,劳育素质!B:B,B186,劳育素质!D:D,"=志愿服务",劳育素质!F:F,"=A类+B类")</f>
        <v>0</v>
      </c>
      <c r="W186" s="25">
        <f>SUMIFS(劳育素质!K:K,劳育素质!B:B,B186,劳育素质!D:D,"=志愿服务",劳育素质!F:F,"=C类")</f>
        <v>0</v>
      </c>
      <c r="X186" s="25">
        <f t="shared" si="50"/>
        <v>0</v>
      </c>
      <c r="Y186" s="25">
        <f>SUMIFS(劳育素质!K:K,劳育素质!B:B,B186,劳育素质!D:D,"=实习实训")</f>
        <v>0</v>
      </c>
      <c r="Z186" s="25">
        <f t="shared" si="51"/>
        <v>1.409</v>
      </c>
      <c r="AA186" s="25">
        <f>SUMIFS(创新与实践素质!L:L,创新与实践素质!B:B,B186,创新与实践素质!D:D,"=创新创业素质")</f>
        <v>0</v>
      </c>
      <c r="AB186" s="25">
        <f>SUMIFS(创新与实践素质!L:L,创新与实践素质!B:B,B186,创新与实践素质!D:D,"=水平考试")</f>
        <v>0</v>
      </c>
      <c r="AC186" s="25">
        <f>SUMIFS(创新与实践素质!L:L,创新与实践素质!B:B,B186,创新与实践素质!D:D,"=社会实践")</f>
        <v>0</v>
      </c>
      <c r="AD186" s="25">
        <f>_xlfn.MAXIFS(创新与实践素质!L:L,创新与实践素质!B:B,B186,创新与实践素质!D:D,"=社会工作能力（工作表现）",创新与实践素质!G:G,"=上学期")+_xlfn.MAXIFS(创新与实践素质!L:L,创新与实践素质!B:B,B186,创新与实践素质!D:D,"=社会工作能力（工作表现）",创新与实践素质!G:G,"=下学期")</f>
        <v>0.6</v>
      </c>
      <c r="AE186" s="25">
        <f t="shared" si="52"/>
        <v>0.6</v>
      </c>
      <c r="AF186" s="25">
        <f t="shared" si="53"/>
        <v>55.574125</v>
      </c>
    </row>
    <row r="187" spans="1:32">
      <c r="A187" s="12" t="s">
        <v>10</v>
      </c>
      <c r="B187" s="13" t="s">
        <v>47</v>
      </c>
      <c r="C187" s="12"/>
      <c r="D187" s="41">
        <f>SUMIFS(德育素质!H:H,德育素质!B:B,B187,德育素质!D:D,"=基本评定分")</f>
        <v>5.28</v>
      </c>
      <c r="E187" s="41">
        <f>MIN(2,SUMIFS(德育素质!H:H,德育素质!A:A,A187,德育素质!D:D,"=集体评定等级分",德育素质!E:E,"=班级考评等级")+SUMIFS(德育素质!H:H,德育素质!B:B,B187,德育素质!D:D,"=集体评定等级分"))</f>
        <v>1</v>
      </c>
      <c r="F187" s="41">
        <f>MIN(2,SUMIFS(德育素质!H:H,德育素质!B:B,B187,德育素质!D:D,"=社会责任记实分"))</f>
        <v>0</v>
      </c>
      <c r="G187" s="25">
        <f>SUMIFS(德育素质!H:H,德育素质!B:B,B187,德育素质!D:D,"=违纪违规扣分")</f>
        <v>0</v>
      </c>
      <c r="H187" s="25">
        <f>SUMIFS(德育素质!H:H,德育素质!B:B,B187,德育素质!D:D,"=荣誉称号加分")</f>
        <v>0</v>
      </c>
      <c r="I187" s="25">
        <f t="shared" si="45"/>
        <v>1</v>
      </c>
      <c r="J187" s="41">
        <f t="shared" si="46"/>
        <v>6.28</v>
      </c>
      <c r="K187" s="41">
        <f>(VLOOKUP(B187,智育素质!B:D,3,0)*10+50)*0.6</f>
        <v>42.582</v>
      </c>
      <c r="L187" s="41">
        <f>SUMIFS(体育素质!J:J,体育素质!B:B,B187,体育素质!D:D,"=体育课程成绩",体育素质!E:E,"=体育成绩")/40</f>
        <v>4.2</v>
      </c>
      <c r="M187" s="41">
        <f>SUMIFS(体育素质!L:L,体育素质!B:B,B187,体育素质!D:D,"=校内外体育竞赛")</f>
        <v>0.125</v>
      </c>
      <c r="N187" s="41">
        <f>SUMIFS(体育素质!L:L,体育素质!B:B,B187,体育素质!D:D,"=校内外体育活动",体育素质!E:E,"=早锻炼")</f>
        <v>0.15</v>
      </c>
      <c r="O187" s="41">
        <f>SUMIFS(体育素质!L:L,体育素质!B:B,B187,体育素质!D:D,"=校内外体育活动",体育素质!E:E,"=校园跑")</f>
        <v>0</v>
      </c>
      <c r="P187" s="41">
        <f t="shared" si="47"/>
        <v>0.275</v>
      </c>
      <c r="Q187" s="41">
        <f t="shared" si="48"/>
        <v>4.475</v>
      </c>
      <c r="R187" s="41">
        <f>MIN(0.5,SUMIFS(美育素质!L:L,美育素质!B:B,B187,美育素质!D:D,"=文化艺术实践"))</f>
        <v>0</v>
      </c>
      <c r="S187" s="41">
        <f>SUMIFS(美育素质!L:L,美育素质!B:B,B187,美育素质!D:D,"=校内外文化艺术竞赛")</f>
        <v>0</v>
      </c>
      <c r="T187" s="41">
        <f t="shared" si="49"/>
        <v>0</v>
      </c>
      <c r="U187" s="41">
        <f>MAX(0,SUMIFS(劳育素质!K:K,劳育素质!B:B,B187,劳育素质!D:D,"=劳动日常考核基础分")+SUMIFS(劳育素质!K:K,劳育素质!B:B,B187,劳育素质!D:D,"=活动与卫生加减分"))</f>
        <v>1.39</v>
      </c>
      <c r="V187" s="25">
        <f>SUMIFS(劳育素质!K:K,劳育素质!B:B,B187,劳育素质!D:D,"=志愿服务",劳育素质!F:F,"=A类+B类")</f>
        <v>0</v>
      </c>
      <c r="W187" s="25">
        <f>SUMIFS(劳育素质!K:K,劳育素质!B:B,B187,劳育素质!D:D,"=志愿服务",劳育素质!F:F,"=C类")</f>
        <v>0</v>
      </c>
      <c r="X187" s="25">
        <f t="shared" si="50"/>
        <v>0</v>
      </c>
      <c r="Y187" s="25">
        <f>SUMIFS(劳育素质!K:K,劳育素质!B:B,B187,劳育素质!D:D,"=实习实训")</f>
        <v>0</v>
      </c>
      <c r="Z187" s="25">
        <f t="shared" si="51"/>
        <v>1.39</v>
      </c>
      <c r="AA187" s="25">
        <f>SUMIFS(创新与实践素质!L:L,创新与实践素质!B:B,B187,创新与实践素质!D:D,"=创新创业素质")</f>
        <v>0</v>
      </c>
      <c r="AB187" s="25">
        <f>SUMIFS(创新与实践素质!L:L,创新与实践素质!B:B,B187,创新与实践素质!D:D,"=水平考试")</f>
        <v>0</v>
      </c>
      <c r="AC187" s="25">
        <f>SUMIFS(创新与实践素质!L:L,创新与实践素质!B:B,B187,创新与实践素质!D:D,"=社会实践")</f>
        <v>0</v>
      </c>
      <c r="AD187" s="25">
        <f>_xlfn.MAXIFS(创新与实践素质!L:L,创新与实践素质!B:B,B187,创新与实践素质!D:D,"=社会工作能力（工作表现）",创新与实践素质!G:G,"=上学期")+_xlfn.MAXIFS(创新与实践素质!L:L,创新与实践素质!B:B,B187,创新与实践素质!D:D,"=社会工作能力（工作表现）",创新与实践素质!G:G,"=下学期")</f>
        <v>0</v>
      </c>
      <c r="AE187" s="25">
        <f t="shared" si="52"/>
        <v>0</v>
      </c>
      <c r="AF187" s="25">
        <f t="shared" si="53"/>
        <v>54.727</v>
      </c>
    </row>
    <row r="188" spans="1:32">
      <c r="A188" s="12" t="s">
        <v>10</v>
      </c>
      <c r="B188" s="13" t="s">
        <v>162</v>
      </c>
      <c r="C188" s="12"/>
      <c r="D188" s="41">
        <f>SUMIFS(德育素质!H:H,德育素质!B:B,B188,德育素质!D:D,"=基本评定分")</f>
        <v>5.28</v>
      </c>
      <c r="E188" s="41">
        <f>MIN(2,SUMIFS(德育素质!H:H,德育素质!A:A,A188,德育素质!D:D,"=集体评定等级分",德育素质!E:E,"=班级考评等级")+SUMIFS(德育素质!H:H,德育素质!B:B,B188,德育素质!D:D,"=集体评定等级分"))</f>
        <v>1</v>
      </c>
      <c r="F188" s="41">
        <f>MIN(2,SUMIFS(德育素质!H:H,德育素质!B:B,B188,德育素质!D:D,"=社会责任记实分"))</f>
        <v>0</v>
      </c>
      <c r="G188" s="25">
        <f>SUMIFS(德育素质!H:H,德育素质!B:B,B188,德育素质!D:D,"=违纪违规扣分")</f>
        <v>-0.04</v>
      </c>
      <c r="H188" s="25">
        <f>SUMIFS(德育素质!H:H,德育素质!B:B,B188,德育素质!D:D,"=荣誉称号加分")</f>
        <v>0</v>
      </c>
      <c r="I188" s="25">
        <f t="shared" si="45"/>
        <v>0.96</v>
      </c>
      <c r="J188" s="41">
        <f t="shared" si="46"/>
        <v>6.24</v>
      </c>
      <c r="K188" s="41">
        <f>(VLOOKUP(B188,智育素质!B:D,3,0)*10+50)*0.6</f>
        <v>42.63</v>
      </c>
      <c r="L188" s="41">
        <f>SUMIFS(体育素质!J:J,体育素质!B:B,B188,体育素质!D:D,"=体育课程成绩",体育素质!E:E,"=体育成绩")/40</f>
        <v>3.05</v>
      </c>
      <c r="M188" s="41">
        <f>SUMIFS(体育素质!L:L,体育素质!B:B,B188,体育素质!D:D,"=校内外体育竞赛")</f>
        <v>0</v>
      </c>
      <c r="N188" s="41">
        <f>SUMIFS(体育素质!L:L,体育素质!B:B,B188,体育素质!D:D,"=校内外体育活动",体育素质!E:E,"=早锻炼")</f>
        <v>0.135</v>
      </c>
      <c r="O188" s="41">
        <f>SUMIFS(体育素质!L:L,体育素质!B:B,B188,体育素质!D:D,"=校内外体育活动",体育素质!E:E,"=校园跑")</f>
        <v>0</v>
      </c>
      <c r="P188" s="41">
        <f t="shared" si="47"/>
        <v>0.135</v>
      </c>
      <c r="Q188" s="41">
        <f t="shared" si="48"/>
        <v>3.185</v>
      </c>
      <c r="R188" s="41">
        <f>MIN(0.5,SUMIFS(美育素质!L:L,美育素质!B:B,B188,美育素质!D:D,"=文化艺术实践"))</f>
        <v>0</v>
      </c>
      <c r="S188" s="41">
        <f>SUMIFS(美育素质!L:L,美育素质!B:B,B188,美育素质!D:D,"=校内外文化艺术竞赛")</f>
        <v>0</v>
      </c>
      <c r="T188" s="41">
        <f t="shared" si="49"/>
        <v>0</v>
      </c>
      <c r="U188" s="41">
        <f>MAX(0,SUMIFS(劳育素质!K:K,劳育素质!B:B,B188,劳育素质!D:D,"=劳动日常考核基础分")+SUMIFS(劳育素质!K:K,劳育素质!B:B,B188,劳育素质!D:D,"=活动与卫生加减分"))</f>
        <v>1.548</v>
      </c>
      <c r="V188" s="25">
        <f>SUMIFS(劳育素质!K:K,劳育素质!B:B,B188,劳育素质!D:D,"=志愿服务",劳育素质!F:F,"=A类+B类")</f>
        <v>0</v>
      </c>
      <c r="W188" s="25">
        <f>SUMIFS(劳育素质!K:K,劳育素质!B:B,B188,劳育素质!D:D,"=志愿服务",劳育素质!F:F,"=C类")</f>
        <v>0</v>
      </c>
      <c r="X188" s="25">
        <f t="shared" si="50"/>
        <v>0</v>
      </c>
      <c r="Y188" s="25">
        <f>SUMIFS(劳育素质!K:K,劳育素质!B:B,B188,劳育素质!D:D,"=实习实训")</f>
        <v>0</v>
      </c>
      <c r="Z188" s="25">
        <f t="shared" si="51"/>
        <v>1.548</v>
      </c>
      <c r="AA188" s="25">
        <f>SUMIFS(创新与实践素质!L:L,创新与实践素质!B:B,B188,创新与实践素质!D:D,"=创新创业素质")</f>
        <v>0</v>
      </c>
      <c r="AB188" s="25">
        <f>SUMIFS(创新与实践素质!L:L,创新与实践素质!B:B,B188,创新与实践素质!D:D,"=水平考试")</f>
        <v>0</v>
      </c>
      <c r="AC188" s="25">
        <f>SUMIFS(创新与实践素质!L:L,创新与实践素质!B:B,B188,创新与实践素质!D:D,"=社会实践")</f>
        <v>0</v>
      </c>
      <c r="AD188" s="25">
        <f>_xlfn.MAXIFS(创新与实践素质!L:L,创新与实践素质!B:B,B188,创新与实践素质!D:D,"=社会工作能力（工作表现）",创新与实践素质!G:G,"=上学期")+_xlfn.MAXIFS(创新与实践素质!L:L,创新与实践素质!B:B,B188,创新与实践素质!D:D,"=社会工作能力（工作表现）",创新与实践素质!G:G,"=下学期")</f>
        <v>0</v>
      </c>
      <c r="AE188" s="25">
        <f t="shared" si="52"/>
        <v>0</v>
      </c>
      <c r="AF188" s="25">
        <f t="shared" si="53"/>
        <v>53.603</v>
      </c>
    </row>
    <row r="189" spans="1:32">
      <c r="A189" s="12" t="s">
        <v>10</v>
      </c>
      <c r="B189" s="13" t="s">
        <v>142</v>
      </c>
      <c r="C189" s="12"/>
      <c r="D189" s="41">
        <f>SUMIFS(德育素质!H:H,德育素质!B:B,B189,德育素质!D:D,"=基本评定分")</f>
        <v>5.28</v>
      </c>
      <c r="E189" s="41">
        <f>MIN(2,SUMIFS(德育素质!H:H,德育素质!A:A,A189,德育素质!D:D,"=集体评定等级分",德育素质!E:E,"=班级考评等级")+SUMIFS(德育素质!H:H,德育素质!B:B,B189,德育素质!D:D,"=集体评定等级分"))</f>
        <v>1</v>
      </c>
      <c r="F189" s="41">
        <f>MIN(2,SUMIFS(德育素质!H:H,德育素质!B:B,B189,德育素质!D:D,"=社会责任记实分"))</f>
        <v>0</v>
      </c>
      <c r="G189" s="25">
        <f>SUMIFS(德育素质!H:H,德育素质!B:B,B189,德育素质!D:D,"=违纪违规扣分")</f>
        <v>-0.04</v>
      </c>
      <c r="H189" s="25">
        <f>SUMIFS(德育素质!H:H,德育素质!B:B,B189,德育素质!D:D,"=荣誉称号加分")</f>
        <v>0</v>
      </c>
      <c r="I189" s="25">
        <f t="shared" si="45"/>
        <v>0.96</v>
      </c>
      <c r="J189" s="41">
        <f t="shared" si="46"/>
        <v>6.24</v>
      </c>
      <c r="K189" s="41">
        <f>(VLOOKUP(B189,智育素质!B:D,3,0)*10+50)*0.6</f>
        <v>44.88</v>
      </c>
      <c r="L189" s="41">
        <f>SUMIFS(体育素质!J:J,体育素质!B:B,B189,体育素质!D:D,"=体育课程成绩",体育素质!E:E,"=体育成绩")/40</f>
        <v>4.2</v>
      </c>
      <c r="M189" s="41">
        <f>SUMIFS(体育素质!L:L,体育素质!B:B,B189,体育素质!D:D,"=校内外体育竞赛")</f>
        <v>0</v>
      </c>
      <c r="N189" s="41">
        <f>SUMIFS(体育素质!L:L,体育素质!B:B,B189,体育素质!D:D,"=校内外体育活动",体育素质!E:E,"=早锻炼")</f>
        <v>0</v>
      </c>
      <c r="O189" s="41">
        <f>SUMIFS(体育素质!L:L,体育素质!B:B,B189,体育素质!D:D,"=校内外体育活动",体育素质!E:E,"=校园跑")</f>
        <v>0</v>
      </c>
      <c r="P189" s="41">
        <f t="shared" si="47"/>
        <v>0</v>
      </c>
      <c r="Q189" s="41">
        <f t="shared" si="48"/>
        <v>4.2</v>
      </c>
      <c r="R189" s="41">
        <f>MIN(0.5,SUMIFS(美育素质!L:L,美育素质!B:B,B189,美育素质!D:D,"=文化艺术实践"))</f>
        <v>0</v>
      </c>
      <c r="S189" s="41">
        <f>SUMIFS(美育素质!L:L,美育素质!B:B,B189,美育素质!D:D,"=校内外文化艺术竞赛")</f>
        <v>0</v>
      </c>
      <c r="T189" s="41">
        <f t="shared" si="49"/>
        <v>0</v>
      </c>
      <c r="U189" s="41">
        <f>MAX(0,SUMIFS(劳育素质!K:K,劳育素质!B:B,B189,劳育素质!D:D,"=劳动日常考核基础分")+SUMIFS(劳育素质!K:K,劳育素质!B:B,B189,劳育素质!D:D,"=活动与卫生加减分"))</f>
        <v>1.313</v>
      </c>
      <c r="V189" s="25">
        <f>SUMIFS(劳育素质!K:K,劳育素质!B:B,B189,劳育素质!D:D,"=志愿服务",劳育素质!F:F,"=A类+B类")</f>
        <v>0</v>
      </c>
      <c r="W189" s="25">
        <f>SUMIFS(劳育素质!K:K,劳育素质!B:B,B189,劳育素质!D:D,"=志愿服务",劳育素质!F:F,"=C类")</f>
        <v>0</v>
      </c>
      <c r="X189" s="25">
        <f t="shared" si="50"/>
        <v>0</v>
      </c>
      <c r="Y189" s="25">
        <f>SUMIFS(劳育素质!K:K,劳育素质!B:B,B189,劳育素质!D:D,"=实习实训")</f>
        <v>0</v>
      </c>
      <c r="Z189" s="25">
        <f t="shared" si="51"/>
        <v>1.313</v>
      </c>
      <c r="AA189" s="25">
        <f>SUMIFS(创新与实践素质!L:L,创新与实践素质!B:B,B189,创新与实践素质!D:D,"=创新创业素质")</f>
        <v>0</v>
      </c>
      <c r="AB189" s="25">
        <f>SUMIFS(创新与实践素质!L:L,创新与实践素质!B:B,B189,创新与实践素质!D:D,"=水平考试")</f>
        <v>0</v>
      </c>
      <c r="AC189" s="25">
        <f>SUMIFS(创新与实践素质!L:L,创新与实践素质!B:B,B189,创新与实践素质!D:D,"=社会实践")</f>
        <v>0</v>
      </c>
      <c r="AD189" s="25">
        <f>_xlfn.MAXIFS(创新与实践素质!L:L,创新与实践素质!B:B,B189,创新与实践素质!D:D,"=社会工作能力（工作表现）",创新与实践素质!G:G,"=上学期")+_xlfn.MAXIFS(创新与实践素质!L:L,创新与实践素质!B:B,B189,创新与实践素质!D:D,"=社会工作能力（工作表现）",创新与实践素质!G:G,"=下学期")</f>
        <v>0.15</v>
      </c>
      <c r="AE189" s="25">
        <f t="shared" si="52"/>
        <v>0.15</v>
      </c>
      <c r="AF189" s="25">
        <f t="shared" si="53"/>
        <v>56.783</v>
      </c>
    </row>
    <row r="190" spans="1:32">
      <c r="A190" s="12" t="s">
        <v>10</v>
      </c>
      <c r="B190" s="13" t="s">
        <v>11</v>
      </c>
      <c r="C190" s="12"/>
      <c r="D190" s="41">
        <f>SUMIFS(德育素质!H:H,德育素质!B:B,B190,德育素质!D:D,"=基本评定分")</f>
        <v>5.28</v>
      </c>
      <c r="E190" s="41">
        <f>MIN(2,SUMIFS(德育素质!H:H,德育素质!A:A,A190,德育素质!D:D,"=集体评定等级分",德育素质!E:E,"=班级考评等级")+SUMIFS(德育素质!H:H,德育素质!B:B,B190,德育素质!D:D,"=集体评定等级分"))</f>
        <v>1</v>
      </c>
      <c r="F190" s="41">
        <f>MIN(2,SUMIFS(德育素质!H:H,德育素质!B:B,B190,德育素质!D:D,"=社会责任记实分"))</f>
        <v>0</v>
      </c>
      <c r="G190" s="25">
        <f>SUMIFS(德育素质!H:H,德育素质!B:B,B190,德育素质!D:D,"=违纪违规扣分")</f>
        <v>-0.04</v>
      </c>
      <c r="H190" s="25">
        <f>SUMIFS(德育素质!H:H,德育素质!B:B,B190,德育素质!D:D,"=荣誉称号加分")</f>
        <v>0</v>
      </c>
      <c r="I190" s="25">
        <f t="shared" si="45"/>
        <v>0.96</v>
      </c>
      <c r="J190" s="41">
        <f t="shared" si="46"/>
        <v>6.24</v>
      </c>
      <c r="K190" s="41">
        <f>(VLOOKUP(B190,智育素质!B:D,3,0)*10+50)*0.6</f>
        <v>35.112</v>
      </c>
      <c r="L190" s="41">
        <f>SUMIFS(体育素质!J:J,体育素质!B:B,B190,体育素质!D:D,"=体育课程成绩",体育素质!E:E,"=体育成绩")/40</f>
        <v>1.625</v>
      </c>
      <c r="M190" s="41">
        <f>SUMIFS(体育素质!L:L,体育素质!B:B,B190,体育素质!D:D,"=校内外体育竞赛")</f>
        <v>0</v>
      </c>
      <c r="N190" s="41">
        <f>SUMIFS(体育素质!L:L,体育素质!B:B,B190,体育素质!D:D,"=校内外体育活动",体育素质!E:E,"=早锻炼")</f>
        <v>0</v>
      </c>
      <c r="O190" s="41">
        <f>SUMIFS(体育素质!L:L,体育素质!B:B,B190,体育素质!D:D,"=校内外体育活动",体育素质!E:E,"=校园跑")</f>
        <v>0</v>
      </c>
      <c r="P190" s="41">
        <f t="shared" si="47"/>
        <v>0</v>
      </c>
      <c r="Q190" s="41">
        <f t="shared" si="48"/>
        <v>1.625</v>
      </c>
      <c r="R190" s="41">
        <f>MIN(0.5,SUMIFS(美育素质!L:L,美育素质!B:B,B190,美育素质!D:D,"=文化艺术实践"))</f>
        <v>0</v>
      </c>
      <c r="S190" s="41">
        <f>SUMIFS(美育素质!L:L,美育素质!B:B,B190,美育素质!D:D,"=校内外文化艺术竞赛")</f>
        <v>0</v>
      </c>
      <c r="T190" s="41">
        <f t="shared" si="49"/>
        <v>0</v>
      </c>
      <c r="U190" s="41">
        <f>MAX(0,SUMIFS(劳育素质!K:K,劳育素质!B:B,B190,劳育素质!D:D,"=劳动日常考核基础分")+SUMIFS(劳育素质!K:K,劳育素质!B:B,B190,劳育素质!D:D,"=活动与卫生加减分"))</f>
        <v>1.34633333333333</v>
      </c>
      <c r="V190" s="25">
        <f>SUMIFS(劳育素质!K:K,劳育素质!B:B,B190,劳育素质!D:D,"=志愿服务",劳育素质!F:F,"=A类+B类")</f>
        <v>0</v>
      </c>
      <c r="W190" s="25">
        <f>SUMIFS(劳育素质!K:K,劳育素质!B:B,B190,劳育素质!D:D,"=志愿服务",劳育素质!F:F,"=C类")</f>
        <v>0</v>
      </c>
      <c r="X190" s="25">
        <f t="shared" si="50"/>
        <v>0</v>
      </c>
      <c r="Y190" s="25">
        <f>SUMIFS(劳育素质!K:K,劳育素质!B:B,B190,劳育素质!D:D,"=实习实训")</f>
        <v>0</v>
      </c>
      <c r="Z190" s="25">
        <f t="shared" si="51"/>
        <v>1.34633333333333</v>
      </c>
      <c r="AA190" s="25">
        <f>SUMIFS(创新与实践素质!L:L,创新与实践素质!B:B,B190,创新与实践素质!D:D,"=创新创业素质")</f>
        <v>0</v>
      </c>
      <c r="AB190" s="25">
        <f>SUMIFS(创新与实践素质!L:L,创新与实践素质!B:B,B190,创新与实践素质!D:D,"=水平考试")</f>
        <v>0</v>
      </c>
      <c r="AC190" s="25">
        <f>SUMIFS(创新与实践素质!L:L,创新与实践素质!B:B,B190,创新与实践素质!D:D,"=社会实践")</f>
        <v>0</v>
      </c>
      <c r="AD190" s="25">
        <f>_xlfn.MAXIFS(创新与实践素质!L:L,创新与实践素质!B:B,B190,创新与实践素质!D:D,"=社会工作能力（工作表现）",创新与实践素质!G:G,"=上学期")+_xlfn.MAXIFS(创新与实践素质!L:L,创新与实践素质!B:B,B190,创新与实践素质!D:D,"=社会工作能力（工作表现）",创新与实践素质!G:G,"=下学期")</f>
        <v>0</v>
      </c>
      <c r="AE190" s="25">
        <f t="shared" si="52"/>
        <v>0</v>
      </c>
      <c r="AF190" s="25">
        <f t="shared" si="53"/>
        <v>44.3233333333333</v>
      </c>
    </row>
    <row r="191" spans="1:32">
      <c r="A191" s="12" t="s">
        <v>10</v>
      </c>
      <c r="B191" s="13" t="s">
        <v>158</v>
      </c>
      <c r="C191" s="12"/>
      <c r="D191" s="41">
        <f>SUMIFS(德育素质!H:H,德育素质!B:B,B191,德育素质!D:D,"=基本评定分")</f>
        <v>5.28</v>
      </c>
      <c r="E191" s="41">
        <f>MIN(2,SUMIFS(德育素质!H:H,德育素质!A:A,A191,德育素质!D:D,"=集体评定等级分",德育素质!E:E,"=班级考评等级")+SUMIFS(德育素质!H:H,德育素质!B:B,B191,德育素质!D:D,"=集体评定等级分"))</f>
        <v>1</v>
      </c>
      <c r="F191" s="41">
        <f>MIN(2,SUMIFS(德育素质!H:H,德育素质!B:B,B191,德育素质!D:D,"=社会责任记实分"))</f>
        <v>0</v>
      </c>
      <c r="G191" s="25">
        <f>SUMIFS(德育素质!H:H,德育素质!B:B,B191,德育素质!D:D,"=违纪违规扣分")</f>
        <v>-0.04</v>
      </c>
      <c r="H191" s="25">
        <f>SUMIFS(德育素质!H:H,德育素质!B:B,B191,德育素质!D:D,"=荣誉称号加分")</f>
        <v>0</v>
      </c>
      <c r="I191" s="25">
        <f t="shared" si="45"/>
        <v>0.96</v>
      </c>
      <c r="J191" s="41">
        <f t="shared" si="46"/>
        <v>6.24</v>
      </c>
      <c r="K191" s="41">
        <f>(VLOOKUP(B191,智育素质!B:D,3,0)*10+50)*0.6</f>
        <v>34.536</v>
      </c>
      <c r="L191" s="41">
        <f>SUMIFS(体育素质!J:J,体育素质!B:B,B191,体育素质!D:D,"=体育课程成绩",体育素质!E:E,"=体育成绩")/40</f>
        <v>1.625</v>
      </c>
      <c r="M191" s="41">
        <f>SUMIFS(体育素质!L:L,体育素质!B:B,B191,体育素质!D:D,"=校内外体育竞赛")</f>
        <v>0</v>
      </c>
      <c r="N191" s="41">
        <f>SUMIFS(体育素质!L:L,体育素质!B:B,B191,体育素质!D:D,"=校内外体育活动",体育素质!E:E,"=早锻炼")</f>
        <v>0</v>
      </c>
      <c r="O191" s="41">
        <f>SUMIFS(体育素质!L:L,体育素质!B:B,B191,体育素质!D:D,"=校内外体育活动",体育素质!E:E,"=校园跑")</f>
        <v>0</v>
      </c>
      <c r="P191" s="41">
        <f t="shared" si="47"/>
        <v>0</v>
      </c>
      <c r="Q191" s="41">
        <f t="shared" si="48"/>
        <v>1.625</v>
      </c>
      <c r="R191" s="41">
        <f>MIN(0.5,SUMIFS(美育素质!L:L,美育素质!B:B,B191,美育素质!D:D,"=文化艺术实践"))</f>
        <v>0</v>
      </c>
      <c r="S191" s="41">
        <f>SUMIFS(美育素质!L:L,美育素质!B:B,B191,美育素质!D:D,"=校内外文化艺术竞赛")</f>
        <v>0.8</v>
      </c>
      <c r="T191" s="41">
        <f t="shared" si="49"/>
        <v>0.8</v>
      </c>
      <c r="U191" s="41">
        <f>MAX(0,SUMIFS(劳育素质!K:K,劳育素质!B:B,B191,劳育素质!D:D,"=劳动日常考核基础分")+SUMIFS(劳育素质!K:K,劳育素质!B:B,B191,劳育素质!D:D,"=活动与卫生加减分"))</f>
        <v>1.54738095238095</v>
      </c>
      <c r="V191" s="25">
        <f>SUMIFS(劳育素质!K:K,劳育素质!B:B,B191,劳育素质!D:D,"=志愿服务",劳育素质!F:F,"=A类+B类")</f>
        <v>0.5</v>
      </c>
      <c r="W191" s="25">
        <f>SUMIFS(劳育素质!K:K,劳育素质!B:B,B191,劳育素质!D:D,"=志愿服务",劳育素质!F:F,"=C类")</f>
        <v>0</v>
      </c>
      <c r="X191" s="25">
        <f t="shared" si="50"/>
        <v>0.5</v>
      </c>
      <c r="Y191" s="25">
        <f>SUMIFS(劳育素质!K:K,劳育素质!B:B,B191,劳育素质!D:D,"=实习实训")</f>
        <v>0</v>
      </c>
      <c r="Z191" s="25">
        <f t="shared" si="51"/>
        <v>2.04738095238095</v>
      </c>
      <c r="AA191" s="25">
        <f>SUMIFS(创新与实践素质!L:L,创新与实践素质!B:B,B191,创新与实践素质!D:D,"=创新创业素质")</f>
        <v>0</v>
      </c>
      <c r="AB191" s="25">
        <f>SUMIFS(创新与实践素质!L:L,创新与实践素质!B:B,B191,创新与实践素质!D:D,"=水平考试")</f>
        <v>0</v>
      </c>
      <c r="AC191" s="25">
        <f>SUMIFS(创新与实践素质!L:L,创新与实践素质!B:B,B191,创新与实践素质!D:D,"=社会实践")</f>
        <v>0</v>
      </c>
      <c r="AD191" s="25">
        <f>_xlfn.MAXIFS(创新与实践素质!L:L,创新与实践素质!B:B,B191,创新与实践素质!D:D,"=社会工作能力（工作表现）",创新与实践素质!G:G,"=上学期")+_xlfn.MAXIFS(创新与实践素质!L:L,创新与实践素质!B:B,B191,创新与实践素质!D:D,"=社会工作能力（工作表现）",创新与实践素质!G:G,"=下学期")</f>
        <v>0</v>
      </c>
      <c r="AE191" s="25">
        <f t="shared" si="52"/>
        <v>0</v>
      </c>
      <c r="AF191" s="25">
        <f t="shared" si="53"/>
        <v>45.248380952381</v>
      </c>
    </row>
    <row r="192" spans="1:32">
      <c r="A192" s="12" t="s">
        <v>10</v>
      </c>
      <c r="B192" s="13" t="s">
        <v>40</v>
      </c>
      <c r="C192" s="12"/>
      <c r="D192" s="41">
        <f>SUMIFS(德育素质!H:H,德育素质!B:B,B192,德育素质!D:D,"=基本评定分")</f>
        <v>5.28</v>
      </c>
      <c r="E192" s="41">
        <f>MIN(2,SUMIFS(德育素质!H:H,德育素质!A:A,A192,德育素质!D:D,"=集体评定等级分",德育素质!E:E,"=班级考评等级")+SUMIFS(德育素质!H:H,德育素质!B:B,B192,德育素质!D:D,"=集体评定等级分"))</f>
        <v>1</v>
      </c>
      <c r="F192" s="41">
        <f>MIN(2,SUMIFS(德育素质!H:H,德育素质!B:B,B192,德育素质!D:D,"=社会责任记实分"))</f>
        <v>0</v>
      </c>
      <c r="G192" s="25">
        <f>SUMIFS(德育素质!H:H,德育素质!B:B,B192,德育素质!D:D,"=违纪违规扣分")</f>
        <v>-0.1</v>
      </c>
      <c r="H192" s="25">
        <f>SUMIFS(德育素质!H:H,德育素质!B:B,B192,德育素质!D:D,"=荣誉称号加分")</f>
        <v>0</v>
      </c>
      <c r="I192" s="25">
        <f t="shared" si="45"/>
        <v>0.9</v>
      </c>
      <c r="J192" s="41">
        <f t="shared" si="46"/>
        <v>6.18</v>
      </c>
      <c r="K192" s="41">
        <f>(VLOOKUP(B192,智育素质!B:D,3,0)*10+50)*0.6</f>
        <v>33.99</v>
      </c>
      <c r="L192" s="41">
        <f>SUMIFS(体育素质!J:J,体育素质!B:B,B192,体育素质!D:D,"=体育课程成绩",体育素质!E:E,"=体育成绩")/40</f>
        <v>0</v>
      </c>
      <c r="M192" s="41">
        <f>SUMIFS(体育素质!L:L,体育素质!B:B,B192,体育素质!D:D,"=校内外体育竞赛")</f>
        <v>0</v>
      </c>
      <c r="N192" s="41">
        <f>SUMIFS(体育素质!L:L,体育素质!B:B,B192,体育素质!D:D,"=校内外体育活动",体育素质!E:E,"=早锻炼")</f>
        <v>0</v>
      </c>
      <c r="O192" s="41">
        <f>SUMIFS(体育素质!L:L,体育素质!B:B,B192,体育素质!D:D,"=校内外体育活动",体育素质!E:E,"=校园跑")</f>
        <v>0</v>
      </c>
      <c r="P192" s="41">
        <f t="shared" si="47"/>
        <v>0</v>
      </c>
      <c r="Q192" s="41">
        <f t="shared" si="48"/>
        <v>0</v>
      </c>
      <c r="R192" s="41">
        <f>MIN(0.5,SUMIFS(美育素质!L:L,美育素质!B:B,B192,美育素质!D:D,"=文化艺术实践"))</f>
        <v>0</v>
      </c>
      <c r="S192" s="41">
        <f>SUMIFS(美育素质!L:L,美育素质!B:B,B192,美育素质!D:D,"=校内外文化艺术竞赛")</f>
        <v>0</v>
      </c>
      <c r="T192" s="41">
        <f t="shared" si="49"/>
        <v>0</v>
      </c>
      <c r="U192" s="41">
        <f>MAX(0,SUMIFS(劳育素质!K:K,劳育素质!B:B,B192,劳育素质!D:D,"=劳动日常考核基础分")+SUMIFS(劳育素质!K:K,劳育素质!B:B,B192,劳育素质!D:D,"=活动与卫生加减分"))</f>
        <v>1.42226666666667</v>
      </c>
      <c r="V192" s="25">
        <f>SUMIFS(劳育素质!K:K,劳育素质!B:B,B192,劳育素质!D:D,"=志愿服务",劳育素质!F:F,"=A类+B类")</f>
        <v>0</v>
      </c>
      <c r="W192" s="25">
        <f>SUMIFS(劳育素质!K:K,劳育素质!B:B,B192,劳育素质!D:D,"=志愿服务",劳育素质!F:F,"=C类")</f>
        <v>0</v>
      </c>
      <c r="X192" s="25">
        <f t="shared" si="50"/>
        <v>0</v>
      </c>
      <c r="Y192" s="25">
        <f>SUMIFS(劳育素质!K:K,劳育素质!B:B,B192,劳育素质!D:D,"=实习实训")</f>
        <v>0</v>
      </c>
      <c r="Z192" s="25">
        <f t="shared" si="51"/>
        <v>1.42226666666667</v>
      </c>
      <c r="AA192" s="25">
        <f>SUMIFS(创新与实践素质!L:L,创新与实践素质!B:B,B192,创新与实践素质!D:D,"=创新创业素质")</f>
        <v>0</v>
      </c>
      <c r="AB192" s="25">
        <f>SUMIFS(创新与实践素质!L:L,创新与实践素质!B:B,B192,创新与实践素质!D:D,"=水平考试")</f>
        <v>0</v>
      </c>
      <c r="AC192" s="25">
        <f>SUMIFS(创新与实践素质!L:L,创新与实践素质!B:B,B192,创新与实践素质!D:D,"=社会实践")</f>
        <v>0</v>
      </c>
      <c r="AD192" s="25">
        <f>_xlfn.MAXIFS(创新与实践素质!L:L,创新与实践素质!B:B,B192,创新与实践素质!D:D,"=社会工作能力（工作表现）",创新与实践素质!G:G,"=上学期")+_xlfn.MAXIFS(创新与实践素质!L:L,创新与实践素质!B:B,B192,创新与实践素质!D:D,"=社会工作能力（工作表现）",创新与实践素质!G:G,"=下学期")</f>
        <v>0</v>
      </c>
      <c r="AE192" s="25">
        <f t="shared" si="52"/>
        <v>0</v>
      </c>
      <c r="AF192" s="25">
        <f t="shared" si="53"/>
        <v>41.5922666666667</v>
      </c>
    </row>
  </sheetData>
  <autoFilter xmlns:etc="http://www.wps.cn/officeDocument/2017/etCustomData" ref="A3:AF192" etc:filterBottomFollowUsedRange="0">
    <extLst/>
  </autoFilter>
  <mergeCells count="28">
    <mergeCell ref="D1:J1"/>
    <mergeCell ref="L1:Q1"/>
    <mergeCell ref="R1:T1"/>
    <mergeCell ref="U1:Z1"/>
    <mergeCell ref="AA1:AE1"/>
    <mergeCell ref="E2:I2"/>
    <mergeCell ref="M2:P2"/>
    <mergeCell ref="V2:X2"/>
    <mergeCell ref="A1:A3"/>
    <mergeCell ref="B1:B3"/>
    <mergeCell ref="C1:C3"/>
    <mergeCell ref="D2:D3"/>
    <mergeCell ref="J2:J3"/>
    <mergeCell ref="K1:K3"/>
    <mergeCell ref="L2:L3"/>
    <mergeCell ref="Q2:Q3"/>
    <mergeCell ref="R2:R3"/>
    <mergeCell ref="S2:S3"/>
    <mergeCell ref="T2:T3"/>
    <mergeCell ref="U2:U3"/>
    <mergeCell ref="Y2:Y3"/>
    <mergeCell ref="Z2:Z3"/>
    <mergeCell ref="AA2:AA3"/>
    <mergeCell ref="AB2:AB3"/>
    <mergeCell ref="AC2:AC3"/>
    <mergeCell ref="AD2:AD3"/>
    <mergeCell ref="AE2:AE3"/>
    <mergeCell ref="AF1:AF3"/>
  </mergeCell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61"/>
  <sheetViews>
    <sheetView workbookViewId="0">
      <selection activeCell="F1" sqref="F1"/>
    </sheetView>
  </sheetViews>
  <sheetFormatPr defaultColWidth="9.2" defaultRowHeight="14"/>
  <cols>
    <col min="1" max="1" width="17.0636363636364" style="3" customWidth="1"/>
    <col min="2" max="2" width="14.0636363636364" style="4" customWidth="1"/>
    <col min="3" max="3" width="9.33636363636364" style="3" customWidth="1"/>
    <col min="4" max="4" width="17.6" style="3" customWidth="1"/>
    <col min="5" max="5" width="62.2" style="5" customWidth="1"/>
    <col min="6" max="6" width="7.8" style="3" customWidth="1"/>
    <col min="7" max="7" width="8.06363636363636" style="3" customWidth="1"/>
    <col min="8" max="8" width="8.2" style="6" customWidth="1"/>
  </cols>
  <sheetData>
    <row r="1" spans="1:8">
      <c r="A1" s="1" t="s">
        <v>0</v>
      </c>
      <c r="B1" s="7" t="s">
        <v>1</v>
      </c>
      <c r="C1" s="1" t="s">
        <v>2</v>
      </c>
      <c r="D1" s="1" t="s">
        <v>236</v>
      </c>
      <c r="E1" s="8" t="s">
        <v>237</v>
      </c>
      <c r="F1" s="1" t="s">
        <v>238</v>
      </c>
      <c r="G1" s="1" t="s">
        <v>239</v>
      </c>
      <c r="H1" s="9" t="s">
        <v>240</v>
      </c>
    </row>
    <row r="2" ht="13.5" customHeight="1" spans="1:8">
      <c r="A2" s="12" t="s">
        <v>6</v>
      </c>
      <c r="B2" s="13" t="s">
        <v>179</v>
      </c>
      <c r="C2" s="12"/>
      <c r="D2" s="12" t="s">
        <v>228</v>
      </c>
      <c r="E2" s="21" t="s">
        <v>241</v>
      </c>
      <c r="F2" s="12"/>
      <c r="G2" s="12"/>
      <c r="H2" s="14">
        <v>-0.02</v>
      </c>
    </row>
    <row r="3" ht="13.5" customHeight="1" spans="1:8">
      <c r="A3" s="12" t="s">
        <v>6</v>
      </c>
      <c r="B3" s="13" t="s">
        <v>115</v>
      </c>
      <c r="C3" s="12"/>
      <c r="D3" s="12" t="s">
        <v>242</v>
      </c>
      <c r="E3" s="21"/>
      <c r="F3" s="12" t="s">
        <v>243</v>
      </c>
      <c r="G3" s="12"/>
      <c r="H3" s="14">
        <v>6</v>
      </c>
    </row>
    <row r="4" ht="13.5" customHeight="1" spans="1:8">
      <c r="A4" s="12" t="s">
        <v>6</v>
      </c>
      <c r="B4" s="13" t="s">
        <v>84</v>
      </c>
      <c r="C4" s="12"/>
      <c r="D4" s="12" t="s">
        <v>242</v>
      </c>
      <c r="E4" s="21"/>
      <c r="F4" s="12" t="s">
        <v>243</v>
      </c>
      <c r="G4" s="12"/>
      <c r="H4" s="14">
        <v>6</v>
      </c>
    </row>
    <row r="5" ht="13.5" customHeight="1" spans="1:8">
      <c r="A5" s="12" t="s">
        <v>6</v>
      </c>
      <c r="B5" s="13" t="s">
        <v>146</v>
      </c>
      <c r="C5" s="12"/>
      <c r="D5" s="12" t="s">
        <v>242</v>
      </c>
      <c r="E5" s="21"/>
      <c r="F5" s="12" t="s">
        <v>243</v>
      </c>
      <c r="G5" s="12"/>
      <c r="H5" s="14">
        <v>6</v>
      </c>
    </row>
    <row r="6" ht="13.5" customHeight="1" spans="1:8">
      <c r="A6" s="12" t="s">
        <v>6</v>
      </c>
      <c r="B6" s="13" t="s">
        <v>113</v>
      </c>
      <c r="C6" s="12"/>
      <c r="D6" s="12" t="s">
        <v>242</v>
      </c>
      <c r="E6" s="21"/>
      <c r="F6" s="12" t="s">
        <v>243</v>
      </c>
      <c r="G6" s="12"/>
      <c r="H6" s="14">
        <v>6</v>
      </c>
    </row>
    <row r="7" ht="13.5" customHeight="1" spans="1:8">
      <c r="A7" s="12" t="s">
        <v>6</v>
      </c>
      <c r="B7" s="13" t="s">
        <v>168</v>
      </c>
      <c r="C7" s="12"/>
      <c r="D7" s="12" t="s">
        <v>242</v>
      </c>
      <c r="E7" s="21"/>
      <c r="F7" s="12" t="s">
        <v>243</v>
      </c>
      <c r="G7" s="12"/>
      <c r="H7" s="14">
        <v>6</v>
      </c>
    </row>
    <row r="8" ht="13.5" customHeight="1" spans="1:8">
      <c r="A8" s="12" t="s">
        <v>6</v>
      </c>
      <c r="B8" s="13" t="s">
        <v>175</v>
      </c>
      <c r="C8" s="12"/>
      <c r="D8" s="12" t="s">
        <v>242</v>
      </c>
      <c r="E8" s="21"/>
      <c r="F8" s="12" t="s">
        <v>243</v>
      </c>
      <c r="G8" s="12"/>
      <c r="H8" s="14">
        <v>6</v>
      </c>
    </row>
    <row r="9" ht="13.5" customHeight="1" spans="1:8">
      <c r="A9" s="12" t="s">
        <v>6</v>
      </c>
      <c r="B9" s="13" t="s">
        <v>45</v>
      </c>
      <c r="C9" s="12"/>
      <c r="D9" s="12" t="s">
        <v>242</v>
      </c>
      <c r="E9" s="21"/>
      <c r="F9" s="12" t="s">
        <v>243</v>
      </c>
      <c r="G9" s="12"/>
      <c r="H9" s="14">
        <v>6</v>
      </c>
    </row>
    <row r="10" ht="13.5" customHeight="1" spans="1:8">
      <c r="A10" s="12" t="s">
        <v>6</v>
      </c>
      <c r="B10" s="13" t="s">
        <v>119</v>
      </c>
      <c r="C10" s="12"/>
      <c r="D10" s="12" t="s">
        <v>242</v>
      </c>
      <c r="E10" s="21"/>
      <c r="F10" s="12" t="s">
        <v>243</v>
      </c>
      <c r="G10" s="12"/>
      <c r="H10" s="14">
        <v>6</v>
      </c>
    </row>
    <row r="11" ht="13.5" customHeight="1" spans="1:8">
      <c r="A11" s="12" t="s">
        <v>6</v>
      </c>
      <c r="B11" s="13" t="s">
        <v>88</v>
      </c>
      <c r="C11" s="12"/>
      <c r="D11" s="12" t="s">
        <v>242</v>
      </c>
      <c r="E11" s="21"/>
      <c r="F11" s="12" t="s">
        <v>244</v>
      </c>
      <c r="G11" s="12"/>
      <c r="H11" s="14">
        <v>5.28</v>
      </c>
    </row>
    <row r="12" ht="13.5" customHeight="1" spans="1:8">
      <c r="A12" s="12" t="s">
        <v>6</v>
      </c>
      <c r="B12" s="13" t="s">
        <v>77</v>
      </c>
      <c r="C12" s="12"/>
      <c r="D12" s="12" t="s">
        <v>242</v>
      </c>
      <c r="E12" s="21"/>
      <c r="F12" s="12" t="s">
        <v>244</v>
      </c>
      <c r="G12" s="12"/>
      <c r="H12" s="14">
        <v>5.28</v>
      </c>
    </row>
    <row r="13" ht="13.5" customHeight="1" spans="1:8">
      <c r="A13" s="12" t="s">
        <v>6</v>
      </c>
      <c r="B13" s="13" t="s">
        <v>55</v>
      </c>
      <c r="C13" s="12"/>
      <c r="D13" s="12" t="s">
        <v>242</v>
      </c>
      <c r="E13" s="21"/>
      <c r="F13" s="12" t="s">
        <v>244</v>
      </c>
      <c r="G13" s="12"/>
      <c r="H13" s="14">
        <v>5.28</v>
      </c>
    </row>
    <row r="14" ht="13.5" customHeight="1" spans="1:8">
      <c r="A14" s="12" t="s">
        <v>6</v>
      </c>
      <c r="B14" s="13" t="s">
        <v>25</v>
      </c>
      <c r="C14" s="12"/>
      <c r="D14" s="12" t="s">
        <v>242</v>
      </c>
      <c r="E14" s="21"/>
      <c r="F14" s="12" t="s">
        <v>244</v>
      </c>
      <c r="G14" s="12"/>
      <c r="H14" s="14">
        <v>5.28</v>
      </c>
    </row>
    <row r="15" ht="13.5" customHeight="1" spans="1:8">
      <c r="A15" s="12" t="s">
        <v>6</v>
      </c>
      <c r="B15" s="13" t="s">
        <v>128</v>
      </c>
      <c r="C15" s="12"/>
      <c r="D15" s="12" t="s">
        <v>242</v>
      </c>
      <c r="E15" s="21"/>
      <c r="F15" s="12" t="s">
        <v>244</v>
      </c>
      <c r="G15" s="12"/>
      <c r="H15" s="14">
        <v>5.28</v>
      </c>
    </row>
    <row r="16" ht="13.5" customHeight="1" spans="1:8">
      <c r="A16" s="12" t="s">
        <v>6</v>
      </c>
      <c r="B16" s="13" t="s">
        <v>127</v>
      </c>
      <c r="C16" s="12"/>
      <c r="D16" s="12" t="s">
        <v>242</v>
      </c>
      <c r="E16" s="21"/>
      <c r="F16" s="12" t="s">
        <v>244</v>
      </c>
      <c r="G16" s="12"/>
      <c r="H16" s="14">
        <v>5.28</v>
      </c>
    </row>
    <row r="17" ht="13.5" customHeight="1" spans="1:8">
      <c r="A17" s="12" t="s">
        <v>6</v>
      </c>
      <c r="B17" s="13" t="s">
        <v>155</v>
      </c>
      <c r="C17" s="12"/>
      <c r="D17" s="12" t="s">
        <v>242</v>
      </c>
      <c r="E17" s="21"/>
      <c r="F17" s="12" t="s">
        <v>244</v>
      </c>
      <c r="G17" s="12"/>
      <c r="H17" s="14">
        <v>5.28</v>
      </c>
    </row>
    <row r="18" ht="13.5" customHeight="1" spans="1:8">
      <c r="A18" s="12" t="s">
        <v>6</v>
      </c>
      <c r="B18" s="13" t="s">
        <v>179</v>
      </c>
      <c r="C18" s="12"/>
      <c r="D18" s="12" t="s">
        <v>242</v>
      </c>
      <c r="E18" s="21"/>
      <c r="F18" s="12" t="s">
        <v>244</v>
      </c>
      <c r="G18" s="12"/>
      <c r="H18" s="14">
        <v>5.28</v>
      </c>
    </row>
    <row r="19" ht="13.5" customHeight="1" spans="1:8">
      <c r="A19" s="12" t="s">
        <v>6</v>
      </c>
      <c r="B19" s="13" t="s">
        <v>60</v>
      </c>
      <c r="C19" s="12"/>
      <c r="D19" s="12" t="s">
        <v>242</v>
      </c>
      <c r="E19" s="21"/>
      <c r="F19" s="12" t="s">
        <v>244</v>
      </c>
      <c r="G19" s="12"/>
      <c r="H19" s="14">
        <v>5.28</v>
      </c>
    </row>
    <row r="20" ht="13.5" customHeight="1" spans="1:8">
      <c r="A20" s="12" t="s">
        <v>6</v>
      </c>
      <c r="B20" s="13" t="s">
        <v>103</v>
      </c>
      <c r="C20" s="12"/>
      <c r="D20" s="12" t="s">
        <v>242</v>
      </c>
      <c r="E20" s="21"/>
      <c r="F20" s="12" t="s">
        <v>244</v>
      </c>
      <c r="G20" s="12"/>
      <c r="H20" s="14">
        <v>5.28</v>
      </c>
    </row>
    <row r="21" ht="13.5" customHeight="1" spans="1:8">
      <c r="A21" s="12" t="s">
        <v>6</v>
      </c>
      <c r="B21" s="13" t="s">
        <v>104</v>
      </c>
      <c r="C21" s="12"/>
      <c r="D21" s="12" t="s">
        <v>242</v>
      </c>
      <c r="E21" s="21"/>
      <c r="F21" s="12" t="s">
        <v>244</v>
      </c>
      <c r="G21" s="12"/>
      <c r="H21" s="14">
        <v>5.28</v>
      </c>
    </row>
    <row r="22" ht="13.5" customHeight="1" spans="1:8">
      <c r="A22" s="12" t="s">
        <v>6</v>
      </c>
      <c r="B22" s="13" t="s">
        <v>52</v>
      </c>
      <c r="C22" s="12"/>
      <c r="D22" s="12" t="s">
        <v>242</v>
      </c>
      <c r="E22" s="21"/>
      <c r="F22" s="12" t="s">
        <v>244</v>
      </c>
      <c r="G22" s="12"/>
      <c r="H22" s="14">
        <v>5.28</v>
      </c>
    </row>
    <row r="23" ht="13.5" customHeight="1" spans="1:8">
      <c r="A23" s="12" t="s">
        <v>6</v>
      </c>
      <c r="B23" s="13" t="s">
        <v>79</v>
      </c>
      <c r="C23" s="12"/>
      <c r="D23" s="12" t="s">
        <v>242</v>
      </c>
      <c r="E23" s="21"/>
      <c r="F23" s="12" t="s">
        <v>244</v>
      </c>
      <c r="G23" s="12"/>
      <c r="H23" s="14">
        <v>5.28</v>
      </c>
    </row>
    <row r="24" ht="13.5" customHeight="1" spans="1:8">
      <c r="A24" s="12" t="s">
        <v>6</v>
      </c>
      <c r="B24" s="13" t="s">
        <v>107</v>
      </c>
      <c r="C24" s="12"/>
      <c r="D24" s="12" t="s">
        <v>242</v>
      </c>
      <c r="E24" s="21"/>
      <c r="F24" s="12" t="s">
        <v>244</v>
      </c>
      <c r="G24" s="12"/>
      <c r="H24" s="14">
        <v>5.28</v>
      </c>
    </row>
    <row r="25" ht="13.5" customHeight="1" spans="1:8">
      <c r="A25" s="12" t="s">
        <v>6</v>
      </c>
      <c r="B25" s="13" t="s">
        <v>156</v>
      </c>
      <c r="C25" s="12"/>
      <c r="D25" s="12" t="s">
        <v>242</v>
      </c>
      <c r="E25" s="21"/>
      <c r="F25" s="12" t="s">
        <v>244</v>
      </c>
      <c r="G25" s="12"/>
      <c r="H25" s="14">
        <v>5.28</v>
      </c>
    </row>
    <row r="26" ht="13.5" customHeight="1" spans="1:8">
      <c r="A26" s="12" t="s">
        <v>6</v>
      </c>
      <c r="B26" s="13" t="s">
        <v>166</v>
      </c>
      <c r="C26" s="12"/>
      <c r="D26" s="12" t="s">
        <v>242</v>
      </c>
      <c r="E26" s="21"/>
      <c r="F26" s="12" t="s">
        <v>244</v>
      </c>
      <c r="G26" s="12"/>
      <c r="H26" s="14">
        <v>5.28</v>
      </c>
    </row>
    <row r="27" ht="13.5" customHeight="1" spans="1:8">
      <c r="A27" s="12" t="s">
        <v>6</v>
      </c>
      <c r="B27" s="13" t="s">
        <v>7</v>
      </c>
      <c r="C27" s="12"/>
      <c r="D27" s="12" t="s">
        <v>242</v>
      </c>
      <c r="E27" s="21"/>
      <c r="F27" s="12" t="s">
        <v>244</v>
      </c>
      <c r="G27" s="12"/>
      <c r="H27" s="14">
        <v>5.28</v>
      </c>
    </row>
    <row r="28" ht="13.5" customHeight="1" spans="1:8">
      <c r="A28" s="1" t="s">
        <v>6</v>
      </c>
      <c r="B28" s="7" t="s">
        <v>155</v>
      </c>
      <c r="C28" s="12"/>
      <c r="D28" s="12" t="s">
        <v>245</v>
      </c>
      <c r="E28" s="8" t="s">
        <v>246</v>
      </c>
      <c r="F28" s="12" t="s">
        <v>247</v>
      </c>
      <c r="G28" s="12"/>
      <c r="H28" s="14">
        <v>0.5</v>
      </c>
    </row>
    <row r="29" ht="13.5" customHeight="1" spans="1:8">
      <c r="A29" s="12" t="s">
        <v>6</v>
      </c>
      <c r="B29" s="13" t="s">
        <v>115</v>
      </c>
      <c r="C29" s="12"/>
      <c r="D29" s="12" t="s">
        <v>248</v>
      </c>
      <c r="E29" s="21" t="s">
        <v>249</v>
      </c>
      <c r="F29" s="12" t="s">
        <v>250</v>
      </c>
      <c r="G29" s="12"/>
      <c r="H29" s="14">
        <v>0.1</v>
      </c>
    </row>
    <row r="30" ht="13.5" customHeight="1" spans="1:8">
      <c r="A30" s="12" t="s">
        <v>6</v>
      </c>
      <c r="B30" s="13" t="s">
        <v>115</v>
      </c>
      <c r="C30" s="12"/>
      <c r="D30" s="12" t="s">
        <v>248</v>
      </c>
      <c r="E30" s="21" t="s">
        <v>251</v>
      </c>
      <c r="F30" s="12" t="s">
        <v>250</v>
      </c>
      <c r="G30" s="12"/>
      <c r="H30" s="14">
        <v>0.1</v>
      </c>
    </row>
    <row r="31" ht="13.5" customHeight="1" spans="1:8">
      <c r="A31" s="12" t="s">
        <v>6</v>
      </c>
      <c r="B31" s="13" t="s">
        <v>175</v>
      </c>
      <c r="C31" s="12"/>
      <c r="D31" s="12" t="s">
        <v>248</v>
      </c>
      <c r="E31" s="21" t="s">
        <v>251</v>
      </c>
      <c r="F31" s="12" t="s">
        <v>250</v>
      </c>
      <c r="G31" s="12"/>
      <c r="H31" s="14">
        <v>0.1</v>
      </c>
    </row>
    <row r="32" ht="13.5" customHeight="1" spans="1:8">
      <c r="A32" s="12" t="s">
        <v>6</v>
      </c>
      <c r="B32" s="13" t="s">
        <v>115</v>
      </c>
      <c r="C32" s="12"/>
      <c r="D32" s="12" t="s">
        <v>248</v>
      </c>
      <c r="E32" s="21" t="s">
        <v>252</v>
      </c>
      <c r="F32" s="12" t="s">
        <v>250</v>
      </c>
      <c r="G32" s="12"/>
      <c r="H32" s="14">
        <v>0.1</v>
      </c>
    </row>
    <row r="33" ht="13.5" customHeight="1" spans="1:8">
      <c r="A33" s="12" t="s">
        <v>6</v>
      </c>
      <c r="B33" s="13" t="s">
        <v>155</v>
      </c>
      <c r="C33" s="12"/>
      <c r="D33" s="12" t="s">
        <v>248</v>
      </c>
      <c r="E33" s="21" t="s">
        <v>253</v>
      </c>
      <c r="F33" s="12" t="s">
        <v>250</v>
      </c>
      <c r="G33" s="12"/>
      <c r="H33" s="14">
        <v>0.1</v>
      </c>
    </row>
    <row r="34" ht="13.5" customHeight="1" spans="1:8">
      <c r="A34" s="12" t="s">
        <v>6</v>
      </c>
      <c r="B34" s="13" t="s">
        <v>115</v>
      </c>
      <c r="C34" s="12"/>
      <c r="D34" s="12" t="s">
        <v>248</v>
      </c>
      <c r="E34" s="21" t="s">
        <v>254</v>
      </c>
      <c r="F34" s="12" t="s">
        <v>250</v>
      </c>
      <c r="G34" s="12"/>
      <c r="H34" s="14">
        <v>0.1</v>
      </c>
    </row>
    <row r="35" ht="13.5" customHeight="1" spans="1:8">
      <c r="A35" s="12" t="s">
        <v>6</v>
      </c>
      <c r="B35" s="13" t="s">
        <v>84</v>
      </c>
      <c r="C35" s="12"/>
      <c r="D35" s="12" t="s">
        <v>248</v>
      </c>
      <c r="E35" s="21" t="s">
        <v>255</v>
      </c>
      <c r="F35" s="12" t="s">
        <v>256</v>
      </c>
      <c r="G35" s="12"/>
      <c r="H35" s="14">
        <v>0.25</v>
      </c>
    </row>
    <row r="36" ht="13.5" customHeight="1" spans="1:8">
      <c r="A36" s="12" t="s">
        <v>6</v>
      </c>
      <c r="B36" s="13" t="s">
        <v>115</v>
      </c>
      <c r="C36" s="12"/>
      <c r="D36" s="12" t="s">
        <v>229</v>
      </c>
      <c r="E36" s="21" t="s">
        <v>257</v>
      </c>
      <c r="F36" s="12" t="s">
        <v>250</v>
      </c>
      <c r="G36" s="12"/>
      <c r="H36" s="14">
        <v>0.25</v>
      </c>
    </row>
    <row r="37" ht="13.5" customHeight="1" spans="1:8">
      <c r="A37" s="12" t="s">
        <v>6</v>
      </c>
      <c r="B37" s="7" t="s">
        <v>119</v>
      </c>
      <c r="C37" s="12"/>
      <c r="D37" s="12" t="s">
        <v>229</v>
      </c>
      <c r="E37" s="21" t="s">
        <v>258</v>
      </c>
      <c r="F37" s="12" t="s">
        <v>250</v>
      </c>
      <c r="G37" s="12"/>
      <c r="H37" s="14">
        <v>0.25</v>
      </c>
    </row>
    <row r="38" ht="13.5" customHeight="1" spans="1:8">
      <c r="A38" s="12" t="s">
        <v>6</v>
      </c>
      <c r="B38" s="7" t="s">
        <v>115</v>
      </c>
      <c r="C38" s="12"/>
      <c r="D38" s="12" t="s">
        <v>229</v>
      </c>
      <c r="E38" s="21" t="s">
        <v>259</v>
      </c>
      <c r="F38" s="12" t="s">
        <v>250</v>
      </c>
      <c r="G38" s="12"/>
      <c r="H38" s="14">
        <v>0.25</v>
      </c>
    </row>
    <row r="39" ht="13.5" customHeight="1" spans="1:8">
      <c r="A39" s="12" t="s">
        <v>6</v>
      </c>
      <c r="B39" s="7" t="s">
        <v>115</v>
      </c>
      <c r="C39" s="12"/>
      <c r="D39" s="12" t="s">
        <v>229</v>
      </c>
      <c r="E39" s="21" t="s">
        <v>260</v>
      </c>
      <c r="F39" s="12" t="s">
        <v>256</v>
      </c>
      <c r="G39" s="12"/>
      <c r="H39" s="14">
        <v>0.375</v>
      </c>
    </row>
    <row r="40" ht="13.5" customHeight="1" spans="1:8">
      <c r="A40" s="12" t="s">
        <v>6</v>
      </c>
      <c r="B40" s="13"/>
      <c r="C40" s="12"/>
      <c r="D40" s="12" t="s">
        <v>245</v>
      </c>
      <c r="E40" s="21" t="s">
        <v>261</v>
      </c>
      <c r="F40" s="12" t="s">
        <v>244</v>
      </c>
      <c r="G40" s="12" t="s">
        <v>262</v>
      </c>
      <c r="H40" s="14">
        <v>0.5</v>
      </c>
    </row>
    <row r="41" ht="13.5" customHeight="1" spans="1:8">
      <c r="A41" s="12" t="s">
        <v>6</v>
      </c>
      <c r="B41" s="13"/>
      <c r="C41" s="12"/>
      <c r="D41" s="12" t="s">
        <v>245</v>
      </c>
      <c r="E41" s="21" t="s">
        <v>261</v>
      </c>
      <c r="F41" s="12" t="s">
        <v>244</v>
      </c>
      <c r="G41" s="12" t="s">
        <v>263</v>
      </c>
      <c r="H41" s="14">
        <v>0.5</v>
      </c>
    </row>
    <row r="42" ht="13.5" customHeight="1" spans="1:8">
      <c r="A42" s="12" t="s">
        <v>14</v>
      </c>
      <c r="B42" s="13" t="s">
        <v>34</v>
      </c>
      <c r="C42" s="12"/>
      <c r="D42" s="12" t="s">
        <v>242</v>
      </c>
      <c r="E42" s="21"/>
      <c r="F42" s="12" t="s">
        <v>243</v>
      </c>
      <c r="G42" s="12"/>
      <c r="H42" s="14">
        <v>6</v>
      </c>
    </row>
    <row r="43" ht="13.5" customHeight="1" spans="1:8">
      <c r="A43" s="12" t="s">
        <v>14</v>
      </c>
      <c r="B43" s="13" t="s">
        <v>35</v>
      </c>
      <c r="C43" s="12"/>
      <c r="D43" s="12" t="s">
        <v>242</v>
      </c>
      <c r="E43" s="21"/>
      <c r="F43" s="12" t="s">
        <v>243</v>
      </c>
      <c r="G43" s="12"/>
      <c r="H43" s="14">
        <v>6</v>
      </c>
    </row>
    <row r="44" ht="13.5" customHeight="1" spans="1:8">
      <c r="A44" s="12" t="s">
        <v>14</v>
      </c>
      <c r="B44" s="13" t="s">
        <v>46</v>
      </c>
      <c r="C44" s="12"/>
      <c r="D44" s="12" t="s">
        <v>242</v>
      </c>
      <c r="E44" s="21"/>
      <c r="F44" s="12" t="s">
        <v>243</v>
      </c>
      <c r="G44" s="12"/>
      <c r="H44" s="14">
        <v>6</v>
      </c>
    </row>
    <row r="45" ht="13.5" customHeight="1" spans="1:8">
      <c r="A45" s="12" t="s">
        <v>14</v>
      </c>
      <c r="B45" s="13" t="s">
        <v>62</v>
      </c>
      <c r="C45" s="12"/>
      <c r="D45" s="12" t="s">
        <v>242</v>
      </c>
      <c r="E45" s="21"/>
      <c r="F45" s="12" t="s">
        <v>243</v>
      </c>
      <c r="G45" s="12"/>
      <c r="H45" s="14">
        <v>6</v>
      </c>
    </row>
    <row r="46" ht="13.5" customHeight="1" spans="1:8">
      <c r="A46" s="12" t="s">
        <v>14</v>
      </c>
      <c r="B46" s="13" t="s">
        <v>85</v>
      </c>
      <c r="C46" s="12"/>
      <c r="D46" s="12" t="s">
        <v>242</v>
      </c>
      <c r="E46" s="21"/>
      <c r="F46" s="12" t="s">
        <v>243</v>
      </c>
      <c r="G46" s="12"/>
      <c r="H46" s="14">
        <v>6</v>
      </c>
    </row>
    <row r="47" ht="13.5" customHeight="1" spans="1:8">
      <c r="A47" s="12" t="s">
        <v>14</v>
      </c>
      <c r="B47" s="13" t="s">
        <v>106</v>
      </c>
      <c r="C47" s="12"/>
      <c r="D47" s="12" t="s">
        <v>242</v>
      </c>
      <c r="E47" s="21"/>
      <c r="F47" s="12" t="s">
        <v>243</v>
      </c>
      <c r="G47" s="12"/>
      <c r="H47" s="14">
        <v>6</v>
      </c>
    </row>
    <row r="48" ht="13.5" customHeight="1" spans="1:8">
      <c r="A48" s="12" t="s">
        <v>14</v>
      </c>
      <c r="B48" s="13" t="s">
        <v>111</v>
      </c>
      <c r="C48" s="12"/>
      <c r="D48" s="12" t="s">
        <v>242</v>
      </c>
      <c r="E48" s="21"/>
      <c r="F48" s="12" t="s">
        <v>243</v>
      </c>
      <c r="G48" s="12"/>
      <c r="H48" s="14">
        <v>6</v>
      </c>
    </row>
    <row r="49" ht="13.5" customHeight="1" spans="1:8">
      <c r="A49" s="12" t="s">
        <v>14</v>
      </c>
      <c r="B49" s="13" t="s">
        <v>120</v>
      </c>
      <c r="C49" s="12"/>
      <c r="D49" s="12" t="s">
        <v>242</v>
      </c>
      <c r="E49" s="21"/>
      <c r="F49" s="12" t="s">
        <v>243</v>
      </c>
      <c r="G49" s="12"/>
      <c r="H49" s="14">
        <v>6</v>
      </c>
    </row>
    <row r="50" ht="13.5" customHeight="1" spans="1:8">
      <c r="A50" s="12" t="s">
        <v>14</v>
      </c>
      <c r="B50" s="13" t="s">
        <v>172</v>
      </c>
      <c r="C50" s="12"/>
      <c r="D50" s="12" t="s">
        <v>242</v>
      </c>
      <c r="E50" s="21"/>
      <c r="F50" s="12" t="s">
        <v>243</v>
      </c>
      <c r="G50" s="12"/>
      <c r="H50" s="14">
        <v>6</v>
      </c>
    </row>
    <row r="51" ht="13.5" customHeight="1" spans="1:8">
      <c r="A51" s="12" t="s">
        <v>14</v>
      </c>
      <c r="B51" s="13" t="s">
        <v>44</v>
      </c>
      <c r="C51" s="12"/>
      <c r="D51" s="12" t="s">
        <v>242</v>
      </c>
      <c r="E51" s="21"/>
      <c r="F51" s="12" t="s">
        <v>244</v>
      </c>
      <c r="G51" s="12"/>
      <c r="H51" s="14">
        <v>5.28</v>
      </c>
    </row>
    <row r="52" ht="13.5" customHeight="1" spans="1:8">
      <c r="A52" s="12" t="s">
        <v>14</v>
      </c>
      <c r="B52" s="13" t="s">
        <v>57</v>
      </c>
      <c r="C52" s="12"/>
      <c r="D52" s="12" t="s">
        <v>242</v>
      </c>
      <c r="E52" s="21"/>
      <c r="F52" s="12" t="s">
        <v>244</v>
      </c>
      <c r="G52" s="12"/>
      <c r="H52" s="14">
        <v>5.28</v>
      </c>
    </row>
    <row r="53" ht="13.5" customHeight="1" spans="1:8">
      <c r="A53" s="12" t="s">
        <v>14</v>
      </c>
      <c r="B53" s="13" t="s">
        <v>61</v>
      </c>
      <c r="C53" s="12"/>
      <c r="D53" s="12" t="s">
        <v>242</v>
      </c>
      <c r="E53" s="21"/>
      <c r="F53" s="12" t="s">
        <v>244</v>
      </c>
      <c r="G53" s="12"/>
      <c r="H53" s="14">
        <v>5.28</v>
      </c>
    </row>
    <row r="54" ht="13.5" customHeight="1" spans="1:8">
      <c r="A54" s="12" t="s">
        <v>14</v>
      </c>
      <c r="B54" s="13" t="s">
        <v>68</v>
      </c>
      <c r="C54" s="12"/>
      <c r="D54" s="12" t="s">
        <v>242</v>
      </c>
      <c r="E54" s="21"/>
      <c r="F54" s="12" t="s">
        <v>244</v>
      </c>
      <c r="G54" s="12"/>
      <c r="H54" s="14">
        <v>5.28</v>
      </c>
    </row>
    <row r="55" ht="13.5" customHeight="1" spans="1:8">
      <c r="A55" s="12" t="s">
        <v>14</v>
      </c>
      <c r="B55" s="13" t="s">
        <v>74</v>
      </c>
      <c r="C55" s="12"/>
      <c r="D55" s="12" t="s">
        <v>242</v>
      </c>
      <c r="E55" s="21"/>
      <c r="F55" s="12" t="s">
        <v>244</v>
      </c>
      <c r="G55" s="12"/>
      <c r="H55" s="14">
        <v>5.28</v>
      </c>
    </row>
    <row r="56" ht="13.5" customHeight="1" spans="1:8">
      <c r="A56" s="12" t="s">
        <v>14</v>
      </c>
      <c r="B56" s="13" t="s">
        <v>87</v>
      </c>
      <c r="C56" s="12"/>
      <c r="D56" s="12" t="s">
        <v>242</v>
      </c>
      <c r="E56" s="21"/>
      <c r="F56" s="12" t="s">
        <v>244</v>
      </c>
      <c r="G56" s="12"/>
      <c r="H56" s="14">
        <v>5.28</v>
      </c>
    </row>
    <row r="57" ht="13.5" customHeight="1" spans="1:8">
      <c r="A57" s="12" t="s">
        <v>14</v>
      </c>
      <c r="B57" s="13" t="s">
        <v>97</v>
      </c>
      <c r="C57" s="12"/>
      <c r="D57" s="12" t="s">
        <v>242</v>
      </c>
      <c r="E57" s="21"/>
      <c r="F57" s="12" t="s">
        <v>244</v>
      </c>
      <c r="G57" s="12"/>
      <c r="H57" s="14">
        <v>5.28</v>
      </c>
    </row>
    <row r="58" ht="13.5" customHeight="1" spans="1:8">
      <c r="A58" s="12" t="s">
        <v>14</v>
      </c>
      <c r="B58" s="13" t="s">
        <v>126</v>
      </c>
      <c r="C58" s="12"/>
      <c r="D58" s="12" t="s">
        <v>242</v>
      </c>
      <c r="E58" s="21"/>
      <c r="F58" s="12" t="s">
        <v>244</v>
      </c>
      <c r="G58" s="12"/>
      <c r="H58" s="14">
        <v>5.28</v>
      </c>
    </row>
    <row r="59" ht="13.5" customHeight="1" spans="1:8">
      <c r="A59" s="12" t="s">
        <v>14</v>
      </c>
      <c r="B59" s="13" t="s">
        <v>132</v>
      </c>
      <c r="C59" s="12"/>
      <c r="D59" s="12" t="s">
        <v>242</v>
      </c>
      <c r="E59" s="21"/>
      <c r="F59" s="12" t="s">
        <v>244</v>
      </c>
      <c r="G59" s="12"/>
      <c r="H59" s="14">
        <v>5.28</v>
      </c>
    </row>
    <row r="60" ht="13.5" customHeight="1" spans="1:8">
      <c r="A60" s="12" t="s">
        <v>14</v>
      </c>
      <c r="B60" s="13" t="s">
        <v>135</v>
      </c>
      <c r="C60" s="12"/>
      <c r="D60" s="12" t="s">
        <v>242</v>
      </c>
      <c r="E60" s="21"/>
      <c r="F60" s="12" t="s">
        <v>244</v>
      </c>
      <c r="G60" s="12"/>
      <c r="H60" s="14">
        <v>5.28</v>
      </c>
    </row>
    <row r="61" ht="13.5" customHeight="1" spans="1:8">
      <c r="A61" s="12" t="s">
        <v>14</v>
      </c>
      <c r="B61" s="13" t="s">
        <v>136</v>
      </c>
      <c r="C61" s="12"/>
      <c r="D61" s="12" t="s">
        <v>242</v>
      </c>
      <c r="E61" s="21"/>
      <c r="F61" s="12" t="s">
        <v>244</v>
      </c>
      <c r="G61" s="12"/>
      <c r="H61" s="14">
        <v>5.28</v>
      </c>
    </row>
    <row r="62" ht="13.5" customHeight="1" spans="1:8">
      <c r="A62" s="12" t="s">
        <v>14</v>
      </c>
      <c r="B62" s="13" t="s">
        <v>139</v>
      </c>
      <c r="C62" s="12"/>
      <c r="D62" s="12" t="s">
        <v>242</v>
      </c>
      <c r="E62" s="21"/>
      <c r="F62" s="12" t="s">
        <v>244</v>
      </c>
      <c r="G62" s="12"/>
      <c r="H62" s="14">
        <v>5.28</v>
      </c>
    </row>
    <row r="63" ht="13.5" customHeight="1" spans="1:8">
      <c r="A63" s="12" t="s">
        <v>14</v>
      </c>
      <c r="B63" s="13" t="s">
        <v>140</v>
      </c>
      <c r="C63" s="12"/>
      <c r="D63" s="12" t="s">
        <v>242</v>
      </c>
      <c r="E63" s="21"/>
      <c r="F63" s="12" t="s">
        <v>244</v>
      </c>
      <c r="G63" s="12"/>
      <c r="H63" s="14">
        <v>5.28</v>
      </c>
    </row>
    <row r="64" ht="13.5" customHeight="1" spans="1:8">
      <c r="A64" s="12" t="s">
        <v>14</v>
      </c>
      <c r="B64" s="13" t="s">
        <v>159</v>
      </c>
      <c r="C64" s="12"/>
      <c r="D64" s="12" t="s">
        <v>242</v>
      </c>
      <c r="E64" s="21"/>
      <c r="F64" s="12" t="s">
        <v>244</v>
      </c>
      <c r="G64" s="12"/>
      <c r="H64" s="14">
        <v>5.28</v>
      </c>
    </row>
    <row r="65" ht="13.5" customHeight="1" spans="1:8">
      <c r="A65" s="12" t="s">
        <v>14</v>
      </c>
      <c r="B65" s="13" t="s">
        <v>165</v>
      </c>
      <c r="C65" s="12"/>
      <c r="D65" s="12" t="s">
        <v>242</v>
      </c>
      <c r="E65" s="21"/>
      <c r="F65" s="12" t="s">
        <v>244</v>
      </c>
      <c r="G65" s="12"/>
      <c r="H65" s="14">
        <v>5.28</v>
      </c>
    </row>
    <row r="66" ht="13.5" customHeight="1" spans="1:8">
      <c r="A66" s="12" t="s">
        <v>14</v>
      </c>
      <c r="B66" s="13" t="s">
        <v>176</v>
      </c>
      <c r="C66" s="12"/>
      <c r="D66" s="12" t="s">
        <v>242</v>
      </c>
      <c r="E66" s="21"/>
      <c r="F66" s="12" t="s">
        <v>244</v>
      </c>
      <c r="G66" s="12"/>
      <c r="H66" s="14">
        <v>5.28</v>
      </c>
    </row>
    <row r="67" ht="13.5" customHeight="1" spans="1:8">
      <c r="A67" s="12" t="s">
        <v>14</v>
      </c>
      <c r="B67" s="13" t="s">
        <v>177</v>
      </c>
      <c r="C67" s="12"/>
      <c r="D67" s="12" t="s">
        <v>242</v>
      </c>
      <c r="E67" s="21"/>
      <c r="F67" s="12" t="s">
        <v>244</v>
      </c>
      <c r="G67" s="12"/>
      <c r="H67" s="14">
        <v>5.28</v>
      </c>
    </row>
    <row r="68" ht="13.5" customHeight="1" spans="1:8">
      <c r="A68" s="12" t="s">
        <v>14</v>
      </c>
      <c r="B68" s="13" t="s">
        <v>183</v>
      </c>
      <c r="C68" s="12"/>
      <c r="D68" s="12" t="s">
        <v>242</v>
      </c>
      <c r="E68" s="21"/>
      <c r="F68" s="12" t="s">
        <v>244</v>
      </c>
      <c r="G68" s="12"/>
      <c r="H68" s="14">
        <v>5.28</v>
      </c>
    </row>
    <row r="69" ht="13.5" customHeight="1" spans="1:8">
      <c r="A69" s="12" t="s">
        <v>14</v>
      </c>
      <c r="B69" s="57" t="s">
        <v>15</v>
      </c>
      <c r="C69" s="12"/>
      <c r="D69" s="12" t="s">
        <v>242</v>
      </c>
      <c r="E69" s="21"/>
      <c r="F69" s="12" t="s">
        <v>244</v>
      </c>
      <c r="G69" s="12"/>
      <c r="H69" s="14">
        <v>5.28</v>
      </c>
    </row>
    <row r="70" ht="13.5" customHeight="1" spans="1:8">
      <c r="A70" s="12" t="s">
        <v>14</v>
      </c>
      <c r="B70" s="57" t="s">
        <v>189</v>
      </c>
      <c r="C70" s="12"/>
      <c r="D70" s="12" t="s">
        <v>242</v>
      </c>
      <c r="E70" s="21"/>
      <c r="F70" s="12" t="s">
        <v>244</v>
      </c>
      <c r="G70" s="12"/>
      <c r="H70" s="14">
        <v>5.28</v>
      </c>
    </row>
    <row r="71" ht="13.5" customHeight="1" spans="1:8">
      <c r="A71" s="12" t="s">
        <v>14</v>
      </c>
      <c r="B71" s="57" t="s">
        <v>194</v>
      </c>
      <c r="C71" s="12"/>
      <c r="D71" s="12" t="s">
        <v>242</v>
      </c>
      <c r="E71" s="21"/>
      <c r="F71" s="12" t="s">
        <v>244</v>
      </c>
      <c r="G71" s="12"/>
      <c r="H71" s="14">
        <v>5.28</v>
      </c>
    </row>
    <row r="72" ht="13.5" customHeight="1" spans="1:8">
      <c r="A72" s="12" t="s">
        <v>14</v>
      </c>
      <c r="B72" s="57" t="s">
        <v>190</v>
      </c>
      <c r="C72" s="12"/>
      <c r="D72" s="12" t="s">
        <v>242</v>
      </c>
      <c r="E72" s="21"/>
      <c r="F72" s="12" t="s">
        <v>244</v>
      </c>
      <c r="G72" s="12"/>
      <c r="H72" s="14">
        <v>5.28</v>
      </c>
    </row>
    <row r="73" ht="13.5" customHeight="1" spans="1:8">
      <c r="A73" s="12" t="s">
        <v>14</v>
      </c>
      <c r="B73" s="57" t="s">
        <v>18</v>
      </c>
      <c r="C73" s="12"/>
      <c r="D73" s="12" t="s">
        <v>242</v>
      </c>
      <c r="E73" s="21"/>
      <c r="F73" s="12" t="s">
        <v>244</v>
      </c>
      <c r="G73" s="12"/>
      <c r="H73" s="14">
        <v>5.28</v>
      </c>
    </row>
    <row r="74" ht="13.5" customHeight="1" spans="1:8">
      <c r="A74" s="12" t="s">
        <v>14</v>
      </c>
      <c r="B74" s="13"/>
      <c r="C74" s="12"/>
      <c r="D74" s="12" t="s">
        <v>245</v>
      </c>
      <c r="E74" s="21" t="s">
        <v>261</v>
      </c>
      <c r="F74" s="12" t="s">
        <v>244</v>
      </c>
      <c r="G74" s="12" t="s">
        <v>262</v>
      </c>
      <c r="H74" s="14">
        <v>0.5</v>
      </c>
    </row>
    <row r="75" ht="13.5" customHeight="1" spans="1:8">
      <c r="A75" s="12" t="s">
        <v>14</v>
      </c>
      <c r="B75" s="13"/>
      <c r="C75" s="12"/>
      <c r="D75" s="12" t="s">
        <v>245</v>
      </c>
      <c r="E75" s="21" t="s">
        <v>261</v>
      </c>
      <c r="F75" s="12" t="s">
        <v>244</v>
      </c>
      <c r="G75" s="12" t="s">
        <v>263</v>
      </c>
      <c r="H75" s="14">
        <v>0.5</v>
      </c>
    </row>
    <row r="76" ht="13.5" customHeight="1" spans="1:8">
      <c r="A76" s="12" t="s">
        <v>14</v>
      </c>
      <c r="B76" s="13" t="s">
        <v>34</v>
      </c>
      <c r="C76" s="12"/>
      <c r="D76" s="12" t="s">
        <v>229</v>
      </c>
      <c r="E76" s="21" t="s">
        <v>257</v>
      </c>
      <c r="F76" s="12" t="s">
        <v>250</v>
      </c>
      <c r="G76" s="12"/>
      <c r="H76" s="14">
        <v>0.25</v>
      </c>
    </row>
    <row r="77" ht="13.5" customHeight="1" spans="1:8">
      <c r="A77" s="12" t="s">
        <v>14</v>
      </c>
      <c r="B77" s="57" t="s">
        <v>177</v>
      </c>
      <c r="C77" s="12"/>
      <c r="D77" s="12" t="s">
        <v>229</v>
      </c>
      <c r="E77" s="21" t="s">
        <v>264</v>
      </c>
      <c r="F77" s="12" t="s">
        <v>250</v>
      </c>
      <c r="G77" s="12"/>
      <c r="H77" s="14">
        <v>0.25</v>
      </c>
    </row>
    <row r="78" ht="13.5" customHeight="1" spans="1:13">
      <c r="A78" s="12" t="s">
        <v>14</v>
      </c>
      <c r="B78" s="57" t="s">
        <v>177</v>
      </c>
      <c r="C78" s="12"/>
      <c r="D78" s="12" t="s">
        <v>229</v>
      </c>
      <c r="E78" s="21" t="s">
        <v>265</v>
      </c>
      <c r="F78" s="12" t="s">
        <v>266</v>
      </c>
      <c r="G78" s="12"/>
      <c r="H78" s="14">
        <v>0.5</v>
      </c>
      <c r="M78" s="27"/>
    </row>
    <row r="79" ht="13.5" customHeight="1" spans="1:8">
      <c r="A79" s="12" t="s">
        <v>14</v>
      </c>
      <c r="B79" s="13" t="s">
        <v>172</v>
      </c>
      <c r="C79" s="12"/>
      <c r="D79" s="12" t="s">
        <v>229</v>
      </c>
      <c r="E79" s="21" t="s">
        <v>260</v>
      </c>
      <c r="F79" s="12" t="s">
        <v>256</v>
      </c>
      <c r="G79" s="12"/>
      <c r="H79" s="14">
        <v>0.375</v>
      </c>
    </row>
    <row r="80" ht="13.5" customHeight="1" spans="1:8">
      <c r="A80" s="12" t="s">
        <v>14</v>
      </c>
      <c r="B80" s="13" t="s">
        <v>177</v>
      </c>
      <c r="C80" s="12"/>
      <c r="D80" s="12" t="s">
        <v>248</v>
      </c>
      <c r="E80" s="21" t="s">
        <v>255</v>
      </c>
      <c r="F80" s="12" t="s">
        <v>256</v>
      </c>
      <c r="G80" s="12"/>
      <c r="H80" s="14">
        <v>0.25</v>
      </c>
    </row>
    <row r="81" ht="13.5" customHeight="1" spans="1:8">
      <c r="A81" s="12" t="s">
        <v>14</v>
      </c>
      <c r="B81" s="13" t="s">
        <v>189</v>
      </c>
      <c r="C81" s="12"/>
      <c r="D81" s="12" t="s">
        <v>248</v>
      </c>
      <c r="E81" s="21" t="s">
        <v>255</v>
      </c>
      <c r="F81" s="12" t="s">
        <v>256</v>
      </c>
      <c r="G81" s="12"/>
      <c r="H81" s="14">
        <v>0.25</v>
      </c>
    </row>
    <row r="82" ht="13.5" customHeight="1" spans="1:8">
      <c r="A82" s="12" t="s">
        <v>14</v>
      </c>
      <c r="B82" s="57" t="s">
        <v>135</v>
      </c>
      <c r="C82" s="12"/>
      <c r="D82" s="12" t="s">
        <v>248</v>
      </c>
      <c r="E82" s="21" t="s">
        <v>255</v>
      </c>
      <c r="F82" s="12" t="s">
        <v>256</v>
      </c>
      <c r="G82" s="12"/>
      <c r="H82" s="14">
        <v>0.25</v>
      </c>
    </row>
    <row r="83" ht="13.5" customHeight="1" spans="1:8">
      <c r="A83" s="12" t="s">
        <v>14</v>
      </c>
      <c r="B83" s="57" t="s">
        <v>120</v>
      </c>
      <c r="C83" s="12"/>
      <c r="D83" s="12" t="s">
        <v>248</v>
      </c>
      <c r="E83" s="21" t="s">
        <v>255</v>
      </c>
      <c r="F83" s="12" t="s">
        <v>256</v>
      </c>
      <c r="G83" s="12"/>
      <c r="H83" s="14">
        <v>0.25</v>
      </c>
    </row>
    <row r="84" ht="13.5" customHeight="1" spans="1:8">
      <c r="A84" s="12" t="s">
        <v>14</v>
      </c>
      <c r="B84" s="13" t="s">
        <v>189</v>
      </c>
      <c r="C84" s="12"/>
      <c r="D84" s="12" t="s">
        <v>248</v>
      </c>
      <c r="E84" s="21" t="s">
        <v>255</v>
      </c>
      <c r="F84" s="12" t="s">
        <v>256</v>
      </c>
      <c r="G84" s="12"/>
      <c r="H84" s="14">
        <v>0.25</v>
      </c>
    </row>
    <row r="85" ht="13.5" customHeight="1" spans="1:8">
      <c r="A85" s="12" t="s">
        <v>14</v>
      </c>
      <c r="B85" s="13" t="s">
        <v>135</v>
      </c>
      <c r="C85" s="12"/>
      <c r="D85" s="12" t="s">
        <v>248</v>
      </c>
      <c r="E85" s="21" t="s">
        <v>253</v>
      </c>
      <c r="F85" s="12" t="s">
        <v>250</v>
      </c>
      <c r="G85" s="12"/>
      <c r="H85" s="14">
        <v>0.1</v>
      </c>
    </row>
    <row r="86" ht="13.5" customHeight="1" spans="1:8">
      <c r="A86" s="12" t="s">
        <v>14</v>
      </c>
      <c r="B86" s="13" t="s">
        <v>139</v>
      </c>
      <c r="C86" s="12"/>
      <c r="D86" s="12" t="s">
        <v>228</v>
      </c>
      <c r="E86" s="21" t="s">
        <v>267</v>
      </c>
      <c r="F86" s="12"/>
      <c r="G86" s="12"/>
      <c r="H86" s="14">
        <v>-0.04</v>
      </c>
    </row>
    <row r="87" ht="13.5" customHeight="1" spans="1:8">
      <c r="A87" s="12" t="s">
        <v>14</v>
      </c>
      <c r="B87" s="13" t="s">
        <v>194</v>
      </c>
      <c r="C87" s="12"/>
      <c r="D87" s="12" t="s">
        <v>228</v>
      </c>
      <c r="E87" s="21" t="s">
        <v>241</v>
      </c>
      <c r="F87" s="12"/>
      <c r="G87" s="12"/>
      <c r="H87" s="14">
        <v>-0.02</v>
      </c>
    </row>
    <row r="88" ht="13.5" customHeight="1" spans="1:8">
      <c r="A88" s="12" t="s">
        <v>14</v>
      </c>
      <c r="B88" s="13" t="s">
        <v>15</v>
      </c>
      <c r="C88" s="12"/>
      <c r="D88" s="12" t="s">
        <v>228</v>
      </c>
      <c r="E88" s="21" t="s">
        <v>241</v>
      </c>
      <c r="F88" s="12"/>
      <c r="G88" s="12"/>
      <c r="H88" s="14">
        <v>-0.02</v>
      </c>
    </row>
    <row r="89" ht="13.5" customHeight="1" spans="1:8">
      <c r="A89" s="12" t="s">
        <v>12</v>
      </c>
      <c r="B89" s="13" t="s">
        <v>96</v>
      </c>
      <c r="C89" s="12"/>
      <c r="D89" s="12" t="s">
        <v>228</v>
      </c>
      <c r="E89" s="21" t="s">
        <v>268</v>
      </c>
      <c r="F89" s="12"/>
      <c r="G89" s="12"/>
      <c r="H89" s="14">
        <v>-0.06</v>
      </c>
    </row>
    <row r="90" ht="13.5" customHeight="1" spans="1:8">
      <c r="A90" s="12" t="s">
        <v>12</v>
      </c>
      <c r="B90" s="13" t="s">
        <v>73</v>
      </c>
      <c r="C90" s="12"/>
      <c r="D90" s="12" t="s">
        <v>228</v>
      </c>
      <c r="E90" s="21" t="s">
        <v>267</v>
      </c>
      <c r="F90" s="12"/>
      <c r="G90" s="12"/>
      <c r="H90" s="14">
        <v>-0.04</v>
      </c>
    </row>
    <row r="91" ht="13.5" customHeight="1" spans="1:8">
      <c r="A91" s="12" t="s">
        <v>12</v>
      </c>
      <c r="B91" s="13" t="s">
        <v>196</v>
      </c>
      <c r="C91" s="12"/>
      <c r="D91" s="12" t="s">
        <v>228</v>
      </c>
      <c r="E91" s="21" t="s">
        <v>267</v>
      </c>
      <c r="F91" s="12"/>
      <c r="G91" s="12"/>
      <c r="H91" s="14">
        <v>-0.04</v>
      </c>
    </row>
    <row r="92" ht="13.5" customHeight="1" spans="1:8">
      <c r="A92" s="12" t="s">
        <v>12</v>
      </c>
      <c r="B92" s="13" t="s">
        <v>188</v>
      </c>
      <c r="C92" s="12"/>
      <c r="D92" s="12" t="s">
        <v>228</v>
      </c>
      <c r="E92" s="21" t="s">
        <v>241</v>
      </c>
      <c r="F92" s="12"/>
      <c r="G92" s="12"/>
      <c r="H92" s="14">
        <v>-0.02</v>
      </c>
    </row>
    <row r="93" ht="13.5" customHeight="1" spans="1:8">
      <c r="A93" s="12" t="s">
        <v>12</v>
      </c>
      <c r="B93" s="13" t="s">
        <v>75</v>
      </c>
      <c r="C93" s="12"/>
      <c r="D93" s="12" t="s">
        <v>228</v>
      </c>
      <c r="E93" s="21" t="s">
        <v>241</v>
      </c>
      <c r="F93" s="12"/>
      <c r="G93" s="12"/>
      <c r="H93" s="14">
        <v>-0.02</v>
      </c>
    </row>
    <row r="94" ht="13.5" customHeight="1" spans="1:8">
      <c r="A94" s="12" t="s">
        <v>12</v>
      </c>
      <c r="B94" s="13" t="s">
        <v>125</v>
      </c>
      <c r="C94" s="12"/>
      <c r="D94" s="12" t="s">
        <v>248</v>
      </c>
      <c r="E94" s="21" t="s">
        <v>251</v>
      </c>
      <c r="F94" s="12" t="s">
        <v>250</v>
      </c>
      <c r="G94" s="12"/>
      <c r="H94" s="14">
        <v>0.1</v>
      </c>
    </row>
    <row r="95" ht="13.5" customHeight="1" spans="1:8">
      <c r="A95" s="12" t="s">
        <v>12</v>
      </c>
      <c r="B95" s="13" t="s">
        <v>192</v>
      </c>
      <c r="C95" s="12"/>
      <c r="D95" s="12" t="s">
        <v>248</v>
      </c>
      <c r="E95" s="21" t="s">
        <v>269</v>
      </c>
      <c r="F95" s="12" t="s">
        <v>250</v>
      </c>
      <c r="G95" s="12"/>
      <c r="H95" s="14">
        <v>0.1</v>
      </c>
    </row>
    <row r="96" ht="13.5" customHeight="1" spans="1:8">
      <c r="A96" s="12" t="s">
        <v>12</v>
      </c>
      <c r="B96" s="13" t="s">
        <v>192</v>
      </c>
      <c r="C96" s="12"/>
      <c r="D96" s="12" t="s">
        <v>248</v>
      </c>
      <c r="E96" s="21" t="s">
        <v>255</v>
      </c>
      <c r="F96" s="12" t="s">
        <v>256</v>
      </c>
      <c r="G96" s="12"/>
      <c r="H96" s="14">
        <v>0.25</v>
      </c>
    </row>
    <row r="97" ht="13.5" customHeight="1" spans="1:8">
      <c r="A97" s="12" t="s">
        <v>12</v>
      </c>
      <c r="B97" s="13" t="s">
        <v>105</v>
      </c>
      <c r="C97" s="12"/>
      <c r="D97" s="12" t="s">
        <v>248</v>
      </c>
      <c r="E97" s="21" t="s">
        <v>270</v>
      </c>
      <c r="F97" s="12" t="s">
        <v>250</v>
      </c>
      <c r="G97" s="12"/>
      <c r="H97" s="14">
        <v>0.1</v>
      </c>
    </row>
    <row r="98" ht="13.5" customHeight="1" spans="1:8">
      <c r="A98" s="12" t="s">
        <v>12</v>
      </c>
      <c r="B98" s="13" t="s">
        <v>154</v>
      </c>
      <c r="C98" s="12"/>
      <c r="D98" s="12" t="s">
        <v>248</v>
      </c>
      <c r="E98" s="21" t="s">
        <v>270</v>
      </c>
      <c r="F98" s="12" t="s">
        <v>250</v>
      </c>
      <c r="G98" s="12"/>
      <c r="H98" s="14">
        <v>0.1</v>
      </c>
    </row>
    <row r="99" ht="13.5" customHeight="1" spans="1:8">
      <c r="A99" s="12" t="s">
        <v>12</v>
      </c>
      <c r="B99" s="13" t="s">
        <v>27</v>
      </c>
      <c r="C99" s="12"/>
      <c r="D99" s="12" t="s">
        <v>248</v>
      </c>
      <c r="E99" s="21" t="s">
        <v>271</v>
      </c>
      <c r="F99" s="12" t="s">
        <v>250</v>
      </c>
      <c r="G99" s="12"/>
      <c r="H99" s="14">
        <v>0.1</v>
      </c>
    </row>
    <row r="100" ht="13.5" customHeight="1" spans="1:8">
      <c r="A100" s="12" t="s">
        <v>12</v>
      </c>
      <c r="B100" s="13" t="s">
        <v>102</v>
      </c>
      <c r="C100" s="12"/>
      <c r="D100" s="12" t="s">
        <v>229</v>
      </c>
      <c r="E100" s="21" t="s">
        <v>259</v>
      </c>
      <c r="F100" s="12" t="s">
        <v>250</v>
      </c>
      <c r="G100" s="12"/>
      <c r="H100" s="14">
        <v>0.25</v>
      </c>
    </row>
    <row r="101" ht="13.5" customHeight="1" spans="1:8">
      <c r="A101" s="12" t="s">
        <v>12</v>
      </c>
      <c r="B101" s="57" t="s">
        <v>105</v>
      </c>
      <c r="C101" s="12"/>
      <c r="D101" s="12" t="s">
        <v>229</v>
      </c>
      <c r="E101" s="21" t="s">
        <v>272</v>
      </c>
      <c r="F101" s="12" t="s">
        <v>256</v>
      </c>
      <c r="G101" s="12"/>
      <c r="H101" s="14">
        <v>0.375</v>
      </c>
    </row>
    <row r="102" ht="13.5" customHeight="1" spans="1:8">
      <c r="A102" s="12" t="s">
        <v>12</v>
      </c>
      <c r="B102" s="57" t="s">
        <v>105</v>
      </c>
      <c r="C102" s="12"/>
      <c r="D102" s="12" t="s">
        <v>229</v>
      </c>
      <c r="E102" s="21" t="s">
        <v>273</v>
      </c>
      <c r="F102" s="12" t="s">
        <v>250</v>
      </c>
      <c r="G102" s="12"/>
      <c r="H102" s="14">
        <v>0.25</v>
      </c>
    </row>
    <row r="103" ht="13.5" customHeight="1" spans="1:8">
      <c r="A103" s="12" t="s">
        <v>12</v>
      </c>
      <c r="B103" s="13" t="s">
        <v>154</v>
      </c>
      <c r="C103" s="12"/>
      <c r="D103" s="12" t="s">
        <v>245</v>
      </c>
      <c r="E103" s="21" t="s">
        <v>274</v>
      </c>
      <c r="F103" s="12" t="s">
        <v>247</v>
      </c>
      <c r="G103" s="12"/>
      <c r="H103" s="14">
        <v>0.5</v>
      </c>
    </row>
    <row r="104" ht="13.5" customHeight="1" spans="1:8">
      <c r="A104" s="12" t="s">
        <v>12</v>
      </c>
      <c r="B104" s="13" t="s">
        <v>167</v>
      </c>
      <c r="C104" s="12"/>
      <c r="D104" s="12" t="s">
        <v>229</v>
      </c>
      <c r="E104" s="21" t="s">
        <v>258</v>
      </c>
      <c r="F104" s="12" t="s">
        <v>250</v>
      </c>
      <c r="G104" s="12"/>
      <c r="H104" s="14">
        <v>0.25</v>
      </c>
    </row>
    <row r="105" ht="13.5" customHeight="1" spans="1:8">
      <c r="A105" s="12" t="s">
        <v>12</v>
      </c>
      <c r="B105" s="13" t="s">
        <v>102</v>
      </c>
      <c r="C105" s="12"/>
      <c r="D105" s="12" t="s">
        <v>229</v>
      </c>
      <c r="E105" s="21" t="s">
        <v>258</v>
      </c>
      <c r="F105" s="12" t="s">
        <v>250</v>
      </c>
      <c r="G105" s="12"/>
      <c r="H105" s="14">
        <v>0.25</v>
      </c>
    </row>
    <row r="106" ht="13.5" customHeight="1" spans="1:8">
      <c r="A106" s="12" t="s">
        <v>12</v>
      </c>
      <c r="B106" s="13" t="s">
        <v>125</v>
      </c>
      <c r="C106" s="12"/>
      <c r="D106" s="12" t="s">
        <v>229</v>
      </c>
      <c r="E106" s="21" t="s">
        <v>273</v>
      </c>
      <c r="F106" s="12" t="s">
        <v>250</v>
      </c>
      <c r="G106" s="12"/>
      <c r="H106" s="14">
        <v>0.25</v>
      </c>
    </row>
    <row r="107" ht="13.5" customHeight="1" spans="1:8">
      <c r="A107" s="12" t="s">
        <v>12</v>
      </c>
      <c r="B107" s="13" t="s">
        <v>27</v>
      </c>
      <c r="C107" s="12"/>
      <c r="D107" s="12" t="s">
        <v>229</v>
      </c>
      <c r="E107" s="21" t="s">
        <v>258</v>
      </c>
      <c r="F107" s="12" t="s">
        <v>256</v>
      </c>
      <c r="G107" s="12"/>
      <c r="H107" s="14">
        <v>0.375</v>
      </c>
    </row>
    <row r="108" ht="13.5" customHeight="1" spans="1:8">
      <c r="A108" s="12" t="s">
        <v>12</v>
      </c>
      <c r="B108" s="13" t="s">
        <v>121</v>
      </c>
      <c r="C108" s="12"/>
      <c r="D108" s="12" t="s">
        <v>242</v>
      </c>
      <c r="E108" s="21"/>
      <c r="F108" s="12" t="s">
        <v>243</v>
      </c>
      <c r="G108" s="12"/>
      <c r="H108" s="14">
        <v>6</v>
      </c>
    </row>
    <row r="109" ht="13.5" customHeight="1" spans="1:8">
      <c r="A109" s="12" t="s">
        <v>12</v>
      </c>
      <c r="B109" s="13" t="s">
        <v>108</v>
      </c>
      <c r="C109" s="12"/>
      <c r="D109" s="12" t="s">
        <v>242</v>
      </c>
      <c r="E109" s="21"/>
      <c r="F109" s="12" t="s">
        <v>243</v>
      </c>
      <c r="G109" s="12"/>
      <c r="H109" s="14">
        <v>6</v>
      </c>
    </row>
    <row r="110" ht="13.5" customHeight="1" spans="1:8">
      <c r="A110" s="12" t="s">
        <v>12</v>
      </c>
      <c r="B110" s="13" t="s">
        <v>102</v>
      </c>
      <c r="C110" s="12"/>
      <c r="D110" s="12" t="s">
        <v>242</v>
      </c>
      <c r="E110" s="21"/>
      <c r="F110" s="12" t="s">
        <v>243</v>
      </c>
      <c r="G110" s="12"/>
      <c r="H110" s="14">
        <v>6</v>
      </c>
    </row>
    <row r="111" ht="13.5" customHeight="1" spans="1:8">
      <c r="A111" s="12" t="s">
        <v>12</v>
      </c>
      <c r="B111" s="13" t="s">
        <v>27</v>
      </c>
      <c r="C111" s="12"/>
      <c r="D111" s="12" t="s">
        <v>242</v>
      </c>
      <c r="E111" s="21"/>
      <c r="F111" s="12" t="s">
        <v>243</v>
      </c>
      <c r="G111" s="12"/>
      <c r="H111" s="14">
        <v>6</v>
      </c>
    </row>
    <row r="112" ht="13.5" customHeight="1" spans="1:8">
      <c r="A112" s="12" t="s">
        <v>12</v>
      </c>
      <c r="B112" s="13" t="s">
        <v>167</v>
      </c>
      <c r="C112" s="12"/>
      <c r="D112" s="12" t="s">
        <v>242</v>
      </c>
      <c r="E112" s="21"/>
      <c r="F112" s="12" t="s">
        <v>243</v>
      </c>
      <c r="G112" s="12"/>
      <c r="H112" s="14">
        <v>6</v>
      </c>
    </row>
    <row r="113" ht="13.5" customHeight="1" spans="1:8">
      <c r="A113" s="12" t="s">
        <v>12</v>
      </c>
      <c r="B113" s="13" t="s">
        <v>125</v>
      </c>
      <c r="C113" s="12"/>
      <c r="D113" s="12" t="s">
        <v>242</v>
      </c>
      <c r="E113" s="21"/>
      <c r="F113" s="12" t="s">
        <v>243</v>
      </c>
      <c r="G113" s="12"/>
      <c r="H113" s="14">
        <v>6</v>
      </c>
    </row>
    <row r="114" ht="13.5" customHeight="1" spans="1:8">
      <c r="A114" s="12" t="s">
        <v>12</v>
      </c>
      <c r="B114" s="13" t="s">
        <v>89</v>
      </c>
      <c r="C114" s="12"/>
      <c r="D114" s="12" t="s">
        <v>242</v>
      </c>
      <c r="E114" s="21"/>
      <c r="F114" s="12" t="s">
        <v>243</v>
      </c>
      <c r="G114" s="12"/>
      <c r="H114" s="14">
        <v>6</v>
      </c>
    </row>
    <row r="115" ht="13.5" customHeight="1" spans="1:8">
      <c r="A115" s="12" t="s">
        <v>12</v>
      </c>
      <c r="B115" s="13" t="s">
        <v>92</v>
      </c>
      <c r="C115" s="12"/>
      <c r="D115" s="12" t="s">
        <v>242</v>
      </c>
      <c r="E115" s="21"/>
      <c r="F115" s="12" t="s">
        <v>243</v>
      </c>
      <c r="G115" s="12"/>
      <c r="H115" s="14">
        <v>6</v>
      </c>
    </row>
    <row r="116" ht="13.5" customHeight="1" spans="1:8">
      <c r="A116" s="12" t="s">
        <v>12</v>
      </c>
      <c r="B116" s="13" t="s">
        <v>105</v>
      </c>
      <c r="C116" s="12"/>
      <c r="D116" s="12" t="s">
        <v>242</v>
      </c>
      <c r="E116" s="21"/>
      <c r="F116" s="12" t="s">
        <v>243</v>
      </c>
      <c r="G116" s="12"/>
      <c r="H116" s="14">
        <v>6</v>
      </c>
    </row>
    <row r="117" ht="13.5" customHeight="1" spans="1:8">
      <c r="A117" s="12" t="s">
        <v>12</v>
      </c>
      <c r="B117" s="13" t="s">
        <v>117</v>
      </c>
      <c r="C117" s="12"/>
      <c r="D117" s="12" t="s">
        <v>242</v>
      </c>
      <c r="E117" s="21"/>
      <c r="F117" s="12" t="s">
        <v>244</v>
      </c>
      <c r="G117" s="12"/>
      <c r="H117" s="14">
        <v>5.28</v>
      </c>
    </row>
    <row r="118" ht="13.5" customHeight="1" spans="1:8">
      <c r="A118" s="12" t="s">
        <v>12</v>
      </c>
      <c r="B118" s="13" t="s">
        <v>93</v>
      </c>
      <c r="C118" s="12"/>
      <c r="D118" s="12" t="s">
        <v>242</v>
      </c>
      <c r="E118" s="21"/>
      <c r="F118" s="12" t="s">
        <v>244</v>
      </c>
      <c r="G118" s="12"/>
      <c r="H118" s="14">
        <v>5.28</v>
      </c>
    </row>
    <row r="119" ht="13.5" customHeight="1" spans="1:8">
      <c r="A119" s="12" t="s">
        <v>12</v>
      </c>
      <c r="B119" s="13" t="s">
        <v>75</v>
      </c>
      <c r="C119" s="12"/>
      <c r="D119" s="12" t="s">
        <v>242</v>
      </c>
      <c r="E119" s="21"/>
      <c r="F119" s="12" t="s">
        <v>244</v>
      </c>
      <c r="G119" s="12"/>
      <c r="H119" s="14">
        <v>5.28</v>
      </c>
    </row>
    <row r="120" ht="13.5" customHeight="1" spans="1:8">
      <c r="A120" s="12" t="s">
        <v>12</v>
      </c>
      <c r="B120" s="13" t="s">
        <v>70</v>
      </c>
      <c r="C120" s="12"/>
      <c r="D120" s="12" t="s">
        <v>242</v>
      </c>
      <c r="E120" s="21"/>
      <c r="F120" s="12" t="s">
        <v>244</v>
      </c>
      <c r="G120" s="12"/>
      <c r="H120" s="14">
        <v>5.28</v>
      </c>
    </row>
    <row r="121" ht="13.5" customHeight="1" spans="1:8">
      <c r="A121" s="12" t="s">
        <v>12</v>
      </c>
      <c r="B121" s="13" t="s">
        <v>63</v>
      </c>
      <c r="C121" s="12"/>
      <c r="D121" s="12" t="s">
        <v>242</v>
      </c>
      <c r="E121" s="21"/>
      <c r="F121" s="12" t="s">
        <v>244</v>
      </c>
      <c r="G121" s="12"/>
      <c r="H121" s="14">
        <v>5.28</v>
      </c>
    </row>
    <row r="122" ht="13.5" customHeight="1" spans="1:8">
      <c r="A122" s="12" t="s">
        <v>12</v>
      </c>
      <c r="B122" s="13" t="s">
        <v>73</v>
      </c>
      <c r="C122" s="12"/>
      <c r="D122" s="12" t="s">
        <v>242</v>
      </c>
      <c r="E122" s="21"/>
      <c r="F122" s="12" t="s">
        <v>244</v>
      </c>
      <c r="G122" s="12"/>
      <c r="H122" s="14">
        <v>5.28</v>
      </c>
    </row>
    <row r="123" ht="13.5" customHeight="1" spans="1:8">
      <c r="A123" s="12" t="s">
        <v>12</v>
      </c>
      <c r="B123" s="13" t="s">
        <v>42</v>
      </c>
      <c r="C123" s="12"/>
      <c r="D123" s="12" t="s">
        <v>242</v>
      </c>
      <c r="E123" s="21"/>
      <c r="F123" s="12" t="s">
        <v>244</v>
      </c>
      <c r="G123" s="12"/>
      <c r="H123" s="14">
        <v>5.28</v>
      </c>
    </row>
    <row r="124" ht="13.5" customHeight="1" spans="1:8">
      <c r="A124" s="12" t="s">
        <v>12</v>
      </c>
      <c r="B124" s="13" t="s">
        <v>154</v>
      </c>
      <c r="C124" s="12"/>
      <c r="D124" s="12" t="s">
        <v>242</v>
      </c>
      <c r="E124" s="21"/>
      <c r="F124" s="12" t="s">
        <v>244</v>
      </c>
      <c r="G124" s="12"/>
      <c r="H124" s="14">
        <v>5.28</v>
      </c>
    </row>
    <row r="125" ht="13.5" customHeight="1" spans="1:8">
      <c r="A125" s="12" t="s">
        <v>12</v>
      </c>
      <c r="B125" s="13" t="s">
        <v>182</v>
      </c>
      <c r="C125" s="12"/>
      <c r="D125" s="12" t="s">
        <v>242</v>
      </c>
      <c r="E125" s="21"/>
      <c r="F125" s="12" t="s">
        <v>244</v>
      </c>
      <c r="G125" s="12"/>
      <c r="H125" s="14">
        <v>5.28</v>
      </c>
    </row>
    <row r="126" ht="13.5" customHeight="1" spans="1:8">
      <c r="A126" s="12" t="s">
        <v>12</v>
      </c>
      <c r="B126" s="13" t="s">
        <v>64</v>
      </c>
      <c r="C126" s="12"/>
      <c r="D126" s="12" t="s">
        <v>242</v>
      </c>
      <c r="E126" s="21"/>
      <c r="F126" s="12" t="s">
        <v>244</v>
      </c>
      <c r="G126" s="12"/>
      <c r="H126" s="14">
        <v>5.28</v>
      </c>
    </row>
    <row r="127" ht="13.5" customHeight="1" spans="1:8">
      <c r="A127" s="12" t="s">
        <v>12</v>
      </c>
      <c r="B127" s="13" t="s">
        <v>96</v>
      </c>
      <c r="C127" s="12"/>
      <c r="D127" s="12" t="s">
        <v>242</v>
      </c>
      <c r="E127" s="21"/>
      <c r="F127" s="12" t="s">
        <v>244</v>
      </c>
      <c r="G127" s="12"/>
      <c r="H127" s="14">
        <v>5.28</v>
      </c>
    </row>
    <row r="128" ht="13.5" customHeight="1" spans="1:8">
      <c r="A128" s="12" t="s">
        <v>12</v>
      </c>
      <c r="B128" s="13" t="s">
        <v>31</v>
      </c>
      <c r="C128" s="12"/>
      <c r="D128" s="12" t="s">
        <v>242</v>
      </c>
      <c r="E128" s="21"/>
      <c r="F128" s="12" t="s">
        <v>244</v>
      </c>
      <c r="G128" s="12"/>
      <c r="H128" s="14">
        <v>5.28</v>
      </c>
    </row>
    <row r="129" ht="13.5" customHeight="1" spans="1:8">
      <c r="A129" s="12" t="s">
        <v>12</v>
      </c>
      <c r="B129" s="13" t="s">
        <v>124</v>
      </c>
      <c r="C129" s="12"/>
      <c r="D129" s="12" t="s">
        <v>242</v>
      </c>
      <c r="E129" s="21"/>
      <c r="F129" s="12" t="s">
        <v>244</v>
      </c>
      <c r="G129" s="12"/>
      <c r="H129" s="14">
        <v>5.28</v>
      </c>
    </row>
    <row r="130" ht="13.5" customHeight="1" spans="1:8">
      <c r="A130" s="12" t="s">
        <v>12</v>
      </c>
      <c r="B130" s="13" t="s">
        <v>163</v>
      </c>
      <c r="C130" s="12"/>
      <c r="D130" s="12" t="s">
        <v>242</v>
      </c>
      <c r="E130" s="21"/>
      <c r="F130" s="12" t="s">
        <v>244</v>
      </c>
      <c r="G130" s="12"/>
      <c r="H130" s="14">
        <v>5.28</v>
      </c>
    </row>
    <row r="131" ht="13.5" customHeight="1" spans="1:8">
      <c r="A131" s="12" t="s">
        <v>12</v>
      </c>
      <c r="B131" s="13" t="s">
        <v>174</v>
      </c>
      <c r="C131" s="12"/>
      <c r="D131" s="12" t="s">
        <v>242</v>
      </c>
      <c r="E131" s="21"/>
      <c r="F131" s="12" t="s">
        <v>244</v>
      </c>
      <c r="G131" s="12"/>
      <c r="H131" s="14">
        <v>5.28</v>
      </c>
    </row>
    <row r="132" ht="13.5" customHeight="1" spans="1:8">
      <c r="A132" s="12" t="s">
        <v>12</v>
      </c>
      <c r="B132" s="13" t="s">
        <v>143</v>
      </c>
      <c r="C132" s="12"/>
      <c r="D132" s="12" t="s">
        <v>242</v>
      </c>
      <c r="E132" s="21"/>
      <c r="F132" s="12" t="s">
        <v>244</v>
      </c>
      <c r="G132" s="12"/>
      <c r="H132" s="14">
        <v>5.28</v>
      </c>
    </row>
    <row r="133" ht="13.5" customHeight="1" spans="1:8">
      <c r="A133" s="12" t="s">
        <v>12</v>
      </c>
      <c r="B133" s="13" t="s">
        <v>149</v>
      </c>
      <c r="C133" s="12"/>
      <c r="D133" s="12" t="s">
        <v>242</v>
      </c>
      <c r="E133" s="21"/>
      <c r="F133" s="12" t="s">
        <v>244</v>
      </c>
      <c r="G133" s="12"/>
      <c r="H133" s="14">
        <v>5.28</v>
      </c>
    </row>
    <row r="134" ht="13.5" customHeight="1" spans="1:8">
      <c r="A134" s="12" t="s">
        <v>12</v>
      </c>
      <c r="B134" s="13" t="s">
        <v>148</v>
      </c>
      <c r="C134" s="12"/>
      <c r="D134" s="12" t="s">
        <v>242</v>
      </c>
      <c r="E134" s="21"/>
      <c r="F134" s="12" t="s">
        <v>244</v>
      </c>
      <c r="G134" s="12"/>
      <c r="H134" s="14">
        <v>5.28</v>
      </c>
    </row>
    <row r="135" ht="13.5" customHeight="1" spans="1:8">
      <c r="A135" s="12" t="s">
        <v>12</v>
      </c>
      <c r="B135" s="13" t="s">
        <v>13</v>
      </c>
      <c r="C135" s="12"/>
      <c r="D135" s="12" t="s">
        <v>242</v>
      </c>
      <c r="E135" s="21"/>
      <c r="F135" s="12" t="s">
        <v>244</v>
      </c>
      <c r="G135" s="12"/>
      <c r="H135" s="14">
        <v>5.28</v>
      </c>
    </row>
    <row r="136" ht="13.5" customHeight="1" spans="1:8">
      <c r="A136" s="12" t="s">
        <v>12</v>
      </c>
      <c r="B136" s="13" t="s">
        <v>196</v>
      </c>
      <c r="C136" s="12"/>
      <c r="D136" s="12" t="s">
        <v>242</v>
      </c>
      <c r="E136" s="21"/>
      <c r="F136" s="12" t="s">
        <v>244</v>
      </c>
      <c r="G136" s="12"/>
      <c r="H136" s="14">
        <v>5.28</v>
      </c>
    </row>
    <row r="137" ht="13.5" customHeight="1" spans="1:8">
      <c r="A137" s="12" t="s">
        <v>12</v>
      </c>
      <c r="B137" s="13" t="s">
        <v>192</v>
      </c>
      <c r="C137" s="12"/>
      <c r="D137" s="12" t="s">
        <v>242</v>
      </c>
      <c r="E137" s="21"/>
      <c r="F137" s="12" t="s">
        <v>244</v>
      </c>
      <c r="G137" s="12"/>
      <c r="H137" s="14">
        <v>5.28</v>
      </c>
    </row>
    <row r="138" ht="13.5" customHeight="1" spans="1:8">
      <c r="A138" s="12" t="s">
        <v>12</v>
      </c>
      <c r="B138" s="13" t="s">
        <v>19</v>
      </c>
      <c r="C138" s="12"/>
      <c r="D138" s="12" t="s">
        <v>242</v>
      </c>
      <c r="E138" s="21"/>
      <c r="F138" s="12" t="s">
        <v>244</v>
      </c>
      <c r="G138" s="12"/>
      <c r="H138" s="14">
        <v>5.28</v>
      </c>
    </row>
    <row r="139" ht="13.5" customHeight="1" spans="1:8">
      <c r="A139" s="12" t="s">
        <v>12</v>
      </c>
      <c r="B139" s="13"/>
      <c r="C139" s="12"/>
      <c r="D139" s="12" t="s">
        <v>245</v>
      </c>
      <c r="E139" s="21" t="s">
        <v>261</v>
      </c>
      <c r="F139" s="12" t="s">
        <v>244</v>
      </c>
      <c r="G139" s="12" t="s">
        <v>262</v>
      </c>
      <c r="H139" s="14">
        <v>0.5</v>
      </c>
    </row>
    <row r="140" ht="13.5" customHeight="1" spans="1:8">
      <c r="A140" s="12" t="s">
        <v>12</v>
      </c>
      <c r="B140" s="13"/>
      <c r="C140" s="12"/>
      <c r="D140" s="12" t="s">
        <v>245</v>
      </c>
      <c r="E140" s="21" t="s">
        <v>261</v>
      </c>
      <c r="F140" s="12" t="s">
        <v>244</v>
      </c>
      <c r="G140" s="12" t="s">
        <v>263</v>
      </c>
      <c r="H140" s="14">
        <v>0.5</v>
      </c>
    </row>
    <row r="141" ht="13.5" customHeight="1" spans="1:8">
      <c r="A141" s="12" t="s">
        <v>12</v>
      </c>
      <c r="B141" s="13" t="s">
        <v>105</v>
      </c>
      <c r="C141" s="12"/>
      <c r="D141" s="12" t="s">
        <v>229</v>
      </c>
      <c r="E141" s="21" t="s">
        <v>257</v>
      </c>
      <c r="F141" s="12" t="s">
        <v>250</v>
      </c>
      <c r="G141" s="12"/>
      <c r="H141" s="14">
        <v>0.25</v>
      </c>
    </row>
    <row r="142" ht="13.5" customHeight="1" spans="1:8">
      <c r="A142" s="12" t="s">
        <v>12</v>
      </c>
      <c r="B142" s="13" t="s">
        <v>154</v>
      </c>
      <c r="C142" s="12"/>
      <c r="D142" s="12" t="s">
        <v>229</v>
      </c>
      <c r="E142" s="21" t="s">
        <v>257</v>
      </c>
      <c r="F142" s="12" t="s">
        <v>250</v>
      </c>
      <c r="G142" s="12"/>
      <c r="H142" s="14">
        <v>0.25</v>
      </c>
    </row>
    <row r="143" ht="13.5" customHeight="1" spans="1:8">
      <c r="A143" s="12" t="s">
        <v>12</v>
      </c>
      <c r="B143" s="13" t="s">
        <v>125</v>
      </c>
      <c r="C143" s="12"/>
      <c r="D143" s="12" t="s">
        <v>229</v>
      </c>
      <c r="E143" s="21" t="s">
        <v>257</v>
      </c>
      <c r="F143" s="12" t="s">
        <v>250</v>
      </c>
      <c r="G143" s="12"/>
      <c r="H143" s="14">
        <v>0.25</v>
      </c>
    </row>
    <row r="144" ht="13.5" customHeight="1" spans="1:8">
      <c r="A144" s="12" t="s">
        <v>12</v>
      </c>
      <c r="B144" s="13" t="s">
        <v>27</v>
      </c>
      <c r="C144" s="12"/>
      <c r="D144" s="12" t="s">
        <v>229</v>
      </c>
      <c r="E144" s="21" t="s">
        <v>275</v>
      </c>
      <c r="F144" s="12" t="s">
        <v>256</v>
      </c>
      <c r="G144" s="12"/>
      <c r="H144" s="14">
        <v>0.375</v>
      </c>
    </row>
    <row r="145" ht="13.5" customHeight="1" spans="1:8">
      <c r="A145" s="12" t="s">
        <v>12</v>
      </c>
      <c r="B145" s="13" t="s">
        <v>192</v>
      </c>
      <c r="C145" s="12"/>
      <c r="D145" s="12" t="s">
        <v>229</v>
      </c>
      <c r="E145" s="21" t="s">
        <v>275</v>
      </c>
      <c r="F145" s="12" t="s">
        <v>256</v>
      </c>
      <c r="G145" s="12"/>
      <c r="H145" s="14">
        <v>0.375</v>
      </c>
    </row>
    <row r="146" ht="13.5" customHeight="1" spans="1:8">
      <c r="A146" s="12" t="s">
        <v>12</v>
      </c>
      <c r="B146" s="13" t="s">
        <v>31</v>
      </c>
      <c r="C146" s="12"/>
      <c r="D146" s="12" t="s">
        <v>229</v>
      </c>
      <c r="E146" s="21" t="s">
        <v>275</v>
      </c>
      <c r="F146" s="12" t="s">
        <v>256</v>
      </c>
      <c r="G146" s="12"/>
      <c r="H146" s="14">
        <v>0.375</v>
      </c>
    </row>
    <row r="147" ht="13.5" customHeight="1" spans="1:8">
      <c r="A147" s="12" t="s">
        <v>21</v>
      </c>
      <c r="B147" s="13" t="s">
        <v>32</v>
      </c>
      <c r="C147" s="12"/>
      <c r="D147" s="12" t="s">
        <v>229</v>
      </c>
      <c r="E147" s="21" t="s">
        <v>257</v>
      </c>
      <c r="F147" s="12" t="s">
        <v>250</v>
      </c>
      <c r="G147" s="12"/>
      <c r="H147" s="14">
        <v>0.25</v>
      </c>
    </row>
    <row r="148" ht="13.5" customHeight="1" spans="1:8">
      <c r="A148" s="12" t="s">
        <v>21</v>
      </c>
      <c r="B148" s="13" t="s">
        <v>32</v>
      </c>
      <c r="C148" s="12"/>
      <c r="D148" s="12" t="s">
        <v>229</v>
      </c>
      <c r="E148" s="21" t="s">
        <v>260</v>
      </c>
      <c r="F148" s="12" t="s">
        <v>256</v>
      </c>
      <c r="G148" s="12"/>
      <c r="H148" s="14">
        <v>0.375</v>
      </c>
    </row>
    <row r="149" ht="13.5" customHeight="1" spans="1:8">
      <c r="A149" s="12" t="s">
        <v>21</v>
      </c>
      <c r="B149" s="13" t="s">
        <v>32</v>
      </c>
      <c r="C149" s="12"/>
      <c r="D149" s="12" t="s">
        <v>229</v>
      </c>
      <c r="E149" s="21" t="s">
        <v>272</v>
      </c>
      <c r="F149" s="12" t="s">
        <v>256</v>
      </c>
      <c r="G149" s="12"/>
      <c r="H149" s="14">
        <v>0.375</v>
      </c>
    </row>
    <row r="150" ht="13.5" customHeight="1" spans="1:8">
      <c r="A150" s="12" t="s">
        <v>21</v>
      </c>
      <c r="B150" s="13" t="s">
        <v>32</v>
      </c>
      <c r="C150" s="12"/>
      <c r="D150" s="12" t="s">
        <v>229</v>
      </c>
      <c r="E150" s="21" t="s">
        <v>273</v>
      </c>
      <c r="F150" s="12" t="s">
        <v>250</v>
      </c>
      <c r="G150" s="12"/>
      <c r="H150" s="14">
        <v>0.25</v>
      </c>
    </row>
    <row r="151" ht="13.5" customHeight="1" spans="1:8">
      <c r="A151" s="12" t="s">
        <v>21</v>
      </c>
      <c r="B151" s="13" t="s">
        <v>110</v>
      </c>
      <c r="C151" s="12"/>
      <c r="D151" s="12" t="s">
        <v>229</v>
      </c>
      <c r="E151" s="21" t="s">
        <v>257</v>
      </c>
      <c r="F151" s="12" t="s">
        <v>250</v>
      </c>
      <c r="G151" s="12"/>
      <c r="H151" s="14">
        <v>0.25</v>
      </c>
    </row>
    <row r="152" ht="13.5" customHeight="1" spans="1:8">
      <c r="A152" s="12" t="s">
        <v>21</v>
      </c>
      <c r="B152" s="57" t="s">
        <v>26</v>
      </c>
      <c r="C152" s="12"/>
      <c r="D152" s="12" t="s">
        <v>229</v>
      </c>
      <c r="E152" s="21" t="s">
        <v>273</v>
      </c>
      <c r="F152" s="12" t="s">
        <v>250</v>
      </c>
      <c r="G152" s="12"/>
      <c r="H152" s="14">
        <v>0.25</v>
      </c>
    </row>
    <row r="153" ht="13.5" customHeight="1" spans="1:8">
      <c r="A153" s="12" t="s">
        <v>21</v>
      </c>
      <c r="B153" s="57" t="s">
        <v>26</v>
      </c>
      <c r="C153" s="12"/>
      <c r="D153" s="12" t="s">
        <v>248</v>
      </c>
      <c r="E153" s="21" t="s">
        <v>276</v>
      </c>
      <c r="F153" s="12" t="s">
        <v>250</v>
      </c>
      <c r="G153" s="12"/>
      <c r="H153" s="14">
        <v>0.1</v>
      </c>
    </row>
    <row r="154" ht="13.5" customHeight="1" spans="1:8">
      <c r="A154" s="12" t="s">
        <v>21</v>
      </c>
      <c r="B154" s="57" t="s">
        <v>26</v>
      </c>
      <c r="C154" s="12"/>
      <c r="D154" s="12" t="s">
        <v>248</v>
      </c>
      <c r="E154" s="21" t="s">
        <v>276</v>
      </c>
      <c r="F154" s="12" t="s">
        <v>250</v>
      </c>
      <c r="G154" s="12"/>
      <c r="H154" s="14">
        <v>0.1</v>
      </c>
    </row>
    <row r="155" ht="13.5" customHeight="1" spans="1:8">
      <c r="A155" s="12" t="s">
        <v>21</v>
      </c>
      <c r="B155" s="57" t="s">
        <v>83</v>
      </c>
      <c r="C155" s="12"/>
      <c r="D155" s="12" t="s">
        <v>248</v>
      </c>
      <c r="E155" s="21" t="s">
        <v>255</v>
      </c>
      <c r="F155" s="12" t="s">
        <v>256</v>
      </c>
      <c r="G155" s="12"/>
      <c r="H155" s="14">
        <v>0.25</v>
      </c>
    </row>
    <row r="156" ht="13.5" customHeight="1" spans="1:8">
      <c r="A156" s="12" t="s">
        <v>21</v>
      </c>
      <c r="B156" s="57" t="s">
        <v>185</v>
      </c>
      <c r="C156" s="12"/>
      <c r="D156" s="12" t="s">
        <v>248</v>
      </c>
      <c r="E156" s="21" t="s">
        <v>255</v>
      </c>
      <c r="F156" s="12" t="s">
        <v>256</v>
      </c>
      <c r="G156" s="12"/>
      <c r="H156" s="14">
        <v>0.25</v>
      </c>
    </row>
    <row r="157" ht="13.5" customHeight="1" spans="1:8">
      <c r="A157" s="12" t="s">
        <v>21</v>
      </c>
      <c r="B157" s="57" t="s">
        <v>198</v>
      </c>
      <c r="C157" s="12"/>
      <c r="D157" s="12" t="s">
        <v>248</v>
      </c>
      <c r="E157" s="21" t="s">
        <v>277</v>
      </c>
      <c r="F157" s="12" t="s">
        <v>256</v>
      </c>
      <c r="G157" s="12"/>
      <c r="H157" s="14">
        <v>0.25</v>
      </c>
    </row>
    <row r="158" ht="13.5" customHeight="1" spans="1:8">
      <c r="A158" s="12" t="s">
        <v>21</v>
      </c>
      <c r="B158" s="57" t="s">
        <v>83</v>
      </c>
      <c r="C158" s="12"/>
      <c r="D158" s="12" t="s">
        <v>248</v>
      </c>
      <c r="E158" s="21" t="s">
        <v>277</v>
      </c>
      <c r="F158" s="12" t="s">
        <v>256</v>
      </c>
      <c r="G158" s="12"/>
      <c r="H158" s="14">
        <v>0.25</v>
      </c>
    </row>
    <row r="159" ht="13.5" customHeight="1" spans="1:8">
      <c r="A159" s="12" t="s">
        <v>21</v>
      </c>
      <c r="B159" s="13" t="s">
        <v>110</v>
      </c>
      <c r="C159" s="12"/>
      <c r="D159" s="12" t="s">
        <v>248</v>
      </c>
      <c r="E159" s="21" t="s">
        <v>254</v>
      </c>
      <c r="F159" s="12" t="s">
        <v>250</v>
      </c>
      <c r="G159" s="12"/>
      <c r="H159" s="14">
        <v>0.1</v>
      </c>
    </row>
    <row r="160" ht="13.5" customHeight="1" spans="1:8">
      <c r="A160" s="12" t="s">
        <v>21</v>
      </c>
      <c r="B160" s="13" t="s">
        <v>180</v>
      </c>
      <c r="C160" s="12"/>
      <c r="D160" s="12" t="s">
        <v>228</v>
      </c>
      <c r="E160" s="21" t="s">
        <v>268</v>
      </c>
      <c r="F160" s="12"/>
      <c r="G160" s="12"/>
      <c r="H160" s="14">
        <v>-0.06</v>
      </c>
    </row>
    <row r="161" ht="13.5" customHeight="1" spans="1:8">
      <c r="A161" s="12" t="s">
        <v>21</v>
      </c>
      <c r="B161" s="13" t="s">
        <v>110</v>
      </c>
      <c r="C161" s="12"/>
      <c r="D161" s="12" t="s">
        <v>228</v>
      </c>
      <c r="E161" s="21" t="s">
        <v>267</v>
      </c>
      <c r="F161" s="12"/>
      <c r="G161" s="12"/>
      <c r="H161" s="14">
        <v>-0.04</v>
      </c>
    </row>
    <row r="162" ht="13.5" customHeight="1" spans="1:8">
      <c r="A162" s="12" t="s">
        <v>21</v>
      </c>
      <c r="B162" s="13" t="s">
        <v>80</v>
      </c>
      <c r="C162" s="12"/>
      <c r="D162" s="12" t="s">
        <v>228</v>
      </c>
      <c r="E162" s="21" t="s">
        <v>267</v>
      </c>
      <c r="F162" s="12"/>
      <c r="G162" s="12"/>
      <c r="H162" s="14">
        <v>-0.04</v>
      </c>
    </row>
    <row r="163" ht="13.5" customHeight="1" spans="1:8">
      <c r="A163" s="12" t="s">
        <v>21</v>
      </c>
      <c r="B163" s="13" t="s">
        <v>90</v>
      </c>
      <c r="C163" s="12"/>
      <c r="D163" s="12" t="s">
        <v>228</v>
      </c>
      <c r="E163" s="21" t="s">
        <v>241</v>
      </c>
      <c r="F163" s="12"/>
      <c r="G163" s="12"/>
      <c r="H163" s="14">
        <v>-0.02</v>
      </c>
    </row>
    <row r="164" ht="13.5" customHeight="1" spans="1:8">
      <c r="A164" s="12" t="s">
        <v>21</v>
      </c>
      <c r="B164" s="13" t="s">
        <v>185</v>
      </c>
      <c r="C164" s="12"/>
      <c r="D164" s="12" t="s">
        <v>228</v>
      </c>
      <c r="E164" s="21" t="s">
        <v>241</v>
      </c>
      <c r="F164" s="12"/>
      <c r="G164" s="12"/>
      <c r="H164" s="14">
        <v>-0.02</v>
      </c>
    </row>
    <row r="165" ht="13.5" customHeight="1" spans="1:8">
      <c r="A165" s="12" t="s">
        <v>21</v>
      </c>
      <c r="B165" s="13" t="s">
        <v>198</v>
      </c>
      <c r="C165" s="12"/>
      <c r="D165" s="12" t="s">
        <v>248</v>
      </c>
      <c r="E165" s="21" t="s">
        <v>278</v>
      </c>
      <c r="F165" s="12" t="s">
        <v>256</v>
      </c>
      <c r="G165" s="12"/>
      <c r="H165" s="14">
        <v>0.25</v>
      </c>
    </row>
    <row r="166" ht="13.5" customHeight="1" spans="1:8">
      <c r="A166" s="12" t="s">
        <v>21</v>
      </c>
      <c r="B166" s="13" t="s">
        <v>198</v>
      </c>
      <c r="C166" s="12"/>
      <c r="D166" s="12" t="s">
        <v>248</v>
      </c>
      <c r="E166" s="21" t="s">
        <v>279</v>
      </c>
      <c r="F166" s="12" t="s">
        <v>256</v>
      </c>
      <c r="G166" s="12"/>
      <c r="H166" s="14">
        <v>0.25</v>
      </c>
    </row>
    <row r="167" ht="13.5" customHeight="1" spans="1:8">
      <c r="A167" s="12" t="s">
        <v>21</v>
      </c>
      <c r="B167" s="13" t="s">
        <v>198</v>
      </c>
      <c r="C167" s="12"/>
      <c r="D167" s="12" t="s">
        <v>248</v>
      </c>
      <c r="E167" s="21" t="s">
        <v>280</v>
      </c>
      <c r="F167" s="12" t="s">
        <v>256</v>
      </c>
      <c r="G167" s="12"/>
      <c r="H167" s="14">
        <v>0.25</v>
      </c>
    </row>
    <row r="168" ht="13.5" customHeight="1" spans="1:8">
      <c r="A168" s="12" t="s">
        <v>21</v>
      </c>
      <c r="B168" s="13" t="s">
        <v>22</v>
      </c>
      <c r="C168" s="12"/>
      <c r="D168" s="12" t="s">
        <v>242</v>
      </c>
      <c r="E168" s="21"/>
      <c r="F168" s="12" t="s">
        <v>244</v>
      </c>
      <c r="G168" s="12"/>
      <c r="H168" s="14">
        <v>5.28</v>
      </c>
    </row>
    <row r="169" ht="13.5" customHeight="1" spans="1:8">
      <c r="A169" s="12" t="s">
        <v>21</v>
      </c>
      <c r="B169" s="13" t="s">
        <v>23</v>
      </c>
      <c r="C169" s="12"/>
      <c r="D169" s="12" t="s">
        <v>242</v>
      </c>
      <c r="E169" s="21"/>
      <c r="F169" s="12" t="s">
        <v>244</v>
      </c>
      <c r="G169" s="12"/>
      <c r="H169" s="14">
        <v>5.28</v>
      </c>
    </row>
    <row r="170" ht="13.5" customHeight="1" spans="1:8">
      <c r="A170" s="12" t="s">
        <v>21</v>
      </c>
      <c r="B170" s="13" t="s">
        <v>26</v>
      </c>
      <c r="C170" s="12"/>
      <c r="D170" s="12" t="s">
        <v>242</v>
      </c>
      <c r="E170" s="21"/>
      <c r="F170" s="12" t="s">
        <v>243</v>
      </c>
      <c r="G170" s="12"/>
      <c r="H170" s="14">
        <v>6</v>
      </c>
    </row>
    <row r="171" ht="13.5" customHeight="1" spans="1:8">
      <c r="A171" s="12" t="s">
        <v>21</v>
      </c>
      <c r="B171" s="13" t="s">
        <v>32</v>
      </c>
      <c r="C171" s="12"/>
      <c r="D171" s="12" t="s">
        <v>242</v>
      </c>
      <c r="E171" s="21"/>
      <c r="F171" s="12" t="s">
        <v>243</v>
      </c>
      <c r="G171" s="12"/>
      <c r="H171" s="14">
        <v>6</v>
      </c>
    </row>
    <row r="172" ht="13.5" customHeight="1" spans="1:8">
      <c r="A172" s="12" t="s">
        <v>21</v>
      </c>
      <c r="B172" s="13" t="s">
        <v>41</v>
      </c>
      <c r="C172" s="12"/>
      <c r="D172" s="12" t="s">
        <v>242</v>
      </c>
      <c r="E172" s="21"/>
      <c r="F172" s="12" t="s">
        <v>244</v>
      </c>
      <c r="G172" s="12"/>
      <c r="H172" s="14">
        <v>5.28</v>
      </c>
    </row>
    <row r="173" ht="13.5" customHeight="1" spans="1:8">
      <c r="A173" s="12" t="s">
        <v>21</v>
      </c>
      <c r="B173" s="13" t="s">
        <v>66</v>
      </c>
      <c r="C173" s="12"/>
      <c r="D173" s="12" t="s">
        <v>242</v>
      </c>
      <c r="E173" s="21"/>
      <c r="F173" s="12" t="s">
        <v>244</v>
      </c>
      <c r="G173" s="12"/>
      <c r="H173" s="14">
        <v>5.28</v>
      </c>
    </row>
    <row r="174" ht="13.5" customHeight="1" spans="1:8">
      <c r="A174" s="12" t="s">
        <v>21</v>
      </c>
      <c r="B174" s="13" t="s">
        <v>80</v>
      </c>
      <c r="C174" s="12"/>
      <c r="D174" s="12" t="s">
        <v>242</v>
      </c>
      <c r="E174" s="21"/>
      <c r="F174" s="12" t="s">
        <v>244</v>
      </c>
      <c r="G174" s="12"/>
      <c r="H174" s="14">
        <v>5.28</v>
      </c>
    </row>
    <row r="175" ht="13.5" customHeight="1" spans="1:8">
      <c r="A175" s="12" t="s">
        <v>21</v>
      </c>
      <c r="B175" s="13" t="s">
        <v>82</v>
      </c>
      <c r="C175" s="12"/>
      <c r="D175" s="12" t="s">
        <v>242</v>
      </c>
      <c r="E175" s="21"/>
      <c r="F175" s="12" t="s">
        <v>243</v>
      </c>
      <c r="G175" s="12"/>
      <c r="H175" s="14">
        <v>6</v>
      </c>
    </row>
    <row r="176" ht="13.5" customHeight="1" spans="1:8">
      <c r="A176" s="12" t="s">
        <v>21</v>
      </c>
      <c r="B176" s="13" t="s">
        <v>83</v>
      </c>
      <c r="C176" s="12"/>
      <c r="D176" s="12" t="s">
        <v>242</v>
      </c>
      <c r="E176" s="21"/>
      <c r="F176" s="12" t="s">
        <v>243</v>
      </c>
      <c r="G176" s="12"/>
      <c r="H176" s="14">
        <v>6</v>
      </c>
    </row>
    <row r="177" ht="13.5" customHeight="1" spans="1:8">
      <c r="A177" s="12" t="s">
        <v>21</v>
      </c>
      <c r="B177" s="57" t="s">
        <v>90</v>
      </c>
      <c r="C177" s="12"/>
      <c r="D177" s="12" t="s">
        <v>242</v>
      </c>
      <c r="E177" s="21"/>
      <c r="F177" s="12" t="s">
        <v>244</v>
      </c>
      <c r="G177" s="12"/>
      <c r="H177" s="14">
        <v>5.28</v>
      </c>
    </row>
    <row r="178" ht="13.5" customHeight="1" spans="1:8">
      <c r="A178" s="12" t="s">
        <v>21</v>
      </c>
      <c r="B178" s="13" t="s">
        <v>94</v>
      </c>
      <c r="C178" s="12"/>
      <c r="D178" s="12" t="s">
        <v>242</v>
      </c>
      <c r="E178" s="21"/>
      <c r="F178" s="12" t="s">
        <v>244</v>
      </c>
      <c r="G178" s="12"/>
      <c r="H178" s="14">
        <v>5.28</v>
      </c>
    </row>
    <row r="179" ht="13.5" customHeight="1" spans="1:8">
      <c r="A179" s="12" t="s">
        <v>21</v>
      </c>
      <c r="B179" s="13" t="s">
        <v>95</v>
      </c>
      <c r="C179" s="12"/>
      <c r="D179" s="12" t="s">
        <v>242</v>
      </c>
      <c r="E179" s="21"/>
      <c r="F179" s="12" t="s">
        <v>244</v>
      </c>
      <c r="G179" s="12"/>
      <c r="H179" s="14">
        <v>5.28</v>
      </c>
    </row>
    <row r="180" ht="13.5" customHeight="1" spans="1:8">
      <c r="A180" s="12" t="s">
        <v>21</v>
      </c>
      <c r="B180" s="13" t="s">
        <v>101</v>
      </c>
      <c r="C180" s="12"/>
      <c r="D180" s="12" t="s">
        <v>242</v>
      </c>
      <c r="E180" s="21"/>
      <c r="F180" s="12" t="s">
        <v>243</v>
      </c>
      <c r="G180" s="12"/>
      <c r="H180" s="14">
        <v>6</v>
      </c>
    </row>
    <row r="181" ht="13.5" customHeight="1" spans="1:8">
      <c r="A181" s="12" t="s">
        <v>21</v>
      </c>
      <c r="B181" s="13" t="s">
        <v>109</v>
      </c>
      <c r="C181" s="12"/>
      <c r="D181" s="12" t="s">
        <v>242</v>
      </c>
      <c r="E181" s="21"/>
      <c r="F181" s="12" t="s">
        <v>244</v>
      </c>
      <c r="G181" s="12"/>
      <c r="H181" s="14">
        <v>5.28</v>
      </c>
    </row>
    <row r="182" ht="13.5" customHeight="1" spans="1:8">
      <c r="A182" s="12" t="s">
        <v>21</v>
      </c>
      <c r="B182" s="13" t="s">
        <v>110</v>
      </c>
      <c r="C182" s="12"/>
      <c r="D182" s="12" t="s">
        <v>242</v>
      </c>
      <c r="E182" s="21"/>
      <c r="F182" s="12" t="s">
        <v>243</v>
      </c>
      <c r="G182" s="12"/>
      <c r="H182" s="14">
        <v>6</v>
      </c>
    </row>
    <row r="183" ht="13.5" customHeight="1" spans="1:8">
      <c r="A183" s="12" t="s">
        <v>21</v>
      </c>
      <c r="B183" s="13" t="s">
        <v>114</v>
      </c>
      <c r="C183" s="12"/>
      <c r="D183" s="12" t="s">
        <v>242</v>
      </c>
      <c r="E183" s="21"/>
      <c r="F183" s="12" t="s">
        <v>244</v>
      </c>
      <c r="G183" s="12"/>
      <c r="H183" s="14">
        <v>5.28</v>
      </c>
    </row>
    <row r="184" ht="13.5" customHeight="1" spans="1:8">
      <c r="A184" s="12" t="s">
        <v>21</v>
      </c>
      <c r="B184" s="13" t="s">
        <v>122</v>
      </c>
      <c r="C184" s="12"/>
      <c r="D184" s="12" t="s">
        <v>242</v>
      </c>
      <c r="E184" s="21"/>
      <c r="F184" s="12" t="s">
        <v>244</v>
      </c>
      <c r="G184" s="12"/>
      <c r="H184" s="14">
        <v>5.28</v>
      </c>
    </row>
    <row r="185" ht="13.5" customHeight="1" spans="1:8">
      <c r="A185" s="12" t="s">
        <v>21</v>
      </c>
      <c r="B185" s="13" t="s">
        <v>129</v>
      </c>
      <c r="C185" s="12"/>
      <c r="D185" s="12" t="s">
        <v>242</v>
      </c>
      <c r="E185" s="21"/>
      <c r="F185" s="12" t="s">
        <v>244</v>
      </c>
      <c r="G185" s="12"/>
      <c r="H185" s="14">
        <v>5.28</v>
      </c>
    </row>
    <row r="186" ht="13.5" customHeight="1" spans="1:8">
      <c r="A186" s="12" t="s">
        <v>21</v>
      </c>
      <c r="B186" s="13" t="s">
        <v>130</v>
      </c>
      <c r="C186" s="12"/>
      <c r="D186" s="12" t="s">
        <v>242</v>
      </c>
      <c r="E186" s="21"/>
      <c r="F186" s="12" t="s">
        <v>244</v>
      </c>
      <c r="G186" s="12"/>
      <c r="H186" s="14">
        <v>5.28</v>
      </c>
    </row>
    <row r="187" ht="13.5" customHeight="1" spans="1:8">
      <c r="A187" s="12" t="s">
        <v>21</v>
      </c>
      <c r="B187" s="13" t="s">
        <v>141</v>
      </c>
      <c r="C187" s="12"/>
      <c r="D187" s="12" t="s">
        <v>242</v>
      </c>
      <c r="E187" s="21"/>
      <c r="F187" s="12" t="s">
        <v>244</v>
      </c>
      <c r="G187" s="12"/>
      <c r="H187" s="14">
        <v>5.28</v>
      </c>
    </row>
    <row r="188" ht="13.5" customHeight="1" spans="1:8">
      <c r="A188" s="12" t="s">
        <v>21</v>
      </c>
      <c r="B188" s="13" t="s">
        <v>144</v>
      </c>
      <c r="C188" s="12"/>
      <c r="D188" s="12" t="s">
        <v>242</v>
      </c>
      <c r="E188" s="21"/>
      <c r="F188" s="12" t="s">
        <v>244</v>
      </c>
      <c r="G188" s="12"/>
      <c r="H188" s="14">
        <v>5.28</v>
      </c>
    </row>
    <row r="189" ht="13.5" customHeight="1" spans="1:8">
      <c r="A189" s="12" t="s">
        <v>21</v>
      </c>
      <c r="B189" s="13" t="s">
        <v>151</v>
      </c>
      <c r="C189" s="12"/>
      <c r="D189" s="12" t="s">
        <v>242</v>
      </c>
      <c r="E189" s="21"/>
      <c r="F189" s="12" t="s">
        <v>244</v>
      </c>
      <c r="G189" s="12"/>
      <c r="H189" s="14">
        <v>5.28</v>
      </c>
    </row>
    <row r="190" ht="13.5" customHeight="1" spans="1:8">
      <c r="A190" s="12" t="s">
        <v>21</v>
      </c>
      <c r="B190" s="13" t="s">
        <v>152</v>
      </c>
      <c r="C190" s="12"/>
      <c r="D190" s="12" t="s">
        <v>242</v>
      </c>
      <c r="E190" s="21"/>
      <c r="F190" s="12" t="s">
        <v>244</v>
      </c>
      <c r="G190" s="12"/>
      <c r="H190" s="14">
        <v>5.28</v>
      </c>
    </row>
    <row r="191" ht="13.5" customHeight="1" spans="1:8">
      <c r="A191" s="12" t="s">
        <v>21</v>
      </c>
      <c r="B191" s="13" t="s">
        <v>169</v>
      </c>
      <c r="C191" s="12"/>
      <c r="D191" s="12" t="s">
        <v>242</v>
      </c>
      <c r="E191" s="21"/>
      <c r="F191" s="12" t="s">
        <v>244</v>
      </c>
      <c r="G191" s="12"/>
      <c r="H191" s="14">
        <v>5.28</v>
      </c>
    </row>
    <row r="192" ht="13.5" customHeight="1" spans="1:8">
      <c r="A192" s="12" t="s">
        <v>21</v>
      </c>
      <c r="B192" s="13" t="s">
        <v>180</v>
      </c>
      <c r="C192" s="12"/>
      <c r="D192" s="12" t="s">
        <v>242</v>
      </c>
      <c r="E192" s="21"/>
      <c r="F192" s="12" t="s">
        <v>244</v>
      </c>
      <c r="G192" s="12"/>
      <c r="H192" s="14">
        <v>5.28</v>
      </c>
    </row>
    <row r="193" ht="13.5" customHeight="1" spans="1:8">
      <c r="A193" s="12" t="s">
        <v>21</v>
      </c>
      <c r="B193" s="13" t="s">
        <v>181</v>
      </c>
      <c r="C193" s="12"/>
      <c r="D193" s="12" t="s">
        <v>242</v>
      </c>
      <c r="E193" s="21"/>
      <c r="F193" s="12" t="s">
        <v>243</v>
      </c>
      <c r="G193" s="12"/>
      <c r="H193" s="14">
        <v>6</v>
      </c>
    </row>
    <row r="194" ht="13.5" customHeight="1" spans="1:8">
      <c r="A194" s="12" t="s">
        <v>21</v>
      </c>
      <c r="B194" s="13" t="s">
        <v>185</v>
      </c>
      <c r="C194" s="12"/>
      <c r="D194" s="12" t="s">
        <v>242</v>
      </c>
      <c r="E194" s="21"/>
      <c r="F194" s="12" t="s">
        <v>243</v>
      </c>
      <c r="G194" s="12"/>
      <c r="H194" s="14">
        <v>6</v>
      </c>
    </row>
    <row r="195" ht="13.5" customHeight="1" spans="1:8">
      <c r="A195" s="12" t="s">
        <v>21</v>
      </c>
      <c r="B195" s="13" t="s">
        <v>191</v>
      </c>
      <c r="C195" s="12"/>
      <c r="D195" s="12" t="s">
        <v>242</v>
      </c>
      <c r="E195" s="21"/>
      <c r="F195" s="12" t="s">
        <v>244</v>
      </c>
      <c r="G195" s="12"/>
      <c r="H195" s="14">
        <v>5.28</v>
      </c>
    </row>
    <row r="196" ht="13.5" customHeight="1" spans="1:8">
      <c r="A196" s="12" t="s">
        <v>21</v>
      </c>
      <c r="B196" s="13" t="s">
        <v>198</v>
      </c>
      <c r="C196" s="12"/>
      <c r="D196" s="12" t="s">
        <v>242</v>
      </c>
      <c r="E196" s="21"/>
      <c r="F196" s="12" t="s">
        <v>244</v>
      </c>
      <c r="G196" s="12"/>
      <c r="H196" s="14">
        <v>5.28</v>
      </c>
    </row>
    <row r="197" ht="13.5" customHeight="1" spans="1:8">
      <c r="A197" s="12" t="s">
        <v>21</v>
      </c>
      <c r="B197" s="13" t="s">
        <v>281</v>
      </c>
      <c r="C197" s="12"/>
      <c r="D197" s="12" t="s">
        <v>242</v>
      </c>
      <c r="E197" s="21"/>
      <c r="F197" s="12" t="s">
        <v>243</v>
      </c>
      <c r="G197" s="12"/>
      <c r="H197" s="14">
        <v>6</v>
      </c>
    </row>
    <row r="198" ht="13.5" customHeight="1" spans="1:8">
      <c r="A198" s="12" t="s">
        <v>21</v>
      </c>
      <c r="B198" s="57" t="s">
        <v>195</v>
      </c>
      <c r="C198" s="12"/>
      <c r="D198" s="12" t="s">
        <v>242</v>
      </c>
      <c r="E198" s="21"/>
      <c r="F198" s="12" t="s">
        <v>244</v>
      </c>
      <c r="G198" s="12"/>
      <c r="H198" s="14">
        <v>5.28</v>
      </c>
    </row>
    <row r="199" ht="13.5" customHeight="1" spans="1:8">
      <c r="A199" s="12" t="s">
        <v>21</v>
      </c>
      <c r="B199" s="13" t="s">
        <v>22</v>
      </c>
      <c r="C199" s="12"/>
      <c r="D199" s="12" t="s">
        <v>245</v>
      </c>
      <c r="E199" s="21" t="s">
        <v>282</v>
      </c>
      <c r="F199" s="12" t="s">
        <v>283</v>
      </c>
      <c r="G199" s="12"/>
      <c r="H199" s="14">
        <v>0.5</v>
      </c>
    </row>
    <row r="200" ht="13.5" customHeight="1" spans="1:8">
      <c r="A200" s="12" t="s">
        <v>21</v>
      </c>
      <c r="B200" s="13" t="s">
        <v>23</v>
      </c>
      <c r="C200" s="12"/>
      <c r="D200" s="12" t="s">
        <v>245</v>
      </c>
      <c r="E200" s="21" t="s">
        <v>282</v>
      </c>
      <c r="F200" s="12" t="s">
        <v>283</v>
      </c>
      <c r="G200" s="12"/>
      <c r="H200" s="14">
        <v>0.5</v>
      </c>
    </row>
    <row r="201" ht="13.5" customHeight="1" spans="1:8">
      <c r="A201" s="12" t="s">
        <v>21</v>
      </c>
      <c r="B201" s="13" t="s">
        <v>26</v>
      </c>
      <c r="C201" s="12"/>
      <c r="D201" s="12" t="s">
        <v>245</v>
      </c>
      <c r="E201" s="21" t="s">
        <v>282</v>
      </c>
      <c r="F201" s="12" t="s">
        <v>284</v>
      </c>
      <c r="G201" s="12"/>
      <c r="H201" s="14">
        <v>0.75</v>
      </c>
    </row>
    <row r="202" ht="13.5" customHeight="1" spans="1:8">
      <c r="A202" s="12" t="s">
        <v>21</v>
      </c>
      <c r="B202" s="13" t="s">
        <v>32</v>
      </c>
      <c r="C202" s="12"/>
      <c r="D202" s="12" t="s">
        <v>245</v>
      </c>
      <c r="E202" s="21" t="s">
        <v>282</v>
      </c>
      <c r="F202" s="12" t="s">
        <v>283</v>
      </c>
      <c r="G202" s="12"/>
      <c r="H202" s="14">
        <v>0.5</v>
      </c>
    </row>
    <row r="203" ht="13.5" customHeight="1" spans="1:8">
      <c r="A203" s="12" t="s">
        <v>21</v>
      </c>
      <c r="B203" s="13" t="s">
        <v>41</v>
      </c>
      <c r="C203" s="12"/>
      <c r="D203" s="12" t="s">
        <v>245</v>
      </c>
      <c r="E203" s="21" t="s">
        <v>282</v>
      </c>
      <c r="F203" s="12" t="s">
        <v>283</v>
      </c>
      <c r="G203" s="12"/>
      <c r="H203" s="14">
        <v>0.5</v>
      </c>
    </row>
    <row r="204" ht="13.5" customHeight="1" spans="1:8">
      <c r="A204" s="12" t="s">
        <v>21</v>
      </c>
      <c r="B204" s="13" t="s">
        <v>66</v>
      </c>
      <c r="C204" s="12"/>
      <c r="D204" s="12" t="s">
        <v>245</v>
      </c>
      <c r="E204" s="21" t="s">
        <v>282</v>
      </c>
      <c r="F204" s="12" t="s">
        <v>283</v>
      </c>
      <c r="G204" s="12"/>
      <c r="H204" s="14">
        <v>0.5</v>
      </c>
    </row>
    <row r="205" ht="13.5" customHeight="1" spans="1:8">
      <c r="A205" s="12" t="s">
        <v>21</v>
      </c>
      <c r="B205" s="13" t="s">
        <v>80</v>
      </c>
      <c r="C205" s="12"/>
      <c r="D205" s="12" t="s">
        <v>245</v>
      </c>
      <c r="E205" s="21" t="s">
        <v>282</v>
      </c>
      <c r="F205" s="12" t="s">
        <v>283</v>
      </c>
      <c r="G205" s="12"/>
      <c r="H205" s="14">
        <v>0.5</v>
      </c>
    </row>
    <row r="206" ht="13.5" customHeight="1" spans="1:8">
      <c r="A206" s="12" t="s">
        <v>21</v>
      </c>
      <c r="B206" s="13" t="s">
        <v>82</v>
      </c>
      <c r="C206" s="12"/>
      <c r="D206" s="12" t="s">
        <v>245</v>
      </c>
      <c r="E206" s="21" t="s">
        <v>282</v>
      </c>
      <c r="F206" s="12" t="s">
        <v>283</v>
      </c>
      <c r="G206" s="12"/>
      <c r="H206" s="14">
        <v>0.5</v>
      </c>
    </row>
    <row r="207" ht="13.5" customHeight="1" spans="1:8">
      <c r="A207" s="12" t="s">
        <v>21</v>
      </c>
      <c r="B207" s="13" t="s">
        <v>83</v>
      </c>
      <c r="C207" s="12"/>
      <c r="D207" s="12" t="s">
        <v>245</v>
      </c>
      <c r="E207" s="21" t="s">
        <v>282</v>
      </c>
      <c r="F207" s="12" t="s">
        <v>283</v>
      </c>
      <c r="G207" s="12"/>
      <c r="H207" s="14">
        <v>0.5</v>
      </c>
    </row>
    <row r="208" ht="13.5" customHeight="1" spans="1:8">
      <c r="A208" s="12" t="s">
        <v>21</v>
      </c>
      <c r="B208" s="57" t="s">
        <v>90</v>
      </c>
      <c r="C208" s="12"/>
      <c r="D208" s="12" t="s">
        <v>245</v>
      </c>
      <c r="E208" s="21" t="s">
        <v>282</v>
      </c>
      <c r="F208" s="12" t="s">
        <v>283</v>
      </c>
      <c r="G208" s="12"/>
      <c r="H208" s="14">
        <v>0.5</v>
      </c>
    </row>
    <row r="209" ht="13.5" customHeight="1" spans="1:8">
      <c r="A209" s="12" t="s">
        <v>21</v>
      </c>
      <c r="B209" s="13" t="s">
        <v>94</v>
      </c>
      <c r="C209" s="12"/>
      <c r="D209" s="12" t="s">
        <v>245</v>
      </c>
      <c r="E209" s="21" t="s">
        <v>282</v>
      </c>
      <c r="F209" s="12" t="s">
        <v>283</v>
      </c>
      <c r="G209" s="12"/>
      <c r="H209" s="14">
        <v>0.5</v>
      </c>
    </row>
    <row r="210" ht="13.5" customHeight="1" spans="1:8">
      <c r="A210" s="12" t="s">
        <v>21</v>
      </c>
      <c r="B210" s="13" t="s">
        <v>95</v>
      </c>
      <c r="C210" s="12"/>
      <c r="D210" s="12" t="s">
        <v>245</v>
      </c>
      <c r="E210" s="21" t="s">
        <v>282</v>
      </c>
      <c r="F210" s="12" t="s">
        <v>283</v>
      </c>
      <c r="G210" s="12"/>
      <c r="H210" s="14">
        <v>0.5</v>
      </c>
    </row>
    <row r="211" ht="13.5" customHeight="1" spans="1:8">
      <c r="A211" s="12" t="s">
        <v>21</v>
      </c>
      <c r="B211" s="13" t="s">
        <v>101</v>
      </c>
      <c r="C211" s="12"/>
      <c r="D211" s="12" t="s">
        <v>245</v>
      </c>
      <c r="E211" s="21" t="s">
        <v>282</v>
      </c>
      <c r="F211" s="12" t="s">
        <v>285</v>
      </c>
      <c r="G211" s="12"/>
      <c r="H211" s="14">
        <v>0.6</v>
      </c>
    </row>
    <row r="212" ht="13.5" customHeight="1" spans="1:8">
      <c r="A212" s="12" t="s">
        <v>21</v>
      </c>
      <c r="B212" s="13" t="s">
        <v>109</v>
      </c>
      <c r="C212" s="12"/>
      <c r="D212" s="12" t="s">
        <v>245</v>
      </c>
      <c r="E212" s="21" t="s">
        <v>282</v>
      </c>
      <c r="F212" s="12" t="s">
        <v>283</v>
      </c>
      <c r="G212" s="12"/>
      <c r="H212" s="14">
        <v>0.5</v>
      </c>
    </row>
    <row r="213" ht="13.5" customHeight="1" spans="1:8">
      <c r="A213" s="12" t="s">
        <v>21</v>
      </c>
      <c r="B213" s="13" t="s">
        <v>110</v>
      </c>
      <c r="C213" s="12"/>
      <c r="D213" s="12" t="s">
        <v>245</v>
      </c>
      <c r="E213" s="21" t="s">
        <v>282</v>
      </c>
      <c r="F213" s="12" t="s">
        <v>286</v>
      </c>
      <c r="G213" s="12"/>
      <c r="H213" s="14">
        <v>0.75</v>
      </c>
    </row>
    <row r="214" ht="13.5" customHeight="1" spans="1:8">
      <c r="A214" s="12" t="s">
        <v>21</v>
      </c>
      <c r="B214" s="13" t="s">
        <v>114</v>
      </c>
      <c r="C214" s="12"/>
      <c r="D214" s="12" t="s">
        <v>245</v>
      </c>
      <c r="E214" s="21" t="s">
        <v>282</v>
      </c>
      <c r="F214" s="12" t="s">
        <v>283</v>
      </c>
      <c r="G214" s="12"/>
      <c r="H214" s="14">
        <v>0.5</v>
      </c>
    </row>
    <row r="215" ht="13.5" customHeight="1" spans="1:8">
      <c r="A215" s="12" t="s">
        <v>21</v>
      </c>
      <c r="B215" s="13" t="s">
        <v>122</v>
      </c>
      <c r="C215" s="12"/>
      <c r="D215" s="12" t="s">
        <v>245</v>
      </c>
      <c r="E215" s="21" t="s">
        <v>282</v>
      </c>
      <c r="F215" s="12" t="s">
        <v>283</v>
      </c>
      <c r="G215" s="12"/>
      <c r="H215" s="14">
        <v>0.5</v>
      </c>
    </row>
    <row r="216" ht="13.5" customHeight="1" spans="1:8">
      <c r="A216" s="12" t="s">
        <v>21</v>
      </c>
      <c r="B216" s="13" t="s">
        <v>129</v>
      </c>
      <c r="C216" s="12"/>
      <c r="D216" s="12" t="s">
        <v>245</v>
      </c>
      <c r="E216" s="21" t="s">
        <v>282</v>
      </c>
      <c r="F216" s="12" t="s">
        <v>283</v>
      </c>
      <c r="G216" s="12"/>
      <c r="H216" s="14">
        <v>0.5</v>
      </c>
    </row>
    <row r="217" ht="13.5" customHeight="1" spans="1:8">
      <c r="A217" s="12" t="s">
        <v>21</v>
      </c>
      <c r="B217" s="13" t="s">
        <v>130</v>
      </c>
      <c r="C217" s="12"/>
      <c r="D217" s="12" t="s">
        <v>245</v>
      </c>
      <c r="E217" s="21" t="s">
        <v>282</v>
      </c>
      <c r="F217" s="12" t="s">
        <v>283</v>
      </c>
      <c r="G217" s="12"/>
      <c r="H217" s="14">
        <v>0.5</v>
      </c>
    </row>
    <row r="218" ht="13.5" customHeight="1" spans="1:8">
      <c r="A218" s="12" t="s">
        <v>21</v>
      </c>
      <c r="B218" s="13" t="s">
        <v>141</v>
      </c>
      <c r="C218" s="12"/>
      <c r="D218" s="12" t="s">
        <v>245</v>
      </c>
      <c r="E218" s="21" t="s">
        <v>282</v>
      </c>
      <c r="F218" s="12" t="s">
        <v>283</v>
      </c>
      <c r="G218" s="12"/>
      <c r="H218" s="14">
        <v>0.5</v>
      </c>
    </row>
    <row r="219" ht="13.5" customHeight="1" spans="1:8">
      <c r="A219" s="12" t="s">
        <v>21</v>
      </c>
      <c r="B219" s="13" t="s">
        <v>144</v>
      </c>
      <c r="C219" s="12"/>
      <c r="D219" s="12" t="s">
        <v>245</v>
      </c>
      <c r="E219" s="21" t="s">
        <v>282</v>
      </c>
      <c r="F219" s="12" t="s">
        <v>283</v>
      </c>
      <c r="G219" s="12"/>
      <c r="H219" s="14">
        <v>0.5</v>
      </c>
    </row>
    <row r="220" ht="13.5" customHeight="1" spans="1:8">
      <c r="A220" s="12" t="s">
        <v>21</v>
      </c>
      <c r="B220" s="13" t="s">
        <v>151</v>
      </c>
      <c r="C220" s="12"/>
      <c r="D220" s="12" t="s">
        <v>245</v>
      </c>
      <c r="E220" s="21" t="s">
        <v>282</v>
      </c>
      <c r="F220" s="12" t="s">
        <v>283</v>
      </c>
      <c r="G220" s="12"/>
      <c r="H220" s="14">
        <v>0.5</v>
      </c>
    </row>
    <row r="221" ht="13.5" customHeight="1" spans="1:8">
      <c r="A221" s="12" t="s">
        <v>21</v>
      </c>
      <c r="B221" s="13" t="s">
        <v>152</v>
      </c>
      <c r="C221" s="12"/>
      <c r="D221" s="12" t="s">
        <v>245</v>
      </c>
      <c r="E221" s="21" t="s">
        <v>282</v>
      </c>
      <c r="F221" s="12" t="s">
        <v>283</v>
      </c>
      <c r="G221" s="12"/>
      <c r="H221" s="14">
        <v>0.5</v>
      </c>
    </row>
    <row r="222" ht="13.5" customHeight="1" spans="1:8">
      <c r="A222" s="12" t="s">
        <v>21</v>
      </c>
      <c r="B222" s="13" t="s">
        <v>169</v>
      </c>
      <c r="C222" s="12"/>
      <c r="D222" s="12" t="s">
        <v>245</v>
      </c>
      <c r="E222" s="21" t="s">
        <v>282</v>
      </c>
      <c r="F222" s="12" t="s">
        <v>283</v>
      </c>
      <c r="G222" s="12"/>
      <c r="H222" s="14">
        <v>0.5</v>
      </c>
    </row>
    <row r="223" ht="13.5" customHeight="1" spans="1:8">
      <c r="A223" s="12" t="s">
        <v>21</v>
      </c>
      <c r="B223" s="13" t="s">
        <v>180</v>
      </c>
      <c r="C223" s="12"/>
      <c r="D223" s="12" t="s">
        <v>245</v>
      </c>
      <c r="E223" s="21" t="s">
        <v>282</v>
      </c>
      <c r="F223" s="12" t="s">
        <v>283</v>
      </c>
      <c r="G223" s="12"/>
      <c r="H223" s="14">
        <v>0.5</v>
      </c>
    </row>
    <row r="224" ht="13.5" customHeight="1" spans="1:8">
      <c r="A224" s="12" t="s">
        <v>21</v>
      </c>
      <c r="B224" s="13" t="s">
        <v>181</v>
      </c>
      <c r="C224" s="12"/>
      <c r="D224" s="12" t="s">
        <v>245</v>
      </c>
      <c r="E224" s="21" t="s">
        <v>282</v>
      </c>
      <c r="F224" s="12" t="s">
        <v>285</v>
      </c>
      <c r="G224" s="12"/>
      <c r="H224" s="14">
        <v>0.6</v>
      </c>
    </row>
    <row r="225" ht="13.5" customHeight="1" spans="1:8">
      <c r="A225" s="12" t="s">
        <v>21</v>
      </c>
      <c r="B225" s="13" t="s">
        <v>185</v>
      </c>
      <c r="C225" s="12"/>
      <c r="D225" s="12" t="s">
        <v>245</v>
      </c>
      <c r="E225" s="21" t="s">
        <v>282</v>
      </c>
      <c r="F225" s="12" t="s">
        <v>285</v>
      </c>
      <c r="G225" s="12"/>
      <c r="H225" s="14">
        <v>0.6</v>
      </c>
    </row>
    <row r="226" ht="13.5" customHeight="1" spans="1:8">
      <c r="A226" s="12" t="s">
        <v>21</v>
      </c>
      <c r="B226" s="13" t="s">
        <v>191</v>
      </c>
      <c r="C226" s="12"/>
      <c r="D226" s="12" t="s">
        <v>245</v>
      </c>
      <c r="E226" s="21" t="s">
        <v>282</v>
      </c>
      <c r="F226" s="12" t="s">
        <v>283</v>
      </c>
      <c r="G226" s="12"/>
      <c r="H226" s="14">
        <v>0.5</v>
      </c>
    </row>
    <row r="227" ht="13.5" customHeight="1" spans="1:8">
      <c r="A227" s="12" t="s">
        <v>21</v>
      </c>
      <c r="B227" s="13" t="s">
        <v>198</v>
      </c>
      <c r="C227" s="12"/>
      <c r="D227" s="12" t="s">
        <v>245</v>
      </c>
      <c r="E227" s="21" t="s">
        <v>282</v>
      </c>
      <c r="F227" s="12" t="s">
        <v>283</v>
      </c>
      <c r="G227" s="12"/>
      <c r="H227" s="14">
        <v>0.5</v>
      </c>
    </row>
    <row r="228" ht="13.5" customHeight="1" spans="1:8">
      <c r="A228" s="12" t="s">
        <v>21</v>
      </c>
      <c r="B228" s="13" t="s">
        <v>281</v>
      </c>
      <c r="C228" s="12"/>
      <c r="D228" s="12" t="s">
        <v>245</v>
      </c>
      <c r="E228" s="21" t="s">
        <v>282</v>
      </c>
      <c r="F228" s="12" t="s">
        <v>283</v>
      </c>
      <c r="G228" s="12"/>
      <c r="H228" s="14">
        <v>0.5</v>
      </c>
    </row>
    <row r="229" ht="13.5" customHeight="1" spans="1:8">
      <c r="A229" s="12" t="s">
        <v>21</v>
      </c>
      <c r="B229" s="57" t="s">
        <v>195</v>
      </c>
      <c r="C229" s="12"/>
      <c r="D229" s="12" t="s">
        <v>245</v>
      </c>
      <c r="E229" s="21" t="s">
        <v>282</v>
      </c>
      <c r="F229" s="12" t="s">
        <v>283</v>
      </c>
      <c r="G229" s="12"/>
      <c r="H229" s="14">
        <v>0.5</v>
      </c>
    </row>
    <row r="230" ht="13.5" customHeight="1" spans="1:8">
      <c r="A230" s="12" t="s">
        <v>21</v>
      </c>
      <c r="B230" s="13"/>
      <c r="C230" s="12"/>
      <c r="D230" s="12" t="s">
        <v>245</v>
      </c>
      <c r="E230" s="21" t="s">
        <v>261</v>
      </c>
      <c r="F230" s="12" t="s">
        <v>243</v>
      </c>
      <c r="G230" s="12" t="s">
        <v>262</v>
      </c>
      <c r="H230" s="14">
        <v>1</v>
      </c>
    </row>
    <row r="231" ht="13.5" customHeight="1" spans="1:8">
      <c r="A231" s="12" t="s">
        <v>21</v>
      </c>
      <c r="B231" s="13"/>
      <c r="C231" s="12"/>
      <c r="D231" s="12" t="s">
        <v>245</v>
      </c>
      <c r="E231" s="21" t="s">
        <v>261</v>
      </c>
      <c r="F231" s="12" t="s">
        <v>243</v>
      </c>
      <c r="G231" s="12" t="s">
        <v>263</v>
      </c>
      <c r="H231" s="14">
        <v>1</v>
      </c>
    </row>
    <row r="232" ht="13.5" customHeight="1" spans="1:8">
      <c r="A232" s="12" t="s">
        <v>8</v>
      </c>
      <c r="B232" s="13" t="s">
        <v>72</v>
      </c>
      <c r="C232" s="12"/>
      <c r="D232" s="12" t="s">
        <v>248</v>
      </c>
      <c r="E232" s="21" t="s">
        <v>287</v>
      </c>
      <c r="F232" s="12" t="s">
        <v>256</v>
      </c>
      <c r="G232" s="12"/>
      <c r="H232" s="14">
        <v>0.25</v>
      </c>
    </row>
    <row r="233" ht="13.5" customHeight="1" spans="1:8">
      <c r="A233" s="12" t="s">
        <v>8</v>
      </c>
      <c r="B233" s="13" t="s">
        <v>197</v>
      </c>
      <c r="C233" s="12"/>
      <c r="D233" s="12" t="s">
        <v>248</v>
      </c>
      <c r="E233" s="21" t="s">
        <v>287</v>
      </c>
      <c r="F233" s="12" t="s">
        <v>256</v>
      </c>
      <c r="G233" s="12"/>
      <c r="H233" s="14">
        <v>0.25</v>
      </c>
    </row>
    <row r="234" s="2" customFormat="1" ht="13.5" customHeight="1" spans="1:8">
      <c r="A234" s="12" t="s">
        <v>8</v>
      </c>
      <c r="B234" s="57" t="s">
        <v>86</v>
      </c>
      <c r="C234" s="12"/>
      <c r="D234" s="12" t="s">
        <v>229</v>
      </c>
      <c r="E234" s="21" t="s">
        <v>258</v>
      </c>
      <c r="F234" s="12" t="s">
        <v>250</v>
      </c>
      <c r="G234" s="12"/>
      <c r="H234" s="14">
        <v>0.25</v>
      </c>
    </row>
    <row r="235" s="2" customFormat="1" ht="13.5" customHeight="1" spans="1:8">
      <c r="A235" s="12" t="s">
        <v>8</v>
      </c>
      <c r="B235" s="57" t="s">
        <v>123</v>
      </c>
      <c r="C235" s="12"/>
      <c r="D235" s="12" t="s">
        <v>229</v>
      </c>
      <c r="E235" s="21" t="s">
        <v>273</v>
      </c>
      <c r="F235" s="12" t="s">
        <v>250</v>
      </c>
      <c r="G235" s="12"/>
      <c r="H235" s="14">
        <v>0.25</v>
      </c>
    </row>
    <row r="236" ht="13.5" customHeight="1" spans="1:8">
      <c r="A236" s="12" t="s">
        <v>8</v>
      </c>
      <c r="B236" s="57" t="s">
        <v>112</v>
      </c>
      <c r="C236" s="12"/>
      <c r="D236" s="12" t="s">
        <v>229</v>
      </c>
      <c r="E236" s="21" t="s">
        <v>258</v>
      </c>
      <c r="F236" s="12" t="s">
        <v>256</v>
      </c>
      <c r="G236" s="12"/>
      <c r="H236" s="14">
        <v>0.375</v>
      </c>
    </row>
    <row r="237" ht="13.5" customHeight="1" spans="1:8">
      <c r="A237" s="12" t="s">
        <v>8</v>
      </c>
      <c r="B237" s="57" t="s">
        <v>37</v>
      </c>
      <c r="C237" s="12"/>
      <c r="D237" s="12" t="s">
        <v>229</v>
      </c>
      <c r="E237" s="21" t="s">
        <v>275</v>
      </c>
      <c r="F237" s="12" t="s">
        <v>256</v>
      </c>
      <c r="G237" s="12"/>
      <c r="H237" s="14">
        <v>0.375</v>
      </c>
    </row>
    <row r="238" ht="13.5" customHeight="1" spans="1:8">
      <c r="A238" s="12" t="s">
        <v>8</v>
      </c>
      <c r="B238" s="13" t="s">
        <v>54</v>
      </c>
      <c r="C238" s="12"/>
      <c r="D238" s="12" t="s">
        <v>229</v>
      </c>
      <c r="E238" s="21" t="s">
        <v>275</v>
      </c>
      <c r="F238" s="12" t="s">
        <v>256</v>
      </c>
      <c r="G238" s="12"/>
      <c r="H238" s="14">
        <v>0.375</v>
      </c>
    </row>
    <row r="239" ht="13.5" customHeight="1" spans="1:8">
      <c r="A239" s="12" t="s">
        <v>8</v>
      </c>
      <c r="B239" s="57" t="s">
        <v>123</v>
      </c>
      <c r="C239" s="12"/>
      <c r="D239" s="12" t="s">
        <v>229</v>
      </c>
      <c r="E239" s="21" t="s">
        <v>272</v>
      </c>
      <c r="F239" s="12" t="s">
        <v>250</v>
      </c>
      <c r="G239" s="12"/>
      <c r="H239" s="14">
        <v>0.25</v>
      </c>
    </row>
    <row r="240" ht="13.5" customHeight="1" spans="1:8">
      <c r="A240" s="12" t="s">
        <v>8</v>
      </c>
      <c r="B240" s="13" t="s">
        <v>28</v>
      </c>
      <c r="C240" s="12"/>
      <c r="D240" s="12" t="s">
        <v>242</v>
      </c>
      <c r="E240" s="21"/>
      <c r="F240" s="12" t="s">
        <v>243</v>
      </c>
      <c r="G240" s="12"/>
      <c r="H240" s="14">
        <v>6</v>
      </c>
    </row>
    <row r="241" ht="13.5" customHeight="1" spans="1:8">
      <c r="A241" s="12" t="s">
        <v>8</v>
      </c>
      <c r="B241" s="13" t="s">
        <v>48</v>
      </c>
      <c r="C241" s="12"/>
      <c r="D241" s="12" t="s">
        <v>242</v>
      </c>
      <c r="E241" s="21"/>
      <c r="F241" s="12" t="s">
        <v>243</v>
      </c>
      <c r="G241" s="12"/>
      <c r="H241" s="14">
        <v>6</v>
      </c>
    </row>
    <row r="242" ht="13.5" customHeight="1" spans="1:8">
      <c r="A242" s="12" t="s">
        <v>8</v>
      </c>
      <c r="B242" s="13" t="s">
        <v>54</v>
      </c>
      <c r="C242" s="12"/>
      <c r="D242" s="12" t="s">
        <v>242</v>
      </c>
      <c r="E242" s="21"/>
      <c r="F242" s="12" t="s">
        <v>243</v>
      </c>
      <c r="G242" s="12"/>
      <c r="H242" s="14">
        <v>6</v>
      </c>
    </row>
    <row r="243" ht="13.5" customHeight="1" spans="1:8">
      <c r="A243" s="12" t="s">
        <v>8</v>
      </c>
      <c r="B243" s="13" t="s">
        <v>72</v>
      </c>
      <c r="C243" s="12"/>
      <c r="D243" s="12" t="s">
        <v>242</v>
      </c>
      <c r="E243" s="21"/>
      <c r="F243" s="12" t="s">
        <v>243</v>
      </c>
      <c r="G243" s="12"/>
      <c r="H243" s="14">
        <v>6</v>
      </c>
    </row>
    <row r="244" ht="13.5" customHeight="1" spans="1:8">
      <c r="A244" s="12" t="s">
        <v>8</v>
      </c>
      <c r="B244" s="13" t="s">
        <v>86</v>
      </c>
      <c r="C244" s="12"/>
      <c r="D244" s="12" t="s">
        <v>242</v>
      </c>
      <c r="E244" s="21"/>
      <c r="F244" s="12" t="s">
        <v>243</v>
      </c>
      <c r="G244" s="12"/>
      <c r="H244" s="14">
        <v>6</v>
      </c>
    </row>
    <row r="245" ht="13.5" customHeight="1" spans="1:8">
      <c r="A245" s="12" t="s">
        <v>8</v>
      </c>
      <c r="B245" s="13" t="s">
        <v>98</v>
      </c>
      <c r="C245" s="12"/>
      <c r="D245" s="12" t="s">
        <v>242</v>
      </c>
      <c r="E245" s="21"/>
      <c r="F245" s="12" t="s">
        <v>243</v>
      </c>
      <c r="G245" s="12"/>
      <c r="H245" s="14">
        <v>6</v>
      </c>
    </row>
    <row r="246" ht="13.5" customHeight="1" spans="1:8">
      <c r="A246" s="12" t="s">
        <v>8</v>
      </c>
      <c r="B246" s="13" t="s">
        <v>112</v>
      </c>
      <c r="C246" s="12"/>
      <c r="D246" s="12" t="s">
        <v>242</v>
      </c>
      <c r="E246" s="21"/>
      <c r="F246" s="12" t="s">
        <v>243</v>
      </c>
      <c r="G246" s="12"/>
      <c r="H246" s="14">
        <v>6</v>
      </c>
    </row>
    <row r="247" ht="13.5" customHeight="1" spans="1:8">
      <c r="A247" s="12" t="s">
        <v>8</v>
      </c>
      <c r="B247" s="13" t="s">
        <v>123</v>
      </c>
      <c r="C247" s="12"/>
      <c r="D247" s="12" t="s">
        <v>242</v>
      </c>
      <c r="E247" s="21"/>
      <c r="F247" s="12" t="s">
        <v>243</v>
      </c>
      <c r="G247" s="12"/>
      <c r="H247" s="14">
        <v>6</v>
      </c>
    </row>
    <row r="248" ht="13.5" customHeight="1" spans="1:8">
      <c r="A248" s="12" t="s">
        <v>8</v>
      </c>
      <c r="B248" s="13" t="s">
        <v>171</v>
      </c>
      <c r="C248" s="12"/>
      <c r="D248" s="12" t="s">
        <v>242</v>
      </c>
      <c r="E248" s="21"/>
      <c r="F248" s="12" t="s">
        <v>243</v>
      </c>
      <c r="G248" s="12"/>
      <c r="H248" s="14">
        <v>6</v>
      </c>
    </row>
    <row r="249" ht="13.5" customHeight="1" spans="1:8">
      <c r="A249" s="12" t="s">
        <v>8</v>
      </c>
      <c r="B249" s="13" t="s">
        <v>9</v>
      </c>
      <c r="C249" s="12"/>
      <c r="D249" s="12" t="s">
        <v>242</v>
      </c>
      <c r="E249" s="21"/>
      <c r="F249" s="12" t="s">
        <v>244</v>
      </c>
      <c r="G249" s="12"/>
      <c r="H249" s="14">
        <v>5.28</v>
      </c>
    </row>
    <row r="250" ht="13.5" customHeight="1" spans="1:8">
      <c r="A250" s="12" t="s">
        <v>8</v>
      </c>
      <c r="B250" s="13" t="s">
        <v>29</v>
      </c>
      <c r="C250" s="12"/>
      <c r="D250" s="12" t="s">
        <v>242</v>
      </c>
      <c r="E250" s="21"/>
      <c r="F250" s="12" t="s">
        <v>244</v>
      </c>
      <c r="G250" s="12"/>
      <c r="H250" s="14">
        <v>5.28</v>
      </c>
    </row>
    <row r="251" ht="13.5" customHeight="1" spans="1:8">
      <c r="A251" s="12" t="s">
        <v>8</v>
      </c>
      <c r="B251" s="13" t="s">
        <v>36</v>
      </c>
      <c r="C251" s="12"/>
      <c r="D251" s="12" t="s">
        <v>242</v>
      </c>
      <c r="E251" s="21"/>
      <c r="F251" s="12" t="s">
        <v>244</v>
      </c>
      <c r="G251" s="12"/>
      <c r="H251" s="14">
        <v>5.28</v>
      </c>
    </row>
    <row r="252" ht="13.5" customHeight="1" spans="1:8">
      <c r="A252" s="12" t="s">
        <v>8</v>
      </c>
      <c r="B252" s="13" t="s">
        <v>37</v>
      </c>
      <c r="C252" s="12"/>
      <c r="D252" s="12" t="s">
        <v>242</v>
      </c>
      <c r="E252" s="21"/>
      <c r="F252" s="12" t="s">
        <v>244</v>
      </c>
      <c r="G252" s="12"/>
      <c r="H252" s="14">
        <v>5.28</v>
      </c>
    </row>
    <row r="253" ht="13.5" customHeight="1" spans="1:8">
      <c r="A253" s="12" t="s">
        <v>8</v>
      </c>
      <c r="B253" s="13" t="s">
        <v>43</v>
      </c>
      <c r="C253" s="12"/>
      <c r="D253" s="12" t="s">
        <v>242</v>
      </c>
      <c r="E253" s="21"/>
      <c r="F253" s="12" t="s">
        <v>244</v>
      </c>
      <c r="G253" s="12"/>
      <c r="H253" s="14">
        <v>5.28</v>
      </c>
    </row>
    <row r="254" ht="13.5" customHeight="1" spans="1:8">
      <c r="A254" s="12" t="s">
        <v>8</v>
      </c>
      <c r="B254" s="13" t="s">
        <v>49</v>
      </c>
      <c r="C254" s="12"/>
      <c r="D254" s="12" t="s">
        <v>242</v>
      </c>
      <c r="E254" s="21"/>
      <c r="F254" s="12" t="s">
        <v>244</v>
      </c>
      <c r="G254" s="12"/>
      <c r="H254" s="14">
        <v>5.28</v>
      </c>
    </row>
    <row r="255" ht="13.5" customHeight="1" spans="1:8">
      <c r="A255" s="12" t="s">
        <v>8</v>
      </c>
      <c r="B255" s="13" t="s">
        <v>16</v>
      </c>
      <c r="C255" s="12"/>
      <c r="D255" s="12" t="s">
        <v>242</v>
      </c>
      <c r="E255" s="21"/>
      <c r="F255" s="12" t="s">
        <v>244</v>
      </c>
      <c r="G255" s="12"/>
      <c r="H255" s="14">
        <v>5.28</v>
      </c>
    </row>
    <row r="256" ht="13.5" customHeight="1" spans="1:8">
      <c r="A256" s="12" t="s">
        <v>8</v>
      </c>
      <c r="B256" s="13" t="s">
        <v>67</v>
      </c>
      <c r="C256" s="12"/>
      <c r="D256" s="12" t="s">
        <v>242</v>
      </c>
      <c r="E256" s="21"/>
      <c r="F256" s="12" t="s">
        <v>244</v>
      </c>
      <c r="G256" s="12"/>
      <c r="H256" s="14">
        <v>5.28</v>
      </c>
    </row>
    <row r="257" ht="13.5" customHeight="1" spans="1:8">
      <c r="A257" s="12" t="s">
        <v>8</v>
      </c>
      <c r="B257" s="13" t="s">
        <v>69</v>
      </c>
      <c r="C257" s="12"/>
      <c r="D257" s="12" t="s">
        <v>242</v>
      </c>
      <c r="E257" s="21"/>
      <c r="F257" s="12" t="s">
        <v>244</v>
      </c>
      <c r="G257" s="12"/>
      <c r="H257" s="14">
        <v>5.28</v>
      </c>
    </row>
    <row r="258" ht="13.5" customHeight="1" spans="1:8">
      <c r="A258" s="12" t="s">
        <v>8</v>
      </c>
      <c r="B258" s="13" t="s">
        <v>81</v>
      </c>
      <c r="C258" s="12"/>
      <c r="D258" s="12" t="s">
        <v>242</v>
      </c>
      <c r="E258" s="21"/>
      <c r="F258" s="12" t="s">
        <v>244</v>
      </c>
      <c r="G258" s="12"/>
      <c r="H258" s="14">
        <v>5.28</v>
      </c>
    </row>
    <row r="259" ht="13.5" customHeight="1" spans="1:8">
      <c r="A259" s="12" t="s">
        <v>8</v>
      </c>
      <c r="B259" s="13" t="s">
        <v>91</v>
      </c>
      <c r="C259" s="12"/>
      <c r="D259" s="12" t="s">
        <v>242</v>
      </c>
      <c r="E259" s="21"/>
      <c r="F259" s="12" t="s">
        <v>244</v>
      </c>
      <c r="G259" s="12"/>
      <c r="H259" s="14">
        <v>5.28</v>
      </c>
    </row>
    <row r="260" ht="13.5" customHeight="1" spans="1:8">
      <c r="A260" s="12" t="s">
        <v>8</v>
      </c>
      <c r="B260" s="13" t="s">
        <v>99</v>
      </c>
      <c r="C260" s="12"/>
      <c r="D260" s="12" t="s">
        <v>242</v>
      </c>
      <c r="E260" s="21"/>
      <c r="F260" s="12" t="s">
        <v>244</v>
      </c>
      <c r="G260" s="12"/>
      <c r="H260" s="14">
        <v>5.28</v>
      </c>
    </row>
    <row r="261" ht="13.5" customHeight="1" spans="1:8">
      <c r="A261" s="12" t="s">
        <v>8</v>
      </c>
      <c r="B261" s="13" t="s">
        <v>118</v>
      </c>
      <c r="C261" s="12"/>
      <c r="D261" s="12" t="s">
        <v>242</v>
      </c>
      <c r="E261" s="21"/>
      <c r="F261" s="12" t="s">
        <v>244</v>
      </c>
      <c r="G261" s="12"/>
      <c r="H261" s="14">
        <v>5.28</v>
      </c>
    </row>
    <row r="262" ht="13.5" customHeight="1" spans="1:8">
      <c r="A262" s="12" t="s">
        <v>8</v>
      </c>
      <c r="B262" s="13" t="s">
        <v>131</v>
      </c>
      <c r="C262" s="12"/>
      <c r="D262" s="12" t="s">
        <v>242</v>
      </c>
      <c r="E262" s="21"/>
      <c r="F262" s="12" t="s">
        <v>244</v>
      </c>
      <c r="G262" s="12"/>
      <c r="H262" s="14">
        <v>5.28</v>
      </c>
    </row>
    <row r="263" ht="13.5" customHeight="1" spans="1:8">
      <c r="A263" s="12" t="s">
        <v>8</v>
      </c>
      <c r="B263" s="13" t="s">
        <v>134</v>
      </c>
      <c r="C263" s="12"/>
      <c r="D263" s="12" t="s">
        <v>242</v>
      </c>
      <c r="E263" s="21"/>
      <c r="F263" s="12" t="s">
        <v>244</v>
      </c>
      <c r="G263" s="12"/>
      <c r="H263" s="14">
        <v>5.28</v>
      </c>
    </row>
    <row r="264" ht="13.5" customHeight="1" spans="1:8">
      <c r="A264" s="12" t="s">
        <v>8</v>
      </c>
      <c r="B264" s="13" t="s">
        <v>137</v>
      </c>
      <c r="C264" s="12"/>
      <c r="D264" s="12" t="s">
        <v>242</v>
      </c>
      <c r="E264" s="21"/>
      <c r="F264" s="12" t="s">
        <v>244</v>
      </c>
      <c r="G264" s="12"/>
      <c r="H264" s="14">
        <v>5.28</v>
      </c>
    </row>
    <row r="265" ht="13.5" customHeight="1" spans="1:8">
      <c r="A265" s="12" t="s">
        <v>8</v>
      </c>
      <c r="B265" s="13" t="s">
        <v>153</v>
      </c>
      <c r="C265" s="12"/>
      <c r="D265" s="12" t="s">
        <v>242</v>
      </c>
      <c r="E265" s="21"/>
      <c r="F265" s="12" t="s">
        <v>244</v>
      </c>
      <c r="G265" s="12"/>
      <c r="H265" s="14">
        <v>5.28</v>
      </c>
    </row>
    <row r="266" ht="13.5" customHeight="1" spans="1:8">
      <c r="A266" s="12" t="s">
        <v>8</v>
      </c>
      <c r="B266" s="13" t="s">
        <v>173</v>
      </c>
      <c r="C266" s="12"/>
      <c r="D266" s="12" t="s">
        <v>242</v>
      </c>
      <c r="E266" s="21"/>
      <c r="F266" s="12" t="s">
        <v>244</v>
      </c>
      <c r="G266" s="12"/>
      <c r="H266" s="14">
        <v>5.28</v>
      </c>
    </row>
    <row r="267" ht="13.5" customHeight="1" spans="1:8">
      <c r="A267" s="12" t="s">
        <v>8</v>
      </c>
      <c r="B267" s="13" t="s">
        <v>197</v>
      </c>
      <c r="C267" s="12"/>
      <c r="D267" s="12" t="s">
        <v>242</v>
      </c>
      <c r="E267" s="21"/>
      <c r="F267" s="12" t="s">
        <v>244</v>
      </c>
      <c r="G267" s="12"/>
      <c r="H267" s="14">
        <v>5.28</v>
      </c>
    </row>
    <row r="268" ht="13.5" customHeight="1" spans="1:8">
      <c r="A268" s="12" t="s">
        <v>8</v>
      </c>
      <c r="B268" s="13" t="s">
        <v>199</v>
      </c>
      <c r="C268" s="12"/>
      <c r="D268" s="12" t="s">
        <v>242</v>
      </c>
      <c r="E268" s="21"/>
      <c r="F268" s="12" t="s">
        <v>244</v>
      </c>
      <c r="G268" s="12"/>
      <c r="H268" s="14">
        <v>5.28</v>
      </c>
    </row>
    <row r="269" ht="13.5" customHeight="1" spans="1:8">
      <c r="A269" s="12" t="s">
        <v>8</v>
      </c>
      <c r="B269" s="13" t="s">
        <v>193</v>
      </c>
      <c r="C269" s="12"/>
      <c r="D269" s="12" t="s">
        <v>242</v>
      </c>
      <c r="E269" s="21"/>
      <c r="F269" s="12" t="s">
        <v>244</v>
      </c>
      <c r="G269" s="12"/>
      <c r="H269" s="14">
        <v>5.28</v>
      </c>
    </row>
    <row r="270" ht="13.5" customHeight="1" spans="1:8">
      <c r="A270" s="12" t="s">
        <v>8</v>
      </c>
      <c r="B270" s="13" t="s">
        <v>20</v>
      </c>
      <c r="C270" s="12"/>
      <c r="D270" s="12" t="s">
        <v>242</v>
      </c>
      <c r="E270" s="21"/>
      <c r="F270" s="12" t="s">
        <v>244</v>
      </c>
      <c r="G270" s="12"/>
      <c r="H270" s="14">
        <v>5.28</v>
      </c>
    </row>
    <row r="271" ht="13.5" customHeight="1" spans="1:8">
      <c r="A271" s="12" t="s">
        <v>8</v>
      </c>
      <c r="B271" s="13"/>
      <c r="C271" s="12"/>
      <c r="D271" s="12" t="s">
        <v>245</v>
      </c>
      <c r="E271" s="21" t="s">
        <v>261</v>
      </c>
      <c r="F271" s="12" t="s">
        <v>243</v>
      </c>
      <c r="G271" s="12" t="s">
        <v>262</v>
      </c>
      <c r="H271" s="14">
        <v>1</v>
      </c>
    </row>
    <row r="272" ht="13.5" customHeight="1" spans="1:8">
      <c r="A272" s="12" t="s">
        <v>8</v>
      </c>
      <c r="B272" s="13"/>
      <c r="C272" s="12"/>
      <c r="D272" s="12" t="s">
        <v>245</v>
      </c>
      <c r="E272" s="21" t="s">
        <v>261</v>
      </c>
      <c r="F272" s="12" t="s">
        <v>243</v>
      </c>
      <c r="G272" s="12" t="s">
        <v>263</v>
      </c>
      <c r="H272" s="14">
        <v>1</v>
      </c>
    </row>
    <row r="273" ht="13.5" customHeight="1" spans="1:8">
      <c r="A273" s="12" t="s">
        <v>8</v>
      </c>
      <c r="B273" s="13" t="s">
        <v>54</v>
      </c>
      <c r="C273" s="12"/>
      <c r="D273" s="12" t="s">
        <v>229</v>
      </c>
      <c r="E273" s="21" t="s">
        <v>288</v>
      </c>
      <c r="F273" s="12" t="s">
        <v>250</v>
      </c>
      <c r="G273" s="12"/>
      <c r="H273" s="14">
        <v>0.25</v>
      </c>
    </row>
    <row r="274" ht="13.5" customHeight="1" spans="1:8">
      <c r="A274" s="12" t="s">
        <v>8</v>
      </c>
      <c r="B274" s="13" t="s">
        <v>98</v>
      </c>
      <c r="C274" s="12"/>
      <c r="D274" s="12" t="s">
        <v>229</v>
      </c>
      <c r="E274" s="21" t="s">
        <v>288</v>
      </c>
      <c r="F274" s="12" t="s">
        <v>250</v>
      </c>
      <c r="G274" s="12"/>
      <c r="H274" s="14">
        <v>0.25</v>
      </c>
    </row>
    <row r="275" ht="13.5" customHeight="1" spans="1:8">
      <c r="A275" s="12" t="s">
        <v>8</v>
      </c>
      <c r="B275" s="13" t="s">
        <v>123</v>
      </c>
      <c r="C275" s="12"/>
      <c r="D275" s="12" t="s">
        <v>229</v>
      </c>
      <c r="E275" s="21" t="s">
        <v>288</v>
      </c>
      <c r="F275" s="12" t="s">
        <v>250</v>
      </c>
      <c r="G275" s="12"/>
      <c r="H275" s="14">
        <v>0.25</v>
      </c>
    </row>
    <row r="276" ht="13.5" customHeight="1" spans="1:8">
      <c r="A276" s="12" t="s">
        <v>8</v>
      </c>
      <c r="B276" s="13" t="s">
        <v>16</v>
      </c>
      <c r="C276" s="12"/>
      <c r="D276" s="12" t="s">
        <v>228</v>
      </c>
      <c r="E276" s="21" t="s">
        <v>268</v>
      </c>
      <c r="F276" s="12"/>
      <c r="G276" s="12"/>
      <c r="H276" s="14">
        <v>-0.06</v>
      </c>
    </row>
    <row r="277" ht="13.5" customHeight="1" spans="1:8">
      <c r="A277" s="12" t="s">
        <v>8</v>
      </c>
      <c r="B277" s="13" t="s">
        <v>20</v>
      </c>
      <c r="C277" s="12"/>
      <c r="D277" s="12" t="s">
        <v>228</v>
      </c>
      <c r="E277" s="21" t="s">
        <v>268</v>
      </c>
      <c r="F277" s="12"/>
      <c r="G277" s="12"/>
      <c r="H277" s="14">
        <v>-0.06</v>
      </c>
    </row>
    <row r="278" ht="13.5" customHeight="1" spans="1:8">
      <c r="A278" s="12" t="s">
        <v>8</v>
      </c>
      <c r="B278" s="13" t="s">
        <v>153</v>
      </c>
      <c r="C278" s="12"/>
      <c r="D278" s="12" t="s">
        <v>228</v>
      </c>
      <c r="E278" s="21" t="s">
        <v>268</v>
      </c>
      <c r="F278" s="12"/>
      <c r="G278" s="12"/>
      <c r="H278" s="14">
        <v>-0.06</v>
      </c>
    </row>
    <row r="279" ht="13.5" customHeight="1" spans="1:8">
      <c r="A279" s="12" t="s">
        <v>8</v>
      </c>
      <c r="B279" s="13" t="s">
        <v>137</v>
      </c>
      <c r="C279" s="12"/>
      <c r="D279" s="12" t="s">
        <v>228</v>
      </c>
      <c r="E279" s="21" t="s">
        <v>267</v>
      </c>
      <c r="F279" s="12"/>
      <c r="G279" s="12"/>
      <c r="H279" s="14">
        <v>-0.04</v>
      </c>
    </row>
    <row r="280" ht="13.5" customHeight="1" spans="1:8">
      <c r="A280" s="12" t="s">
        <v>8</v>
      </c>
      <c r="B280" s="13" t="s">
        <v>29</v>
      </c>
      <c r="C280" s="12"/>
      <c r="D280" s="12" t="s">
        <v>228</v>
      </c>
      <c r="E280" s="21" t="s">
        <v>267</v>
      </c>
      <c r="F280" s="12"/>
      <c r="G280" s="12"/>
      <c r="H280" s="14">
        <v>-0.04</v>
      </c>
    </row>
    <row r="281" ht="13.5" customHeight="1" spans="1:8">
      <c r="A281" s="12" t="s">
        <v>8</v>
      </c>
      <c r="B281" s="13" t="s">
        <v>131</v>
      </c>
      <c r="C281" s="12"/>
      <c r="D281" s="12" t="s">
        <v>228</v>
      </c>
      <c r="E281" s="21" t="s">
        <v>267</v>
      </c>
      <c r="F281" s="12"/>
      <c r="G281" s="12"/>
      <c r="H281" s="14">
        <v>-0.04</v>
      </c>
    </row>
    <row r="282" ht="13.5" customHeight="1" spans="1:8">
      <c r="A282" s="12" t="s">
        <v>8</v>
      </c>
      <c r="B282" s="13" t="s">
        <v>173</v>
      </c>
      <c r="C282" s="12"/>
      <c r="D282" s="12" t="s">
        <v>228</v>
      </c>
      <c r="E282" s="21" t="s">
        <v>241</v>
      </c>
      <c r="F282" s="12"/>
      <c r="G282" s="12"/>
      <c r="H282" s="14">
        <v>-0.02</v>
      </c>
    </row>
    <row r="283" ht="13.5" customHeight="1" spans="1:8">
      <c r="A283" s="12" t="s">
        <v>8</v>
      </c>
      <c r="B283" s="13" t="s">
        <v>81</v>
      </c>
      <c r="C283" s="12"/>
      <c r="D283" s="12" t="s">
        <v>228</v>
      </c>
      <c r="E283" s="21" t="s">
        <v>241</v>
      </c>
      <c r="F283" s="12"/>
      <c r="G283" s="12"/>
      <c r="H283" s="14">
        <v>-0.02</v>
      </c>
    </row>
    <row r="284" ht="13.5" customHeight="1" spans="1:8">
      <c r="A284" s="12" t="s">
        <v>8</v>
      </c>
      <c r="B284" s="13" t="s">
        <v>134</v>
      </c>
      <c r="C284" s="12"/>
      <c r="D284" s="12" t="s">
        <v>228</v>
      </c>
      <c r="E284" s="21" t="s">
        <v>241</v>
      </c>
      <c r="F284" s="12"/>
      <c r="G284" s="12"/>
      <c r="H284" s="14">
        <v>-0.02</v>
      </c>
    </row>
    <row r="285" ht="13.5" customHeight="1" spans="1:8">
      <c r="A285" s="12" t="s">
        <v>8</v>
      </c>
      <c r="B285" s="13" t="s">
        <v>199</v>
      </c>
      <c r="C285" s="12"/>
      <c r="D285" s="12" t="s">
        <v>228</v>
      </c>
      <c r="E285" s="21" t="s">
        <v>241</v>
      </c>
      <c r="F285" s="12"/>
      <c r="G285" s="12"/>
      <c r="H285" s="14">
        <v>-0.02</v>
      </c>
    </row>
    <row r="286" ht="13.5" customHeight="1" spans="1:8">
      <c r="A286" s="12" t="s">
        <v>8</v>
      </c>
      <c r="B286" s="13" t="s">
        <v>123</v>
      </c>
      <c r="C286" s="12"/>
      <c r="D286" s="12" t="s">
        <v>248</v>
      </c>
      <c r="E286" s="21" t="s">
        <v>289</v>
      </c>
      <c r="F286" s="12" t="s">
        <v>250</v>
      </c>
      <c r="G286" s="12"/>
      <c r="H286" s="14">
        <v>0.1</v>
      </c>
    </row>
    <row r="287" ht="13.5" customHeight="1" spans="1:8">
      <c r="A287" s="12" t="s">
        <v>8</v>
      </c>
      <c r="B287" s="13" t="s">
        <v>123</v>
      </c>
      <c r="C287" s="12"/>
      <c r="D287" s="12" t="s">
        <v>248</v>
      </c>
      <c r="E287" s="21" t="s">
        <v>276</v>
      </c>
      <c r="F287" s="12" t="s">
        <v>250</v>
      </c>
      <c r="G287" s="12"/>
      <c r="H287" s="14">
        <v>0.1</v>
      </c>
    </row>
    <row r="288" ht="13.5" customHeight="1" spans="1:8">
      <c r="A288" s="12" t="s">
        <v>8</v>
      </c>
      <c r="B288" s="13" t="s">
        <v>197</v>
      </c>
      <c r="C288" s="12"/>
      <c r="D288" s="12" t="s">
        <v>248</v>
      </c>
      <c r="E288" s="21" t="s">
        <v>269</v>
      </c>
      <c r="F288" s="12" t="s">
        <v>250</v>
      </c>
      <c r="G288" s="12"/>
      <c r="H288" s="14">
        <v>0.1</v>
      </c>
    </row>
    <row r="289" ht="13.5" customHeight="1" spans="1:8">
      <c r="A289" s="12" t="s">
        <v>8</v>
      </c>
      <c r="B289" s="13" t="s">
        <v>123</v>
      </c>
      <c r="C289" s="12"/>
      <c r="D289" s="12" t="s">
        <v>248</v>
      </c>
      <c r="E289" s="21" t="s">
        <v>269</v>
      </c>
      <c r="F289" s="12" t="s">
        <v>250</v>
      </c>
      <c r="G289" s="12"/>
      <c r="H289" s="14">
        <v>0.1</v>
      </c>
    </row>
    <row r="290" ht="13.5" customHeight="1" spans="1:8">
      <c r="A290" s="12" t="s">
        <v>8</v>
      </c>
      <c r="B290" s="13" t="s">
        <v>193</v>
      </c>
      <c r="C290" s="12"/>
      <c r="D290" s="12" t="s">
        <v>248</v>
      </c>
      <c r="E290" s="21" t="s">
        <v>255</v>
      </c>
      <c r="F290" s="12" t="s">
        <v>256</v>
      </c>
      <c r="G290" s="12"/>
      <c r="H290" s="14">
        <v>0.25</v>
      </c>
    </row>
    <row r="291" ht="13.5" customHeight="1" spans="1:8">
      <c r="A291" s="12" t="s">
        <v>8</v>
      </c>
      <c r="B291" s="13" t="s">
        <v>72</v>
      </c>
      <c r="C291" s="12"/>
      <c r="D291" s="12" t="s">
        <v>248</v>
      </c>
      <c r="E291" s="21" t="s">
        <v>277</v>
      </c>
      <c r="F291" s="12" t="s">
        <v>256</v>
      </c>
      <c r="G291" s="12"/>
      <c r="H291" s="14">
        <v>0.25</v>
      </c>
    </row>
    <row r="292" ht="13.5" customHeight="1" spans="1:8">
      <c r="A292" s="12" t="s">
        <v>8</v>
      </c>
      <c r="B292" s="13" t="s">
        <v>193</v>
      </c>
      <c r="C292" s="12"/>
      <c r="D292" s="12" t="s">
        <v>248</v>
      </c>
      <c r="E292" s="21" t="s">
        <v>277</v>
      </c>
      <c r="F292" s="12" t="s">
        <v>256</v>
      </c>
      <c r="G292" s="12"/>
      <c r="H292" s="14">
        <v>0.25</v>
      </c>
    </row>
    <row r="293" ht="13.5" customHeight="1" spans="1:8">
      <c r="A293" s="12" t="s">
        <v>8</v>
      </c>
      <c r="B293" s="13" t="s">
        <v>123</v>
      </c>
      <c r="C293" s="12"/>
      <c r="D293" s="12" t="s">
        <v>229</v>
      </c>
      <c r="E293" s="21" t="s">
        <v>257</v>
      </c>
      <c r="F293" s="12" t="s">
        <v>250</v>
      </c>
      <c r="G293" s="12"/>
      <c r="H293" s="14">
        <v>0.25</v>
      </c>
    </row>
    <row r="294" ht="13.5" customHeight="1" spans="1:8">
      <c r="A294" s="12" t="s">
        <v>8</v>
      </c>
      <c r="B294" s="13" t="s">
        <v>48</v>
      </c>
      <c r="C294" s="12"/>
      <c r="D294" s="12" t="s">
        <v>229</v>
      </c>
      <c r="E294" s="21" t="s">
        <v>257</v>
      </c>
      <c r="F294" s="12" t="s">
        <v>250</v>
      </c>
      <c r="G294" s="12"/>
      <c r="H294" s="14">
        <v>0.25</v>
      </c>
    </row>
    <row r="295" ht="13.5" customHeight="1" spans="1:8">
      <c r="A295" s="12" t="s">
        <v>8</v>
      </c>
      <c r="B295" s="13" t="s">
        <v>112</v>
      </c>
      <c r="C295" s="12"/>
      <c r="D295" s="12" t="s">
        <v>229</v>
      </c>
      <c r="E295" s="21" t="s">
        <v>257</v>
      </c>
      <c r="F295" s="12" t="s">
        <v>250</v>
      </c>
      <c r="G295" s="12"/>
      <c r="H295" s="14">
        <v>0.25</v>
      </c>
    </row>
    <row r="296" ht="13.5" customHeight="1" spans="1:8">
      <c r="A296" s="12" t="s">
        <v>10</v>
      </c>
      <c r="B296" s="13" t="s">
        <v>164</v>
      </c>
      <c r="C296" s="12"/>
      <c r="D296" s="12" t="s">
        <v>229</v>
      </c>
      <c r="E296" s="21" t="s">
        <v>257</v>
      </c>
      <c r="F296" s="12" t="s">
        <v>250</v>
      </c>
      <c r="G296" s="12"/>
      <c r="H296" s="14">
        <v>0.25</v>
      </c>
    </row>
    <row r="297" ht="13.5" customHeight="1" spans="1:8">
      <c r="A297" s="12" t="s">
        <v>10</v>
      </c>
      <c r="B297" s="13" t="s">
        <v>76</v>
      </c>
      <c r="C297" s="12"/>
      <c r="D297" s="12" t="s">
        <v>229</v>
      </c>
      <c r="E297" s="21" t="s">
        <v>275</v>
      </c>
      <c r="F297" s="12" t="s">
        <v>256</v>
      </c>
      <c r="G297" s="12"/>
      <c r="H297" s="14">
        <v>0.375</v>
      </c>
    </row>
    <row r="298" ht="13.5" customHeight="1" spans="1:8">
      <c r="A298" s="12" t="s">
        <v>10</v>
      </c>
      <c r="B298" s="57" t="s">
        <v>51</v>
      </c>
      <c r="C298" s="12"/>
      <c r="D298" s="12" t="s">
        <v>248</v>
      </c>
      <c r="E298" s="21" t="s">
        <v>290</v>
      </c>
      <c r="F298" s="12" t="s">
        <v>256</v>
      </c>
      <c r="G298" s="12"/>
      <c r="H298" s="14">
        <v>0.25</v>
      </c>
    </row>
    <row r="299" ht="13.5" customHeight="1" spans="1:8">
      <c r="A299" s="12" t="s">
        <v>10</v>
      </c>
      <c r="B299" s="57" t="s">
        <v>184</v>
      </c>
      <c r="C299" s="12"/>
      <c r="D299" s="12" t="s">
        <v>248</v>
      </c>
      <c r="E299" s="21" t="s">
        <v>255</v>
      </c>
      <c r="F299" s="12" t="s">
        <v>256</v>
      </c>
      <c r="G299" s="12"/>
      <c r="H299" s="14">
        <v>0.25</v>
      </c>
    </row>
    <row r="300" ht="13.5" customHeight="1" spans="1:8">
      <c r="A300" s="12" t="s">
        <v>10</v>
      </c>
      <c r="B300" s="13" t="s">
        <v>100</v>
      </c>
      <c r="C300" s="12"/>
      <c r="D300" s="12" t="s">
        <v>248</v>
      </c>
      <c r="E300" s="21" t="s">
        <v>251</v>
      </c>
      <c r="F300" s="12" t="s">
        <v>250</v>
      </c>
      <c r="G300" s="12"/>
      <c r="H300" s="14">
        <v>0.1</v>
      </c>
    </row>
    <row r="301" ht="13.5" customHeight="1" spans="1:8">
      <c r="A301" s="12" t="s">
        <v>10</v>
      </c>
      <c r="B301" s="13" t="s">
        <v>157</v>
      </c>
      <c r="C301" s="12"/>
      <c r="D301" s="12" t="s">
        <v>248</v>
      </c>
      <c r="E301" s="21" t="s">
        <v>251</v>
      </c>
      <c r="F301" s="12" t="s">
        <v>250</v>
      </c>
      <c r="G301" s="12"/>
      <c r="H301" s="14">
        <v>0.1</v>
      </c>
    </row>
    <row r="302" ht="13.5" customHeight="1" spans="1:8">
      <c r="A302" s="12" t="s">
        <v>10</v>
      </c>
      <c r="B302" s="13" t="s">
        <v>76</v>
      </c>
      <c r="C302" s="12"/>
      <c r="D302" s="12" t="s">
        <v>248</v>
      </c>
      <c r="E302" s="21" t="s">
        <v>253</v>
      </c>
      <c r="F302" s="12" t="s">
        <v>250</v>
      </c>
      <c r="G302" s="12"/>
      <c r="H302" s="14">
        <v>0.1</v>
      </c>
    </row>
    <row r="303" ht="13.5" customHeight="1" spans="1:8">
      <c r="A303" s="12" t="s">
        <v>10</v>
      </c>
      <c r="B303" s="13" t="s">
        <v>164</v>
      </c>
      <c r="C303" s="12"/>
      <c r="D303" s="12" t="s">
        <v>248</v>
      </c>
      <c r="E303" s="21" t="s">
        <v>254</v>
      </c>
      <c r="F303" s="12" t="s">
        <v>250</v>
      </c>
      <c r="G303" s="12"/>
      <c r="H303" s="14">
        <v>0.1</v>
      </c>
    </row>
    <row r="304" ht="13.5" customHeight="1" spans="1:8">
      <c r="A304" s="12" t="s">
        <v>10</v>
      </c>
      <c r="B304" s="13" t="s">
        <v>100</v>
      </c>
      <c r="C304" s="12"/>
      <c r="D304" s="12" t="s">
        <v>248</v>
      </c>
      <c r="E304" s="21" t="s">
        <v>287</v>
      </c>
      <c r="F304" s="12" t="s">
        <v>256</v>
      </c>
      <c r="G304" s="12"/>
      <c r="H304" s="14">
        <v>0.25</v>
      </c>
    </row>
    <row r="305" ht="13.5" customHeight="1" spans="1:8">
      <c r="A305" s="12" t="s">
        <v>10</v>
      </c>
      <c r="B305" s="13" t="s">
        <v>161</v>
      </c>
      <c r="C305" s="12"/>
      <c r="D305" s="12" t="s">
        <v>248</v>
      </c>
      <c r="E305" s="21" t="s">
        <v>278</v>
      </c>
      <c r="F305" s="12" t="s">
        <v>256</v>
      </c>
      <c r="G305" s="12"/>
      <c r="H305" s="14">
        <v>0.25</v>
      </c>
    </row>
    <row r="306" ht="13.5" customHeight="1" spans="1:8">
      <c r="A306" s="12" t="s">
        <v>10</v>
      </c>
      <c r="B306" s="13" t="s">
        <v>59</v>
      </c>
      <c r="C306" s="12"/>
      <c r="D306" s="12" t="s">
        <v>248</v>
      </c>
      <c r="E306" s="21" t="s">
        <v>270</v>
      </c>
      <c r="F306" s="12" t="s">
        <v>250</v>
      </c>
      <c r="G306" s="12"/>
      <c r="H306" s="14">
        <v>0.1</v>
      </c>
    </row>
    <row r="307" ht="13.5" customHeight="1" spans="1:8">
      <c r="A307" s="12" t="s">
        <v>10</v>
      </c>
      <c r="B307" s="13" t="s">
        <v>76</v>
      </c>
      <c r="C307" s="12"/>
      <c r="D307" s="12" t="s">
        <v>248</v>
      </c>
      <c r="E307" s="21" t="s">
        <v>270</v>
      </c>
      <c r="F307" s="12" t="s">
        <v>250</v>
      </c>
      <c r="G307" s="12"/>
      <c r="H307" s="14">
        <v>0.1</v>
      </c>
    </row>
    <row r="308" ht="13.5" customHeight="1" spans="1:8">
      <c r="A308" s="12" t="s">
        <v>10</v>
      </c>
      <c r="B308" s="13" t="s">
        <v>59</v>
      </c>
      <c r="C308" s="12"/>
      <c r="D308" s="12" t="s">
        <v>242</v>
      </c>
      <c r="E308" s="21"/>
      <c r="F308" s="12" t="s">
        <v>243</v>
      </c>
      <c r="G308" s="12"/>
      <c r="H308" s="14">
        <v>6</v>
      </c>
    </row>
    <row r="309" ht="13.5" customHeight="1" spans="1:8">
      <c r="A309" s="12" t="s">
        <v>10</v>
      </c>
      <c r="B309" s="13" t="s">
        <v>161</v>
      </c>
      <c r="C309" s="12"/>
      <c r="D309" s="12" t="s">
        <v>242</v>
      </c>
      <c r="E309" s="21"/>
      <c r="F309" s="12" t="s">
        <v>243</v>
      </c>
      <c r="G309" s="12"/>
      <c r="H309" s="14">
        <v>6</v>
      </c>
    </row>
    <row r="310" ht="13.5" customHeight="1" spans="1:8">
      <c r="A310" s="12" t="s">
        <v>10</v>
      </c>
      <c r="B310" s="13" t="s">
        <v>100</v>
      </c>
      <c r="C310" s="12"/>
      <c r="D310" s="12" t="s">
        <v>242</v>
      </c>
      <c r="E310" s="21"/>
      <c r="F310" s="12" t="s">
        <v>243</v>
      </c>
      <c r="G310" s="12"/>
      <c r="H310" s="14">
        <v>6</v>
      </c>
    </row>
    <row r="311" ht="13.5" customHeight="1" spans="1:8">
      <c r="A311" s="12" t="s">
        <v>10</v>
      </c>
      <c r="B311" s="13" t="s">
        <v>116</v>
      </c>
      <c r="C311" s="12"/>
      <c r="D311" s="12" t="s">
        <v>242</v>
      </c>
      <c r="E311" s="21"/>
      <c r="F311" s="12" t="s">
        <v>243</v>
      </c>
      <c r="G311" s="12"/>
      <c r="H311" s="14">
        <v>6</v>
      </c>
    </row>
    <row r="312" ht="13.5" customHeight="1" spans="1:8">
      <c r="A312" s="12" t="s">
        <v>10</v>
      </c>
      <c r="B312" s="13" t="s">
        <v>53</v>
      </c>
      <c r="C312" s="12"/>
      <c r="D312" s="12" t="s">
        <v>242</v>
      </c>
      <c r="E312" s="21"/>
      <c r="F312" s="12" t="s">
        <v>243</v>
      </c>
      <c r="G312" s="12"/>
      <c r="H312" s="14">
        <v>6</v>
      </c>
    </row>
    <row r="313" ht="13.5" customHeight="1" spans="1:8">
      <c r="A313" s="12" t="s">
        <v>10</v>
      </c>
      <c r="B313" s="13" t="s">
        <v>178</v>
      </c>
      <c r="C313" s="12"/>
      <c r="D313" s="12" t="s">
        <v>242</v>
      </c>
      <c r="E313" s="21"/>
      <c r="F313" s="12" t="s">
        <v>243</v>
      </c>
      <c r="G313" s="12"/>
      <c r="H313" s="14">
        <v>6</v>
      </c>
    </row>
    <row r="314" ht="13.5" customHeight="1" spans="1:8">
      <c r="A314" s="12" t="s">
        <v>10</v>
      </c>
      <c r="B314" s="13" t="s">
        <v>164</v>
      </c>
      <c r="C314" s="12"/>
      <c r="D314" s="12" t="s">
        <v>242</v>
      </c>
      <c r="E314" s="21"/>
      <c r="F314" s="12" t="s">
        <v>243</v>
      </c>
      <c r="G314" s="12"/>
      <c r="H314" s="14">
        <v>6</v>
      </c>
    </row>
    <row r="315" ht="13.5" customHeight="1" spans="1:8">
      <c r="A315" s="12" t="s">
        <v>10</v>
      </c>
      <c r="B315" s="13" t="s">
        <v>160</v>
      </c>
      <c r="C315" s="12"/>
      <c r="D315" s="12" t="s">
        <v>242</v>
      </c>
      <c r="E315" s="21"/>
      <c r="F315" s="12" t="s">
        <v>243</v>
      </c>
      <c r="G315" s="12"/>
      <c r="H315" s="14">
        <v>6</v>
      </c>
    </row>
    <row r="316" ht="13.5" customHeight="1" spans="1:8">
      <c r="A316" s="12" t="s">
        <v>10</v>
      </c>
      <c r="B316" s="13" t="s">
        <v>65</v>
      </c>
      <c r="C316" s="12"/>
      <c r="D316" s="12" t="s">
        <v>242</v>
      </c>
      <c r="E316" s="21"/>
      <c r="F316" s="12" t="s">
        <v>243</v>
      </c>
      <c r="G316" s="12"/>
      <c r="H316" s="14">
        <v>6</v>
      </c>
    </row>
    <row r="317" ht="13.5" customHeight="1" spans="1:8">
      <c r="A317" s="12" t="s">
        <v>10</v>
      </c>
      <c r="B317" s="13" t="s">
        <v>147</v>
      </c>
      <c r="C317" s="12"/>
      <c r="D317" s="12" t="s">
        <v>242</v>
      </c>
      <c r="E317" s="21"/>
      <c r="F317" s="12" t="s">
        <v>243</v>
      </c>
      <c r="G317" s="12"/>
      <c r="H317" s="14">
        <v>6</v>
      </c>
    </row>
    <row r="318" ht="13.5" customHeight="1" spans="1:8">
      <c r="A318" s="12" t="s">
        <v>10</v>
      </c>
      <c r="B318" s="13" t="s">
        <v>33</v>
      </c>
      <c r="C318" s="12"/>
      <c r="D318" s="12" t="s">
        <v>242</v>
      </c>
      <c r="E318" s="21"/>
      <c r="F318" s="12" t="s">
        <v>244</v>
      </c>
      <c r="G318" s="12"/>
      <c r="H318" s="14">
        <v>5.28</v>
      </c>
    </row>
    <row r="319" ht="13.5" customHeight="1" spans="1:8">
      <c r="A319" s="12" t="s">
        <v>10</v>
      </c>
      <c r="B319" s="13" t="s">
        <v>38</v>
      </c>
      <c r="C319" s="12"/>
      <c r="D319" s="12" t="s">
        <v>242</v>
      </c>
      <c r="E319" s="21"/>
      <c r="F319" s="12" t="s">
        <v>244</v>
      </c>
      <c r="G319" s="12"/>
      <c r="H319" s="14">
        <v>5.28</v>
      </c>
    </row>
    <row r="320" ht="13.5" customHeight="1" spans="1:8">
      <c r="A320" s="12" t="s">
        <v>10</v>
      </c>
      <c r="B320" s="13" t="s">
        <v>76</v>
      </c>
      <c r="C320" s="12"/>
      <c r="D320" s="12" t="s">
        <v>242</v>
      </c>
      <c r="E320" s="21"/>
      <c r="F320" s="12" t="s">
        <v>244</v>
      </c>
      <c r="G320" s="12"/>
      <c r="H320" s="14">
        <v>5.28</v>
      </c>
    </row>
    <row r="321" ht="13.5" customHeight="1" spans="1:8">
      <c r="A321" s="12" t="s">
        <v>10</v>
      </c>
      <c r="B321" s="13" t="s">
        <v>157</v>
      </c>
      <c r="C321" s="12"/>
      <c r="D321" s="12" t="s">
        <v>242</v>
      </c>
      <c r="E321" s="21"/>
      <c r="F321" s="12" t="s">
        <v>244</v>
      </c>
      <c r="G321" s="12"/>
      <c r="H321" s="14">
        <v>5.28</v>
      </c>
    </row>
    <row r="322" ht="13.5" customHeight="1" spans="1:8">
      <c r="A322" s="12" t="s">
        <v>10</v>
      </c>
      <c r="B322" s="13" t="s">
        <v>145</v>
      </c>
      <c r="C322" s="12"/>
      <c r="D322" s="12" t="s">
        <v>242</v>
      </c>
      <c r="E322" s="21"/>
      <c r="F322" s="12" t="s">
        <v>244</v>
      </c>
      <c r="G322" s="12"/>
      <c r="H322" s="14">
        <v>5.28</v>
      </c>
    </row>
    <row r="323" ht="13.5" customHeight="1" spans="1:8">
      <c r="A323" s="12" t="s">
        <v>10</v>
      </c>
      <c r="B323" s="13" t="s">
        <v>170</v>
      </c>
      <c r="C323" s="12"/>
      <c r="D323" s="12" t="s">
        <v>242</v>
      </c>
      <c r="E323" s="21"/>
      <c r="F323" s="12" t="s">
        <v>244</v>
      </c>
      <c r="G323" s="12"/>
      <c r="H323" s="14">
        <v>5.28</v>
      </c>
    </row>
    <row r="324" ht="13.5" customHeight="1" spans="1:8">
      <c r="A324" s="12" t="s">
        <v>10</v>
      </c>
      <c r="B324" s="13" t="s">
        <v>39</v>
      </c>
      <c r="C324" s="12"/>
      <c r="D324" s="12" t="s">
        <v>242</v>
      </c>
      <c r="E324" s="21"/>
      <c r="F324" s="12" t="s">
        <v>244</v>
      </c>
      <c r="G324" s="12"/>
      <c r="H324" s="14">
        <v>5.28</v>
      </c>
    </row>
    <row r="325" ht="13.5" customHeight="1" spans="1:8">
      <c r="A325" s="12" t="s">
        <v>10</v>
      </c>
      <c r="B325" s="13" t="s">
        <v>133</v>
      </c>
      <c r="C325" s="12"/>
      <c r="D325" s="12" t="s">
        <v>242</v>
      </c>
      <c r="E325" s="21"/>
      <c r="F325" s="12" t="s">
        <v>244</v>
      </c>
      <c r="G325" s="12"/>
      <c r="H325" s="14">
        <v>5.28</v>
      </c>
    </row>
    <row r="326" ht="13.5" customHeight="1" spans="1:8">
      <c r="A326" s="12" t="s">
        <v>10</v>
      </c>
      <c r="B326" s="13" t="s">
        <v>56</v>
      </c>
      <c r="C326" s="12"/>
      <c r="D326" s="12" t="s">
        <v>242</v>
      </c>
      <c r="E326" s="21"/>
      <c r="F326" s="12" t="s">
        <v>244</v>
      </c>
      <c r="G326" s="12"/>
      <c r="H326" s="14">
        <v>5.28</v>
      </c>
    </row>
    <row r="327" ht="13.5" customHeight="1" spans="1:8">
      <c r="A327" s="12" t="s">
        <v>10</v>
      </c>
      <c r="B327" s="13" t="s">
        <v>24</v>
      </c>
      <c r="C327" s="12"/>
      <c r="D327" s="12" t="s">
        <v>242</v>
      </c>
      <c r="E327" s="21"/>
      <c r="F327" s="12" t="s">
        <v>244</v>
      </c>
      <c r="G327" s="12"/>
      <c r="H327" s="14">
        <v>5.28</v>
      </c>
    </row>
    <row r="328" ht="13.5" customHeight="1" spans="1:8">
      <c r="A328" s="12" t="s">
        <v>10</v>
      </c>
      <c r="B328" s="13" t="s">
        <v>58</v>
      </c>
      <c r="C328" s="12"/>
      <c r="D328" s="12" t="s">
        <v>242</v>
      </c>
      <c r="E328" s="21"/>
      <c r="F328" s="12" t="s">
        <v>244</v>
      </c>
      <c r="G328" s="12"/>
      <c r="H328" s="14">
        <v>5.28</v>
      </c>
    </row>
    <row r="329" ht="13.5" customHeight="1" spans="1:8">
      <c r="A329" s="12" t="s">
        <v>10</v>
      </c>
      <c r="B329" s="13" t="s">
        <v>51</v>
      </c>
      <c r="C329" s="12"/>
      <c r="D329" s="12" t="s">
        <v>242</v>
      </c>
      <c r="E329" s="21"/>
      <c r="F329" s="12" t="s">
        <v>244</v>
      </c>
      <c r="G329" s="12"/>
      <c r="H329" s="14">
        <v>5.28</v>
      </c>
    </row>
    <row r="330" ht="13.5" customHeight="1" spans="1:8">
      <c r="A330" s="12" t="s">
        <v>10</v>
      </c>
      <c r="B330" s="13" t="s">
        <v>30</v>
      </c>
      <c r="C330" s="12"/>
      <c r="D330" s="12" t="s">
        <v>242</v>
      </c>
      <c r="E330" s="21"/>
      <c r="F330" s="12" t="s">
        <v>244</v>
      </c>
      <c r="G330" s="12"/>
      <c r="H330" s="14">
        <v>5.28</v>
      </c>
    </row>
    <row r="331" ht="13.5" customHeight="1" spans="1:8">
      <c r="A331" s="12" t="s">
        <v>10</v>
      </c>
      <c r="B331" s="13" t="s">
        <v>47</v>
      </c>
      <c r="C331" s="12"/>
      <c r="D331" s="12" t="s">
        <v>242</v>
      </c>
      <c r="E331" s="21"/>
      <c r="F331" s="12" t="s">
        <v>244</v>
      </c>
      <c r="G331" s="12"/>
      <c r="H331" s="14">
        <v>5.28</v>
      </c>
    </row>
    <row r="332" ht="13.5" customHeight="1" spans="1:8">
      <c r="A332" s="12" t="s">
        <v>10</v>
      </c>
      <c r="B332" s="13" t="s">
        <v>150</v>
      </c>
      <c r="C332" s="12"/>
      <c r="D332" s="12" t="s">
        <v>242</v>
      </c>
      <c r="E332" s="21"/>
      <c r="F332" s="12" t="s">
        <v>244</v>
      </c>
      <c r="G332" s="12"/>
      <c r="H332" s="14">
        <v>5.28</v>
      </c>
    </row>
    <row r="333" ht="13.5" customHeight="1" spans="1:8">
      <c r="A333" s="12" t="s">
        <v>10</v>
      </c>
      <c r="B333" s="13" t="s">
        <v>184</v>
      </c>
      <c r="C333" s="12"/>
      <c r="D333" s="12" t="s">
        <v>242</v>
      </c>
      <c r="E333" s="21"/>
      <c r="F333" s="12" t="s">
        <v>244</v>
      </c>
      <c r="G333" s="12"/>
      <c r="H333" s="14">
        <v>5.28</v>
      </c>
    </row>
    <row r="334" ht="13.5" customHeight="1" spans="1:8">
      <c r="A334" s="12" t="s">
        <v>10</v>
      </c>
      <c r="B334" s="13" t="s">
        <v>162</v>
      </c>
      <c r="C334" s="12"/>
      <c r="D334" s="12" t="s">
        <v>242</v>
      </c>
      <c r="E334" s="21"/>
      <c r="F334" s="12" t="s">
        <v>244</v>
      </c>
      <c r="G334" s="12"/>
      <c r="H334" s="14">
        <v>5.28</v>
      </c>
    </row>
    <row r="335" ht="13.5" customHeight="1" spans="1:8">
      <c r="A335" s="12" t="s">
        <v>10</v>
      </c>
      <c r="B335" s="13" t="s">
        <v>50</v>
      </c>
      <c r="C335" s="12"/>
      <c r="D335" s="12" t="s">
        <v>242</v>
      </c>
      <c r="E335" s="21"/>
      <c r="F335" s="12" t="s">
        <v>244</v>
      </c>
      <c r="G335" s="12"/>
      <c r="H335" s="14">
        <v>5.28</v>
      </c>
    </row>
    <row r="336" ht="13.5" customHeight="1" spans="1:8">
      <c r="A336" s="12" t="s">
        <v>10</v>
      </c>
      <c r="B336" s="13" t="s">
        <v>138</v>
      </c>
      <c r="C336" s="12"/>
      <c r="D336" s="12" t="s">
        <v>242</v>
      </c>
      <c r="E336" s="21"/>
      <c r="F336" s="12" t="s">
        <v>244</v>
      </c>
      <c r="G336" s="12"/>
      <c r="H336" s="14">
        <v>5.28</v>
      </c>
    </row>
    <row r="337" ht="13.5" customHeight="1" spans="1:8">
      <c r="A337" s="12" t="s">
        <v>10</v>
      </c>
      <c r="B337" s="13" t="s">
        <v>142</v>
      </c>
      <c r="C337" s="12"/>
      <c r="D337" s="12" t="s">
        <v>242</v>
      </c>
      <c r="E337" s="21"/>
      <c r="F337" s="12" t="s">
        <v>244</v>
      </c>
      <c r="G337" s="12"/>
      <c r="H337" s="14">
        <v>5.28</v>
      </c>
    </row>
    <row r="338" ht="13.5" customHeight="1" spans="1:8">
      <c r="A338" s="12" t="s">
        <v>10</v>
      </c>
      <c r="B338" s="13" t="s">
        <v>186</v>
      </c>
      <c r="C338" s="12"/>
      <c r="D338" s="12" t="s">
        <v>242</v>
      </c>
      <c r="E338" s="21"/>
      <c r="F338" s="12" t="s">
        <v>244</v>
      </c>
      <c r="G338" s="12"/>
      <c r="H338" s="14">
        <v>5.28</v>
      </c>
    </row>
    <row r="339" ht="13.5" customHeight="1" spans="1:8">
      <c r="A339" s="12" t="s">
        <v>10</v>
      </c>
      <c r="B339" s="13" t="s">
        <v>71</v>
      </c>
      <c r="C339" s="12"/>
      <c r="D339" s="12" t="s">
        <v>242</v>
      </c>
      <c r="E339" s="21"/>
      <c r="F339" s="12" t="s">
        <v>244</v>
      </c>
      <c r="G339" s="12"/>
      <c r="H339" s="14">
        <v>5.28</v>
      </c>
    </row>
    <row r="340" ht="13.5" customHeight="1" spans="1:8">
      <c r="A340" s="12" t="s">
        <v>10</v>
      </c>
      <c r="B340" s="13" t="s">
        <v>158</v>
      </c>
      <c r="C340" s="12"/>
      <c r="D340" s="12" t="s">
        <v>242</v>
      </c>
      <c r="E340" s="21"/>
      <c r="F340" s="12" t="s">
        <v>244</v>
      </c>
      <c r="G340" s="12"/>
      <c r="H340" s="14">
        <v>5.28</v>
      </c>
    </row>
    <row r="341" ht="13.5" customHeight="1" spans="1:8">
      <c r="A341" s="12" t="s">
        <v>10</v>
      </c>
      <c r="B341" s="13" t="s">
        <v>40</v>
      </c>
      <c r="C341" s="12"/>
      <c r="D341" s="12" t="s">
        <v>242</v>
      </c>
      <c r="E341" s="21"/>
      <c r="F341" s="12" t="s">
        <v>244</v>
      </c>
      <c r="G341" s="12"/>
      <c r="H341" s="14">
        <v>5.28</v>
      </c>
    </row>
    <row r="342" ht="13.5" customHeight="1" spans="1:8">
      <c r="A342" s="12" t="s">
        <v>10</v>
      </c>
      <c r="B342" s="13" t="s">
        <v>11</v>
      </c>
      <c r="C342" s="12"/>
      <c r="D342" s="12" t="s">
        <v>242</v>
      </c>
      <c r="E342" s="21"/>
      <c r="F342" s="12" t="s">
        <v>244</v>
      </c>
      <c r="G342" s="12"/>
      <c r="H342" s="14">
        <v>5.28</v>
      </c>
    </row>
    <row r="343" ht="13.5" customHeight="1" spans="1:8">
      <c r="A343" s="12" t="s">
        <v>10</v>
      </c>
      <c r="B343" s="13" t="s">
        <v>40</v>
      </c>
      <c r="C343" s="12"/>
      <c r="D343" s="12" t="s">
        <v>228</v>
      </c>
      <c r="E343" s="21" t="s">
        <v>291</v>
      </c>
      <c r="F343" s="12"/>
      <c r="G343" s="12"/>
      <c r="H343" s="14">
        <v>-0.1</v>
      </c>
    </row>
    <row r="344" ht="13.5" customHeight="1" spans="1:8">
      <c r="A344" s="12" t="s">
        <v>10</v>
      </c>
      <c r="B344" s="13" t="s">
        <v>56</v>
      </c>
      <c r="C344" s="12"/>
      <c r="D344" s="12" t="s">
        <v>228</v>
      </c>
      <c r="E344" s="21" t="s">
        <v>291</v>
      </c>
      <c r="F344" s="12"/>
      <c r="G344" s="12"/>
      <c r="H344" s="14">
        <v>-0.1</v>
      </c>
    </row>
    <row r="345" ht="13.5" customHeight="1" spans="1:8">
      <c r="A345" s="12" t="s">
        <v>10</v>
      </c>
      <c r="B345" s="13" t="s">
        <v>71</v>
      </c>
      <c r="C345" s="12"/>
      <c r="D345" s="12" t="s">
        <v>228</v>
      </c>
      <c r="E345" s="21" t="s">
        <v>291</v>
      </c>
      <c r="F345" s="12"/>
      <c r="G345" s="12"/>
      <c r="H345" s="14">
        <v>-0.1</v>
      </c>
    </row>
    <row r="346" ht="13.5" customHeight="1" spans="1:8">
      <c r="A346" s="12" t="s">
        <v>10</v>
      </c>
      <c r="B346" s="13" t="s">
        <v>65</v>
      </c>
      <c r="C346" s="12"/>
      <c r="D346" s="12" t="s">
        <v>228</v>
      </c>
      <c r="E346" s="21" t="s">
        <v>268</v>
      </c>
      <c r="F346" s="12"/>
      <c r="G346" s="12"/>
      <c r="H346" s="14">
        <v>-0.06</v>
      </c>
    </row>
    <row r="347" ht="13.5" customHeight="1" spans="1:8">
      <c r="A347" s="12" t="s">
        <v>10</v>
      </c>
      <c r="B347" s="13" t="s">
        <v>24</v>
      </c>
      <c r="C347" s="12"/>
      <c r="D347" s="12" t="s">
        <v>228</v>
      </c>
      <c r="E347" s="21" t="s">
        <v>268</v>
      </c>
      <c r="F347" s="12"/>
      <c r="G347" s="12"/>
      <c r="H347" s="14">
        <v>-0.06</v>
      </c>
    </row>
    <row r="348" ht="13.5" customHeight="1" spans="1:8">
      <c r="A348" s="12" t="s">
        <v>10</v>
      </c>
      <c r="B348" s="13" t="s">
        <v>76</v>
      </c>
      <c r="C348" s="12"/>
      <c r="D348" s="12" t="s">
        <v>228</v>
      </c>
      <c r="E348" s="21" t="s">
        <v>268</v>
      </c>
      <c r="F348" s="12"/>
      <c r="G348" s="12"/>
      <c r="H348" s="14">
        <v>-0.06</v>
      </c>
    </row>
    <row r="349" ht="13.5" customHeight="1" spans="1:8">
      <c r="A349" s="12" t="s">
        <v>10</v>
      </c>
      <c r="B349" s="13" t="s">
        <v>100</v>
      </c>
      <c r="C349" s="12"/>
      <c r="D349" s="12" t="s">
        <v>228</v>
      </c>
      <c r="E349" s="21" t="s">
        <v>268</v>
      </c>
      <c r="F349" s="12"/>
      <c r="G349" s="12"/>
      <c r="H349" s="14">
        <v>-0.06</v>
      </c>
    </row>
    <row r="350" ht="13.5" customHeight="1" spans="1:8">
      <c r="A350" s="12" t="s">
        <v>10</v>
      </c>
      <c r="B350" s="13" t="s">
        <v>186</v>
      </c>
      <c r="C350" s="12"/>
      <c r="D350" s="12" t="s">
        <v>228</v>
      </c>
      <c r="E350" s="21" t="s">
        <v>267</v>
      </c>
      <c r="F350" s="12"/>
      <c r="G350" s="12"/>
      <c r="H350" s="14">
        <v>-0.04</v>
      </c>
    </row>
    <row r="351" ht="13.5" customHeight="1" spans="1:8">
      <c r="A351" s="12" t="s">
        <v>10</v>
      </c>
      <c r="B351" s="13" t="s">
        <v>158</v>
      </c>
      <c r="C351" s="12"/>
      <c r="D351" s="12" t="s">
        <v>228</v>
      </c>
      <c r="E351" s="21" t="s">
        <v>267</v>
      </c>
      <c r="F351" s="12"/>
      <c r="G351" s="12"/>
      <c r="H351" s="14">
        <v>-0.04</v>
      </c>
    </row>
    <row r="352" ht="13.5" customHeight="1" spans="1:8">
      <c r="A352" s="12" t="s">
        <v>10</v>
      </c>
      <c r="B352" s="13" t="s">
        <v>150</v>
      </c>
      <c r="C352" s="12"/>
      <c r="D352" s="12" t="s">
        <v>228</v>
      </c>
      <c r="E352" s="21" t="s">
        <v>267</v>
      </c>
      <c r="F352" s="12"/>
      <c r="G352" s="12"/>
      <c r="H352" s="14">
        <v>-0.04</v>
      </c>
    </row>
    <row r="353" ht="13.5" customHeight="1" spans="1:8">
      <c r="A353" s="12" t="s">
        <v>10</v>
      </c>
      <c r="B353" s="13" t="s">
        <v>142</v>
      </c>
      <c r="C353" s="12"/>
      <c r="D353" s="12" t="s">
        <v>228</v>
      </c>
      <c r="E353" s="21" t="s">
        <v>267</v>
      </c>
      <c r="F353" s="12"/>
      <c r="G353" s="12"/>
      <c r="H353" s="14">
        <v>-0.04</v>
      </c>
    </row>
    <row r="354" ht="13.5" customHeight="1" spans="1:8">
      <c r="A354" s="12" t="s">
        <v>10</v>
      </c>
      <c r="B354" s="13" t="s">
        <v>162</v>
      </c>
      <c r="C354" s="12"/>
      <c r="D354" s="12" t="s">
        <v>228</v>
      </c>
      <c r="E354" s="21" t="s">
        <v>267</v>
      </c>
      <c r="F354" s="12"/>
      <c r="G354" s="12"/>
      <c r="H354" s="14">
        <v>-0.04</v>
      </c>
    </row>
    <row r="355" ht="13.5" customHeight="1" spans="1:8">
      <c r="A355" s="12" t="s">
        <v>10</v>
      </c>
      <c r="B355" s="13" t="s">
        <v>11</v>
      </c>
      <c r="C355" s="12"/>
      <c r="D355" s="12" t="s">
        <v>228</v>
      </c>
      <c r="E355" s="21" t="s">
        <v>267</v>
      </c>
      <c r="F355" s="12"/>
      <c r="G355" s="12"/>
      <c r="H355" s="14">
        <v>-0.04</v>
      </c>
    </row>
    <row r="356" ht="13.5" customHeight="1" spans="1:8">
      <c r="A356" s="12" t="s">
        <v>10</v>
      </c>
      <c r="B356" s="13" t="s">
        <v>184</v>
      </c>
      <c r="C356" s="12"/>
      <c r="D356" s="12" t="s">
        <v>228</v>
      </c>
      <c r="E356" s="21" t="s">
        <v>241</v>
      </c>
      <c r="F356" s="12"/>
      <c r="G356" s="12"/>
      <c r="H356" s="14">
        <v>-0.02</v>
      </c>
    </row>
    <row r="357" ht="13.5" customHeight="1" spans="1:8">
      <c r="A357" s="12" t="s">
        <v>10</v>
      </c>
      <c r="B357" s="13" t="s">
        <v>58</v>
      </c>
      <c r="C357" s="12"/>
      <c r="D357" s="12" t="s">
        <v>228</v>
      </c>
      <c r="E357" s="21" t="s">
        <v>241</v>
      </c>
      <c r="F357" s="12"/>
      <c r="G357" s="12"/>
      <c r="H357" s="14">
        <v>-0.02</v>
      </c>
    </row>
    <row r="358" ht="13.5" customHeight="1" spans="1:8">
      <c r="A358" s="12" t="s">
        <v>10</v>
      </c>
      <c r="B358" s="13" t="s">
        <v>138</v>
      </c>
      <c r="C358" s="12"/>
      <c r="D358" s="12" t="s">
        <v>228</v>
      </c>
      <c r="E358" s="21" t="s">
        <v>241</v>
      </c>
      <c r="F358" s="12"/>
      <c r="G358" s="12"/>
      <c r="H358" s="14">
        <v>-0.02</v>
      </c>
    </row>
    <row r="359" ht="13.5" customHeight="1" spans="1:8">
      <c r="A359" s="12" t="s">
        <v>10</v>
      </c>
      <c r="B359" s="13" t="s">
        <v>145</v>
      </c>
      <c r="C359" s="12"/>
      <c r="D359" s="12" t="s">
        <v>228</v>
      </c>
      <c r="E359" s="21" t="s">
        <v>241</v>
      </c>
      <c r="F359" s="12"/>
      <c r="G359" s="12"/>
      <c r="H359" s="14">
        <v>-0.02</v>
      </c>
    </row>
    <row r="360" spans="1:8">
      <c r="A360" s="12" t="s">
        <v>10</v>
      </c>
      <c r="B360" s="13"/>
      <c r="C360" s="1"/>
      <c r="D360" s="1" t="s">
        <v>245</v>
      </c>
      <c r="E360" s="21" t="s">
        <v>261</v>
      </c>
      <c r="F360" s="1" t="s">
        <v>244</v>
      </c>
      <c r="G360" s="1" t="s">
        <v>262</v>
      </c>
      <c r="H360" s="9">
        <v>0.5</v>
      </c>
    </row>
    <row r="361" spans="1:8">
      <c r="A361" s="12" t="s">
        <v>10</v>
      </c>
      <c r="B361" s="13"/>
      <c r="C361" s="1"/>
      <c r="D361" s="1" t="s">
        <v>245</v>
      </c>
      <c r="E361" s="21" t="s">
        <v>261</v>
      </c>
      <c r="F361" s="1" t="s">
        <v>244</v>
      </c>
      <c r="G361" s="1" t="s">
        <v>263</v>
      </c>
      <c r="H361" s="9">
        <v>0.5</v>
      </c>
    </row>
  </sheetData>
  <autoFilter xmlns:etc="http://www.wps.cn/officeDocument/2017/etCustomData" ref="A1:I361" etc:filterBottomFollowUsedRange="0">
    <extLst/>
  </autoFilter>
  <dataValidations count="2">
    <dataValidation allowBlank="1" showInputMessage="1" showErrorMessage="1" sqref="D1"/>
    <dataValidation type="list" allowBlank="1" showInputMessage="1" showErrorMessage="1" sqref="D2:D167 D232:D1048576">
      <formula1>"基本评定分,集体评定等级分,社会责任记实分,荣誉称号加分,违纪违规扣分"</formula1>
    </dataValidation>
  </dataValidations>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90"/>
  <sheetViews>
    <sheetView workbookViewId="0">
      <selection activeCell="G29" sqref="G29"/>
    </sheetView>
  </sheetViews>
  <sheetFormatPr defaultColWidth="9.2" defaultRowHeight="14" outlineLevelCol="3"/>
  <cols>
    <col min="1" max="1" width="17.0636363636364" customWidth="1"/>
    <col min="2" max="2" width="14.0636363636364" style="18" customWidth="1"/>
    <col min="3" max="3" width="10.2" customWidth="1"/>
    <col min="4" max="4" width="13" style="6" customWidth="1"/>
  </cols>
  <sheetData>
    <row r="1" spans="1:4">
      <c r="A1" s="1" t="s">
        <v>0</v>
      </c>
      <c r="B1" s="7" t="s">
        <v>1</v>
      </c>
      <c r="C1" s="1" t="s">
        <v>2</v>
      </c>
      <c r="D1" s="9" t="s">
        <v>292</v>
      </c>
    </row>
    <row r="2" spans="1:4">
      <c r="A2" s="12" t="s">
        <v>12</v>
      </c>
      <c r="B2" s="26" t="s">
        <v>27</v>
      </c>
      <c r="C2" s="12"/>
      <c r="D2" s="9">
        <v>4.34</v>
      </c>
    </row>
    <row r="3" spans="1:4">
      <c r="A3" s="12" t="s">
        <v>21</v>
      </c>
      <c r="B3" s="13" t="s">
        <v>101</v>
      </c>
      <c r="C3" s="12"/>
      <c r="D3" s="9">
        <v>4.297</v>
      </c>
    </row>
    <row r="4" spans="1:4">
      <c r="A4" s="12" t="s">
        <v>14</v>
      </c>
      <c r="B4" s="13" t="s">
        <v>172</v>
      </c>
      <c r="C4" s="12"/>
      <c r="D4" s="9">
        <v>4.182</v>
      </c>
    </row>
    <row r="5" spans="1:4">
      <c r="A5" s="12" t="s">
        <v>10</v>
      </c>
      <c r="B5" s="13" t="s">
        <v>76</v>
      </c>
      <c r="C5" s="12"/>
      <c r="D5" s="9">
        <v>4.049</v>
      </c>
    </row>
    <row r="6" spans="1:4">
      <c r="A6" s="12" t="s">
        <v>21</v>
      </c>
      <c r="B6" s="13" t="s">
        <v>191</v>
      </c>
      <c r="C6" s="12"/>
      <c r="D6" s="9">
        <v>4.028</v>
      </c>
    </row>
    <row r="7" spans="1:4">
      <c r="A7" s="12" t="s">
        <v>6</v>
      </c>
      <c r="B7" s="13" t="s">
        <v>115</v>
      </c>
      <c r="C7" s="12"/>
      <c r="D7" s="9">
        <v>3.982</v>
      </c>
    </row>
    <row r="8" spans="1:4">
      <c r="A8" s="12" t="s">
        <v>12</v>
      </c>
      <c r="B8" s="13" t="s">
        <v>31</v>
      </c>
      <c r="C8" s="12"/>
      <c r="D8" s="9">
        <v>3.956</v>
      </c>
    </row>
    <row r="9" spans="1:4">
      <c r="A9" s="12" t="s">
        <v>6</v>
      </c>
      <c r="B9" s="13" t="s">
        <v>119</v>
      </c>
      <c r="C9" s="12"/>
      <c r="D9" s="9">
        <v>3.937</v>
      </c>
    </row>
    <row r="10" spans="1:4">
      <c r="A10" s="12" t="s">
        <v>8</v>
      </c>
      <c r="B10" s="13" t="s">
        <v>112</v>
      </c>
      <c r="C10" s="12"/>
      <c r="D10" s="9">
        <v>3.914</v>
      </c>
    </row>
    <row r="11" spans="1:4">
      <c r="A11" s="12" t="s">
        <v>14</v>
      </c>
      <c r="B11" s="13" t="s">
        <v>120</v>
      </c>
      <c r="C11" s="12"/>
      <c r="D11" s="9">
        <v>3.875</v>
      </c>
    </row>
    <row r="12" spans="1:4">
      <c r="A12" s="12" t="s">
        <v>12</v>
      </c>
      <c r="B12" s="13" t="s">
        <v>89</v>
      </c>
      <c r="C12" s="12"/>
      <c r="D12" s="9">
        <v>3.871</v>
      </c>
    </row>
    <row r="13" spans="1:4">
      <c r="A13" s="12" t="s">
        <v>8</v>
      </c>
      <c r="B13" s="13" t="s">
        <v>28</v>
      </c>
      <c r="C13" s="12"/>
      <c r="D13" s="9">
        <v>3.869</v>
      </c>
    </row>
    <row r="14" spans="1:4">
      <c r="A14" s="12" t="s">
        <v>21</v>
      </c>
      <c r="B14" s="13" t="s">
        <v>200</v>
      </c>
      <c r="C14" s="12"/>
      <c r="D14" s="9">
        <v>3.864</v>
      </c>
    </row>
    <row r="15" spans="1:4">
      <c r="A15" s="12" t="s">
        <v>21</v>
      </c>
      <c r="B15" s="13" t="s">
        <v>32</v>
      </c>
      <c r="C15" s="12"/>
      <c r="D15" s="9">
        <v>3.858</v>
      </c>
    </row>
    <row r="16" spans="1:4">
      <c r="A16" s="12" t="s">
        <v>21</v>
      </c>
      <c r="B16" s="13" t="s">
        <v>78</v>
      </c>
      <c r="C16" s="12"/>
      <c r="D16" s="9">
        <v>3.855</v>
      </c>
    </row>
    <row r="17" spans="1:4">
      <c r="A17" s="12" t="s">
        <v>6</v>
      </c>
      <c r="B17" s="13" t="s">
        <v>155</v>
      </c>
      <c r="C17" s="12"/>
      <c r="D17" s="9">
        <v>3.85</v>
      </c>
    </row>
    <row r="18" spans="1:4">
      <c r="A18" s="12" t="s">
        <v>21</v>
      </c>
      <c r="B18" s="13" t="s">
        <v>22</v>
      </c>
      <c r="C18" s="12"/>
      <c r="D18" s="9">
        <v>3.845</v>
      </c>
    </row>
    <row r="19" spans="1:4">
      <c r="A19" s="12" t="s">
        <v>6</v>
      </c>
      <c r="B19" s="13" t="s">
        <v>103</v>
      </c>
      <c r="C19" s="12"/>
      <c r="D19" s="9">
        <v>3.787</v>
      </c>
    </row>
    <row r="20" spans="1:4">
      <c r="A20" s="12" t="s">
        <v>8</v>
      </c>
      <c r="B20" s="13" t="s">
        <v>54</v>
      </c>
      <c r="C20" s="12"/>
      <c r="D20" s="9">
        <v>3.769</v>
      </c>
    </row>
    <row r="21" spans="1:4">
      <c r="A21" s="12" t="s">
        <v>12</v>
      </c>
      <c r="B21" s="13" t="s">
        <v>192</v>
      </c>
      <c r="C21" s="12"/>
      <c r="D21" s="9">
        <v>3.748</v>
      </c>
    </row>
    <row r="22" spans="1:4">
      <c r="A22" s="12" t="s">
        <v>14</v>
      </c>
      <c r="B22" s="13" t="s">
        <v>106</v>
      </c>
      <c r="C22" s="12"/>
      <c r="D22" s="9">
        <v>3.74</v>
      </c>
    </row>
    <row r="23" spans="1:4">
      <c r="A23" s="12" t="s">
        <v>6</v>
      </c>
      <c r="B23" s="13" t="s">
        <v>52</v>
      </c>
      <c r="C23" s="12"/>
      <c r="D23" s="9">
        <v>3.735</v>
      </c>
    </row>
    <row r="24" spans="1:4">
      <c r="A24" s="12" t="s">
        <v>8</v>
      </c>
      <c r="B24" s="13" t="s">
        <v>48</v>
      </c>
      <c r="C24" s="12"/>
      <c r="D24" s="9">
        <v>3.718</v>
      </c>
    </row>
    <row r="25" spans="1:4">
      <c r="A25" s="12" t="s">
        <v>10</v>
      </c>
      <c r="B25" s="13" t="s">
        <v>58</v>
      </c>
      <c r="C25" s="12"/>
      <c r="D25" s="9">
        <v>3.707</v>
      </c>
    </row>
    <row r="26" spans="1:4">
      <c r="A26" s="12" t="s">
        <v>10</v>
      </c>
      <c r="B26" s="13" t="s">
        <v>161</v>
      </c>
      <c r="C26" s="12"/>
      <c r="D26" s="9">
        <v>3.706</v>
      </c>
    </row>
    <row r="27" spans="1:4">
      <c r="A27" s="12" t="s">
        <v>21</v>
      </c>
      <c r="B27" s="13" t="s">
        <v>82</v>
      </c>
      <c r="C27" s="12"/>
      <c r="D27" s="9">
        <v>3.703</v>
      </c>
    </row>
    <row r="28" spans="1:4">
      <c r="A28" s="12" t="s">
        <v>6</v>
      </c>
      <c r="B28" s="13" t="s">
        <v>77</v>
      </c>
      <c r="C28" s="12"/>
      <c r="D28" s="9">
        <v>3.695</v>
      </c>
    </row>
    <row r="29" spans="1:4">
      <c r="A29" s="12" t="s">
        <v>12</v>
      </c>
      <c r="B29" s="13" t="s">
        <v>105</v>
      </c>
      <c r="C29" s="12"/>
      <c r="D29" s="9">
        <v>3.682</v>
      </c>
    </row>
    <row r="30" spans="1:4">
      <c r="A30" s="12" t="s">
        <v>10</v>
      </c>
      <c r="B30" s="13" t="s">
        <v>178</v>
      </c>
      <c r="C30" s="12"/>
      <c r="D30" s="9">
        <v>3.682</v>
      </c>
    </row>
    <row r="31" spans="1:4">
      <c r="A31" s="12" t="s">
        <v>12</v>
      </c>
      <c r="B31" s="13" t="s">
        <v>117</v>
      </c>
      <c r="C31" s="12"/>
      <c r="D31" s="9">
        <v>3.676</v>
      </c>
    </row>
    <row r="32" spans="1:4">
      <c r="A32" s="12" t="s">
        <v>12</v>
      </c>
      <c r="B32" s="13" t="s">
        <v>125</v>
      </c>
      <c r="C32" s="12"/>
      <c r="D32" s="9">
        <v>3.664</v>
      </c>
    </row>
    <row r="33" spans="1:4">
      <c r="A33" s="12" t="s">
        <v>21</v>
      </c>
      <c r="B33" s="13" t="s">
        <v>26</v>
      </c>
      <c r="C33" s="12"/>
      <c r="D33" s="9">
        <v>3.652</v>
      </c>
    </row>
    <row r="34" spans="1:4">
      <c r="A34" s="12" t="s">
        <v>6</v>
      </c>
      <c r="B34" s="13" t="s">
        <v>60</v>
      </c>
      <c r="C34" s="12"/>
      <c r="D34" s="9">
        <v>3.627</v>
      </c>
    </row>
    <row r="35" spans="1:4">
      <c r="A35" s="12" t="s">
        <v>14</v>
      </c>
      <c r="B35" s="13" t="s">
        <v>85</v>
      </c>
      <c r="C35" s="12"/>
      <c r="D35" s="9">
        <v>3.623</v>
      </c>
    </row>
    <row r="36" spans="1:4">
      <c r="A36" s="12" t="s">
        <v>8</v>
      </c>
      <c r="B36" s="13" t="s">
        <v>197</v>
      </c>
      <c r="C36" s="12"/>
      <c r="D36" s="9">
        <v>3.622</v>
      </c>
    </row>
    <row r="37" spans="1:4">
      <c r="A37" s="12" t="s">
        <v>10</v>
      </c>
      <c r="B37" s="13" t="s">
        <v>50</v>
      </c>
      <c r="C37" s="12"/>
      <c r="D37" s="9">
        <v>3.609</v>
      </c>
    </row>
    <row r="38" spans="1:4">
      <c r="A38" s="12" t="s">
        <v>14</v>
      </c>
      <c r="B38" s="13" t="s">
        <v>176</v>
      </c>
      <c r="C38" s="12"/>
      <c r="D38" s="9">
        <v>3.602</v>
      </c>
    </row>
    <row r="39" spans="1:4">
      <c r="A39" s="12" t="s">
        <v>8</v>
      </c>
      <c r="B39" s="13" t="s">
        <v>86</v>
      </c>
      <c r="C39" s="12"/>
      <c r="D39" s="9">
        <v>3.589</v>
      </c>
    </row>
    <row r="40" spans="1:4">
      <c r="A40" s="12" t="s">
        <v>6</v>
      </c>
      <c r="B40" s="13" t="s">
        <v>104</v>
      </c>
      <c r="C40" s="12"/>
      <c r="D40" s="9">
        <v>3.562</v>
      </c>
    </row>
    <row r="41" spans="1:4">
      <c r="A41" s="12" t="s">
        <v>8</v>
      </c>
      <c r="B41" s="13" t="s">
        <v>193</v>
      </c>
      <c r="C41" s="12"/>
      <c r="D41" s="9">
        <v>3.534</v>
      </c>
    </row>
    <row r="42" spans="1:4">
      <c r="A42" s="12" t="s">
        <v>8</v>
      </c>
      <c r="B42" s="13" t="s">
        <v>20</v>
      </c>
      <c r="C42" s="12"/>
      <c r="D42" s="9">
        <v>3.5</v>
      </c>
    </row>
    <row r="43" spans="1:4">
      <c r="A43" s="12" t="s">
        <v>8</v>
      </c>
      <c r="B43" s="13" t="s">
        <v>123</v>
      </c>
      <c r="C43" s="12"/>
      <c r="D43" s="9">
        <v>3.487</v>
      </c>
    </row>
    <row r="44" spans="1:4">
      <c r="A44" s="12" t="s">
        <v>21</v>
      </c>
      <c r="B44" s="13" t="s">
        <v>109</v>
      </c>
      <c r="C44" s="12"/>
      <c r="D44" s="9">
        <v>3.482</v>
      </c>
    </row>
    <row r="45" spans="1:4">
      <c r="A45" s="12" t="s">
        <v>8</v>
      </c>
      <c r="B45" s="13" t="s">
        <v>37</v>
      </c>
      <c r="C45" s="12"/>
      <c r="D45" s="9">
        <v>3.478</v>
      </c>
    </row>
    <row r="46" spans="1:4">
      <c r="A46" s="12" t="s">
        <v>6</v>
      </c>
      <c r="B46" s="13" t="s">
        <v>45</v>
      </c>
      <c r="C46" s="12"/>
      <c r="D46" s="9">
        <v>3.47</v>
      </c>
    </row>
    <row r="47" spans="1:4">
      <c r="A47" s="12" t="s">
        <v>10</v>
      </c>
      <c r="B47" s="13" t="s">
        <v>116</v>
      </c>
      <c r="C47" s="12"/>
      <c r="D47" s="9">
        <v>3.469</v>
      </c>
    </row>
    <row r="48" spans="1:4">
      <c r="A48" s="12" t="s">
        <v>10</v>
      </c>
      <c r="B48" s="13" t="s">
        <v>160</v>
      </c>
      <c r="C48" s="12"/>
      <c r="D48" s="9">
        <v>3.454</v>
      </c>
    </row>
    <row r="49" spans="1:4">
      <c r="A49" s="12" t="s">
        <v>14</v>
      </c>
      <c r="B49" s="13" t="s">
        <v>44</v>
      </c>
      <c r="C49" s="12"/>
      <c r="D49" s="9">
        <v>3.44</v>
      </c>
    </row>
    <row r="50" spans="1:4">
      <c r="A50" s="12" t="s">
        <v>14</v>
      </c>
      <c r="B50" s="13" t="s">
        <v>57</v>
      </c>
      <c r="C50" s="12"/>
      <c r="D50" s="9">
        <v>3.432</v>
      </c>
    </row>
    <row r="51" spans="1:4">
      <c r="A51" s="12" t="s">
        <v>12</v>
      </c>
      <c r="B51" s="13" t="s">
        <v>102</v>
      </c>
      <c r="C51" s="12"/>
      <c r="D51" s="9">
        <v>3.399</v>
      </c>
    </row>
    <row r="52" spans="1:4">
      <c r="A52" s="12" t="s">
        <v>6</v>
      </c>
      <c r="B52" s="13" t="s">
        <v>166</v>
      </c>
      <c r="C52" s="12"/>
      <c r="D52" s="9">
        <v>3.398</v>
      </c>
    </row>
    <row r="53" spans="1:4">
      <c r="A53" s="12" t="s">
        <v>10</v>
      </c>
      <c r="B53" s="13" t="s">
        <v>170</v>
      </c>
      <c r="C53" s="12"/>
      <c r="D53" s="9">
        <v>3.397</v>
      </c>
    </row>
    <row r="54" spans="1:4">
      <c r="A54" s="12" t="s">
        <v>21</v>
      </c>
      <c r="B54" s="13" t="s">
        <v>181</v>
      </c>
      <c r="C54" s="12"/>
      <c r="D54" s="9">
        <v>3.393</v>
      </c>
    </row>
    <row r="55" spans="1:4">
      <c r="A55" s="12" t="s">
        <v>6</v>
      </c>
      <c r="B55" s="13" t="s">
        <v>168</v>
      </c>
      <c r="C55" s="12"/>
      <c r="D55" s="9">
        <v>3.372</v>
      </c>
    </row>
    <row r="56" spans="1:4">
      <c r="A56" s="12" t="s">
        <v>12</v>
      </c>
      <c r="B56" s="13" t="s">
        <v>188</v>
      </c>
      <c r="C56" s="12"/>
      <c r="D56" s="9">
        <v>3.37</v>
      </c>
    </row>
    <row r="57" spans="1:4">
      <c r="A57" s="12" t="s">
        <v>12</v>
      </c>
      <c r="B57" s="13" t="s">
        <v>92</v>
      </c>
      <c r="C57" s="12"/>
      <c r="D57" s="9">
        <v>3.362</v>
      </c>
    </row>
    <row r="58" spans="1:4">
      <c r="A58" s="12" t="s">
        <v>12</v>
      </c>
      <c r="B58" s="13" t="s">
        <v>167</v>
      </c>
      <c r="C58" s="12"/>
      <c r="D58" s="9">
        <v>3.347</v>
      </c>
    </row>
    <row r="59" spans="1:4">
      <c r="A59" s="12" t="s">
        <v>21</v>
      </c>
      <c r="B59" s="13" t="s">
        <v>83</v>
      </c>
      <c r="C59" s="12"/>
      <c r="D59" s="9">
        <v>3.34</v>
      </c>
    </row>
    <row r="60" spans="1:4">
      <c r="A60" s="12" t="s">
        <v>14</v>
      </c>
      <c r="B60" s="13" t="s">
        <v>62</v>
      </c>
      <c r="C60" s="12"/>
      <c r="D60" s="9">
        <v>3.338</v>
      </c>
    </row>
    <row r="61" spans="1:4">
      <c r="A61" s="12" t="s">
        <v>6</v>
      </c>
      <c r="B61" s="13" t="s">
        <v>113</v>
      </c>
      <c r="C61" s="12"/>
      <c r="D61" s="9">
        <v>3.335</v>
      </c>
    </row>
    <row r="62" spans="1:4">
      <c r="A62" s="12" t="s">
        <v>8</v>
      </c>
      <c r="B62" s="13" t="s">
        <v>199</v>
      </c>
      <c r="C62" s="12"/>
      <c r="D62" s="9">
        <v>3.328</v>
      </c>
    </row>
    <row r="63" spans="1:4">
      <c r="A63" s="12" t="s">
        <v>8</v>
      </c>
      <c r="B63" s="13" t="s">
        <v>171</v>
      </c>
      <c r="C63" s="12"/>
      <c r="D63" s="9">
        <v>3.328</v>
      </c>
    </row>
    <row r="64" spans="1:4">
      <c r="A64" s="12" t="s">
        <v>8</v>
      </c>
      <c r="B64" s="13" t="s">
        <v>72</v>
      </c>
      <c r="C64" s="12"/>
      <c r="D64" s="9">
        <v>3.327</v>
      </c>
    </row>
    <row r="65" spans="1:4">
      <c r="A65" s="12" t="s">
        <v>10</v>
      </c>
      <c r="B65" s="13" t="s">
        <v>51</v>
      </c>
      <c r="C65" s="12"/>
      <c r="D65" s="9">
        <v>3.318</v>
      </c>
    </row>
    <row r="66" spans="1:4">
      <c r="A66" s="12" t="s">
        <v>10</v>
      </c>
      <c r="B66" s="13" t="s">
        <v>30</v>
      </c>
      <c r="C66" s="12"/>
      <c r="D66" s="9">
        <v>3.315</v>
      </c>
    </row>
    <row r="67" spans="1:4">
      <c r="A67" s="12" t="s">
        <v>10</v>
      </c>
      <c r="B67" s="13" t="s">
        <v>138</v>
      </c>
      <c r="C67" s="12"/>
      <c r="D67" s="9">
        <v>3.311</v>
      </c>
    </row>
    <row r="68" spans="1:4">
      <c r="A68" s="12" t="s">
        <v>21</v>
      </c>
      <c r="B68" s="13" t="s">
        <v>95</v>
      </c>
      <c r="C68" s="12"/>
      <c r="D68" s="9">
        <v>3.307</v>
      </c>
    </row>
    <row r="69" spans="1:4">
      <c r="A69" s="12" t="s">
        <v>14</v>
      </c>
      <c r="B69" s="13" t="s">
        <v>61</v>
      </c>
      <c r="C69" s="12"/>
      <c r="D69" s="9">
        <v>3.267</v>
      </c>
    </row>
    <row r="70" spans="1:4">
      <c r="A70" s="12" t="s">
        <v>21</v>
      </c>
      <c r="B70" s="13" t="s">
        <v>122</v>
      </c>
      <c r="C70" s="12"/>
      <c r="D70" s="9">
        <v>3.263</v>
      </c>
    </row>
    <row r="71" spans="1:4">
      <c r="A71" s="12" t="s">
        <v>12</v>
      </c>
      <c r="B71" s="13" t="s">
        <v>108</v>
      </c>
      <c r="C71" s="12"/>
      <c r="D71" s="9">
        <v>3.249</v>
      </c>
    </row>
    <row r="72" spans="1:4">
      <c r="A72" s="12" t="s">
        <v>14</v>
      </c>
      <c r="B72" s="13" t="s">
        <v>132</v>
      </c>
      <c r="C72" s="12"/>
      <c r="D72" s="9">
        <v>3.235</v>
      </c>
    </row>
    <row r="73" spans="1:4">
      <c r="A73" s="12" t="s">
        <v>8</v>
      </c>
      <c r="B73" s="13" t="s">
        <v>69</v>
      </c>
      <c r="C73" s="12"/>
      <c r="D73" s="9">
        <v>3.234</v>
      </c>
    </row>
    <row r="74" spans="1:4">
      <c r="A74" s="12" t="s">
        <v>6</v>
      </c>
      <c r="B74" s="13" t="s">
        <v>187</v>
      </c>
      <c r="C74" s="12"/>
      <c r="D74" s="9">
        <v>3.233</v>
      </c>
    </row>
    <row r="75" spans="1:4">
      <c r="A75" s="12" t="s">
        <v>6</v>
      </c>
      <c r="B75" s="13" t="s">
        <v>88</v>
      </c>
      <c r="C75" s="12"/>
      <c r="D75" s="9">
        <v>3.232</v>
      </c>
    </row>
    <row r="76" spans="1:4">
      <c r="A76" s="12" t="s">
        <v>10</v>
      </c>
      <c r="B76" s="13" t="s">
        <v>24</v>
      </c>
      <c r="C76" s="12"/>
      <c r="D76" s="9">
        <v>2.861</v>
      </c>
    </row>
    <row r="77" spans="1:4">
      <c r="A77" s="12" t="s">
        <v>6</v>
      </c>
      <c r="B77" s="13" t="s">
        <v>107</v>
      </c>
      <c r="C77" s="12"/>
      <c r="D77" s="9">
        <v>3.181</v>
      </c>
    </row>
    <row r="78" spans="1:4">
      <c r="A78" s="12" t="s">
        <v>21</v>
      </c>
      <c r="B78" s="13" t="s">
        <v>169</v>
      </c>
      <c r="C78" s="12"/>
      <c r="D78" s="9">
        <v>3.178</v>
      </c>
    </row>
    <row r="79" spans="1:4">
      <c r="A79" s="12" t="s">
        <v>14</v>
      </c>
      <c r="B79" s="13" t="s">
        <v>15</v>
      </c>
      <c r="C79" s="12"/>
      <c r="D79" s="9">
        <v>3.177</v>
      </c>
    </row>
    <row r="80" spans="1:4">
      <c r="A80" s="12" t="s">
        <v>21</v>
      </c>
      <c r="B80" s="13" t="s">
        <v>130</v>
      </c>
      <c r="C80" s="12"/>
      <c r="D80" s="9">
        <v>3.173</v>
      </c>
    </row>
    <row r="81" spans="1:4">
      <c r="A81" s="12" t="s">
        <v>8</v>
      </c>
      <c r="B81" s="13" t="s">
        <v>99</v>
      </c>
      <c r="C81" s="12"/>
      <c r="D81" s="9">
        <v>3.166</v>
      </c>
    </row>
    <row r="82" spans="1:4">
      <c r="A82" s="12" t="s">
        <v>8</v>
      </c>
      <c r="B82" s="13" t="s">
        <v>118</v>
      </c>
      <c r="C82" s="12"/>
      <c r="D82" s="9">
        <v>3.16</v>
      </c>
    </row>
    <row r="83" spans="1:4">
      <c r="A83" s="12" t="s">
        <v>10</v>
      </c>
      <c r="B83" s="13" t="s">
        <v>164</v>
      </c>
      <c r="C83" s="12"/>
      <c r="D83" s="9">
        <v>3.14</v>
      </c>
    </row>
    <row r="84" spans="1:4">
      <c r="A84" s="12" t="s">
        <v>10</v>
      </c>
      <c r="B84" s="13" t="s">
        <v>33</v>
      </c>
      <c r="C84" s="12"/>
      <c r="D84" s="9">
        <v>3.14</v>
      </c>
    </row>
    <row r="85" spans="1:4">
      <c r="A85" s="12" t="s">
        <v>8</v>
      </c>
      <c r="B85" s="13" t="s">
        <v>67</v>
      </c>
      <c r="C85" s="12"/>
      <c r="D85" s="9">
        <v>3.128</v>
      </c>
    </row>
    <row r="86" spans="1:4">
      <c r="A86" s="12" t="s">
        <v>12</v>
      </c>
      <c r="B86" s="13" t="s">
        <v>13</v>
      </c>
      <c r="C86" s="12"/>
      <c r="D86" s="9">
        <v>3.123</v>
      </c>
    </row>
    <row r="87" spans="1:4">
      <c r="A87" s="12" t="s">
        <v>14</v>
      </c>
      <c r="B87" s="13" t="s">
        <v>111</v>
      </c>
      <c r="C87" s="12"/>
      <c r="D87" s="9">
        <v>3.122</v>
      </c>
    </row>
    <row r="88" spans="1:4">
      <c r="A88" s="12" t="s">
        <v>12</v>
      </c>
      <c r="B88" s="13" t="s">
        <v>163</v>
      </c>
      <c r="C88" s="12"/>
      <c r="D88" s="9">
        <v>3.119</v>
      </c>
    </row>
    <row r="89" spans="1:4">
      <c r="A89" s="12" t="s">
        <v>6</v>
      </c>
      <c r="B89" s="13" t="s">
        <v>128</v>
      </c>
      <c r="C89" s="12"/>
      <c r="D89" s="9">
        <v>3.113</v>
      </c>
    </row>
    <row r="90" spans="1:4">
      <c r="A90" s="12" t="s">
        <v>6</v>
      </c>
      <c r="B90" s="13" t="s">
        <v>25</v>
      </c>
      <c r="C90" s="12"/>
      <c r="D90" s="9">
        <v>3.102</v>
      </c>
    </row>
    <row r="91" spans="1:4">
      <c r="A91" s="12" t="s">
        <v>14</v>
      </c>
      <c r="B91" s="13" t="s">
        <v>136</v>
      </c>
      <c r="C91" s="12"/>
      <c r="D91" s="9">
        <v>3.097</v>
      </c>
    </row>
    <row r="92" spans="1:4">
      <c r="A92" s="12" t="s">
        <v>8</v>
      </c>
      <c r="B92" s="13" t="s">
        <v>29</v>
      </c>
      <c r="C92" s="12"/>
      <c r="D92" s="9">
        <v>3.094</v>
      </c>
    </row>
    <row r="93" spans="1:4">
      <c r="A93" s="12" t="s">
        <v>6</v>
      </c>
      <c r="B93" s="13" t="s">
        <v>84</v>
      </c>
      <c r="C93" s="12"/>
      <c r="D93" s="9">
        <v>3.089</v>
      </c>
    </row>
    <row r="94" spans="1:4">
      <c r="A94" s="12" t="s">
        <v>8</v>
      </c>
      <c r="B94" s="13" t="s">
        <v>36</v>
      </c>
      <c r="C94" s="12"/>
      <c r="D94" s="9">
        <v>3.079</v>
      </c>
    </row>
    <row r="95" spans="1:4">
      <c r="A95" s="12" t="s">
        <v>8</v>
      </c>
      <c r="B95" s="13" t="s">
        <v>91</v>
      </c>
      <c r="C95" s="12"/>
      <c r="D95" s="9">
        <v>3.075</v>
      </c>
    </row>
    <row r="96" spans="1:4">
      <c r="A96" s="12" t="s">
        <v>21</v>
      </c>
      <c r="B96" s="13" t="s">
        <v>198</v>
      </c>
      <c r="C96" s="12"/>
      <c r="D96" s="9">
        <v>3.072</v>
      </c>
    </row>
    <row r="97" spans="1:4">
      <c r="A97" s="12" t="s">
        <v>21</v>
      </c>
      <c r="B97" s="13" t="s">
        <v>185</v>
      </c>
      <c r="C97" s="12"/>
      <c r="D97" s="9">
        <v>3.069</v>
      </c>
    </row>
    <row r="98" spans="1:4">
      <c r="A98" s="12" t="s">
        <v>6</v>
      </c>
      <c r="B98" s="13" t="s">
        <v>175</v>
      </c>
      <c r="C98" s="12"/>
      <c r="D98" s="9">
        <v>3.067</v>
      </c>
    </row>
    <row r="99" spans="1:4">
      <c r="A99" s="12" t="s">
        <v>6</v>
      </c>
      <c r="B99" s="13" t="s">
        <v>7</v>
      </c>
      <c r="C99" s="12"/>
      <c r="D99" s="9">
        <v>3.067</v>
      </c>
    </row>
    <row r="100" spans="1:4">
      <c r="A100" s="12" t="s">
        <v>14</v>
      </c>
      <c r="B100" s="13" t="s">
        <v>183</v>
      </c>
      <c r="C100" s="12"/>
      <c r="D100" s="9">
        <v>3.058</v>
      </c>
    </row>
    <row r="101" spans="1:4">
      <c r="A101" s="12" t="s">
        <v>14</v>
      </c>
      <c r="B101" s="13" t="s">
        <v>35</v>
      </c>
      <c r="C101" s="12"/>
      <c r="D101" s="9">
        <v>3.045</v>
      </c>
    </row>
    <row r="102" spans="1:4">
      <c r="A102" s="12" t="s">
        <v>21</v>
      </c>
      <c r="B102" s="13" t="s">
        <v>66</v>
      </c>
      <c r="C102" s="12"/>
      <c r="D102" s="9">
        <v>3.042</v>
      </c>
    </row>
    <row r="103" spans="1:4">
      <c r="A103" s="12" t="s">
        <v>14</v>
      </c>
      <c r="B103" s="13" t="s">
        <v>97</v>
      </c>
      <c r="C103" s="12"/>
      <c r="D103" s="9">
        <v>3.034</v>
      </c>
    </row>
    <row r="104" spans="1:4">
      <c r="A104" s="12" t="s">
        <v>14</v>
      </c>
      <c r="B104" s="13" t="s">
        <v>190</v>
      </c>
      <c r="C104" s="12"/>
      <c r="D104" s="9">
        <v>3.033</v>
      </c>
    </row>
    <row r="105" spans="1:4">
      <c r="A105" s="12" t="s">
        <v>21</v>
      </c>
      <c r="B105" s="13" t="s">
        <v>114</v>
      </c>
      <c r="C105" s="12"/>
      <c r="D105" s="9">
        <v>3.024</v>
      </c>
    </row>
    <row r="106" spans="1:4">
      <c r="A106" s="12" t="s">
        <v>10</v>
      </c>
      <c r="B106" s="13" t="s">
        <v>65</v>
      </c>
      <c r="C106" s="12"/>
      <c r="D106" s="9">
        <v>3.014</v>
      </c>
    </row>
    <row r="107" spans="1:4">
      <c r="A107" s="12" t="s">
        <v>14</v>
      </c>
      <c r="B107" s="13" t="s">
        <v>140</v>
      </c>
      <c r="C107" s="12"/>
      <c r="D107" s="9">
        <v>2.997</v>
      </c>
    </row>
    <row r="108" spans="1:4">
      <c r="A108" s="12" t="s">
        <v>14</v>
      </c>
      <c r="B108" s="13" t="s">
        <v>68</v>
      </c>
      <c r="C108" s="12"/>
      <c r="D108" s="9">
        <v>2.991</v>
      </c>
    </row>
    <row r="109" spans="1:4">
      <c r="A109" s="12" t="s">
        <v>8</v>
      </c>
      <c r="B109" s="13" t="s">
        <v>98</v>
      </c>
      <c r="C109" s="12"/>
      <c r="D109" s="9">
        <v>2.973</v>
      </c>
    </row>
    <row r="110" spans="1:4">
      <c r="A110" s="12" t="s">
        <v>10</v>
      </c>
      <c r="B110" s="13" t="s">
        <v>38</v>
      </c>
      <c r="C110" s="12"/>
      <c r="D110" s="9">
        <v>2.937</v>
      </c>
    </row>
    <row r="111" spans="1:4">
      <c r="A111" s="12" t="s">
        <v>21</v>
      </c>
      <c r="B111" s="13" t="s">
        <v>94</v>
      </c>
      <c r="C111" s="12"/>
      <c r="D111" s="9">
        <v>2.934</v>
      </c>
    </row>
    <row r="112" spans="1:4">
      <c r="A112" s="12" t="s">
        <v>21</v>
      </c>
      <c r="B112" s="13" t="s">
        <v>151</v>
      </c>
      <c r="C112" s="12"/>
      <c r="D112" s="9">
        <v>2.915</v>
      </c>
    </row>
    <row r="113" spans="1:4">
      <c r="A113" s="12" t="s">
        <v>14</v>
      </c>
      <c r="B113" s="13" t="s">
        <v>189</v>
      </c>
      <c r="C113" s="12"/>
      <c r="D113" s="9">
        <v>2.911</v>
      </c>
    </row>
    <row r="114" spans="1:4">
      <c r="A114" s="12" t="s">
        <v>14</v>
      </c>
      <c r="B114" s="13" t="s">
        <v>34</v>
      </c>
      <c r="C114" s="12"/>
      <c r="D114" s="9">
        <v>2.902</v>
      </c>
    </row>
    <row r="115" spans="1:4">
      <c r="A115" s="12" t="s">
        <v>6</v>
      </c>
      <c r="B115" s="13" t="s">
        <v>179</v>
      </c>
      <c r="C115" s="12"/>
      <c r="D115" s="9">
        <v>2.891</v>
      </c>
    </row>
    <row r="116" spans="1:4">
      <c r="A116" s="12" t="s">
        <v>12</v>
      </c>
      <c r="B116" s="13" t="s">
        <v>19</v>
      </c>
      <c r="C116" s="12"/>
      <c r="D116" s="9">
        <v>2.872</v>
      </c>
    </row>
    <row r="117" spans="1:4">
      <c r="A117" s="12" t="s">
        <v>14</v>
      </c>
      <c r="B117" s="13" t="s">
        <v>177</v>
      </c>
      <c r="C117" s="12"/>
      <c r="D117" s="9">
        <v>2.837</v>
      </c>
    </row>
    <row r="118" spans="1:4">
      <c r="A118" s="12" t="s">
        <v>21</v>
      </c>
      <c r="B118" s="13" t="s">
        <v>90</v>
      </c>
      <c r="C118" s="12"/>
      <c r="D118" s="9">
        <v>2.811</v>
      </c>
    </row>
    <row r="119" spans="1:4">
      <c r="A119" s="12" t="s">
        <v>14</v>
      </c>
      <c r="B119" s="13" t="s">
        <v>194</v>
      </c>
      <c r="C119" s="12"/>
      <c r="D119" s="9">
        <v>2.793</v>
      </c>
    </row>
    <row r="120" spans="1:4">
      <c r="A120" s="12" t="s">
        <v>10</v>
      </c>
      <c r="B120" s="13" t="s">
        <v>71</v>
      </c>
      <c r="C120" s="12"/>
      <c r="D120" s="9">
        <v>2.788</v>
      </c>
    </row>
    <row r="121" spans="1:4">
      <c r="A121" s="12" t="s">
        <v>8</v>
      </c>
      <c r="B121" s="13" t="s">
        <v>134</v>
      </c>
      <c r="C121" s="12"/>
      <c r="D121" s="9">
        <v>2.783</v>
      </c>
    </row>
    <row r="122" spans="1:4">
      <c r="A122" s="12" t="s">
        <v>6</v>
      </c>
      <c r="B122" s="13" t="s">
        <v>79</v>
      </c>
      <c r="C122" s="12"/>
      <c r="D122" s="9">
        <v>2.776</v>
      </c>
    </row>
    <row r="123" spans="1:4">
      <c r="A123" s="12" t="s">
        <v>12</v>
      </c>
      <c r="B123" s="13" t="s">
        <v>182</v>
      </c>
      <c r="C123" s="12"/>
      <c r="D123" s="9">
        <v>2.774</v>
      </c>
    </row>
    <row r="124" spans="1:4">
      <c r="A124" s="12" t="s">
        <v>8</v>
      </c>
      <c r="B124" s="13" t="s">
        <v>43</v>
      </c>
      <c r="C124" s="12"/>
      <c r="D124" s="9">
        <v>2.764</v>
      </c>
    </row>
    <row r="125" spans="1:4">
      <c r="A125" s="12" t="s">
        <v>12</v>
      </c>
      <c r="B125" s="13" t="s">
        <v>149</v>
      </c>
      <c r="C125" s="12"/>
      <c r="D125" s="9">
        <v>2.741</v>
      </c>
    </row>
    <row r="126" spans="1:4">
      <c r="A126" s="12" t="s">
        <v>12</v>
      </c>
      <c r="B126" s="13" t="s">
        <v>93</v>
      </c>
      <c r="C126" s="12"/>
      <c r="D126" s="9">
        <v>2.741</v>
      </c>
    </row>
    <row r="127" spans="1:4">
      <c r="A127" s="12" t="s">
        <v>12</v>
      </c>
      <c r="B127" s="13" t="s">
        <v>75</v>
      </c>
      <c r="C127" s="12"/>
      <c r="D127" s="9">
        <v>2.717</v>
      </c>
    </row>
    <row r="128" spans="1:4">
      <c r="A128" s="12" t="s">
        <v>6</v>
      </c>
      <c r="B128" s="13" t="s">
        <v>55</v>
      </c>
      <c r="C128" s="12"/>
      <c r="D128" s="9">
        <v>2.685</v>
      </c>
    </row>
    <row r="129" spans="1:4">
      <c r="A129" s="12" t="s">
        <v>8</v>
      </c>
      <c r="B129" s="13" t="s">
        <v>49</v>
      </c>
      <c r="C129" s="12"/>
      <c r="D129" s="9">
        <v>2.685</v>
      </c>
    </row>
    <row r="130" spans="1:4">
      <c r="A130" s="12" t="s">
        <v>10</v>
      </c>
      <c r="B130" s="13" t="s">
        <v>56</v>
      </c>
      <c r="C130" s="12"/>
      <c r="D130" s="9">
        <v>2.676</v>
      </c>
    </row>
    <row r="131" spans="1:4">
      <c r="A131" s="12" t="s">
        <v>10</v>
      </c>
      <c r="B131" s="13" t="s">
        <v>150</v>
      </c>
      <c r="C131" s="12"/>
      <c r="D131" s="9">
        <v>2.656</v>
      </c>
    </row>
    <row r="132" spans="1:4">
      <c r="A132" s="12" t="s">
        <v>10</v>
      </c>
      <c r="B132" s="13" t="s">
        <v>184</v>
      </c>
      <c r="C132" s="12"/>
      <c r="D132" s="9">
        <v>2.649</v>
      </c>
    </row>
    <row r="133" spans="1:4">
      <c r="A133" s="12" t="s">
        <v>21</v>
      </c>
      <c r="B133" s="13" t="s">
        <v>141</v>
      </c>
      <c r="C133" s="12"/>
      <c r="D133" s="9">
        <v>2.641</v>
      </c>
    </row>
    <row r="134" spans="1:4">
      <c r="A134" s="12" t="s">
        <v>12</v>
      </c>
      <c r="B134" s="13" t="s">
        <v>64</v>
      </c>
      <c r="C134" s="12"/>
      <c r="D134" s="9">
        <v>2.638</v>
      </c>
    </row>
    <row r="135" spans="1:4">
      <c r="A135" s="12" t="s">
        <v>6</v>
      </c>
      <c r="B135" s="13" t="s">
        <v>156</v>
      </c>
      <c r="C135" s="12"/>
      <c r="D135" s="9">
        <v>2.626</v>
      </c>
    </row>
    <row r="136" spans="1:4">
      <c r="A136" s="12" t="s">
        <v>12</v>
      </c>
      <c r="B136" s="13" t="s">
        <v>124</v>
      </c>
      <c r="C136" s="12"/>
      <c r="D136" s="9">
        <v>2.626</v>
      </c>
    </row>
    <row r="137" spans="1:4">
      <c r="A137" s="12" t="s">
        <v>21</v>
      </c>
      <c r="B137" s="13" t="s">
        <v>110</v>
      </c>
      <c r="C137" s="12"/>
      <c r="D137" s="9">
        <v>2.599</v>
      </c>
    </row>
    <row r="138" spans="1:4">
      <c r="A138" s="12" t="s">
        <v>21</v>
      </c>
      <c r="B138" s="13" t="s">
        <v>41</v>
      </c>
      <c r="C138" s="12"/>
      <c r="D138" s="9">
        <v>2.587</v>
      </c>
    </row>
    <row r="139" spans="1:4">
      <c r="A139" s="12" t="s">
        <v>14</v>
      </c>
      <c r="B139" s="13" t="s">
        <v>87</v>
      </c>
      <c r="C139" s="12"/>
      <c r="D139" s="9">
        <v>2.546</v>
      </c>
    </row>
    <row r="140" spans="1:4">
      <c r="A140" s="12" t="s">
        <v>8</v>
      </c>
      <c r="B140" s="13" t="s">
        <v>9</v>
      </c>
      <c r="C140" s="12"/>
      <c r="D140" s="9">
        <v>2.545</v>
      </c>
    </row>
    <row r="141" spans="1:4">
      <c r="A141" s="12" t="s">
        <v>12</v>
      </c>
      <c r="B141" s="13" t="s">
        <v>154</v>
      </c>
      <c r="C141" s="12"/>
      <c r="D141" s="9">
        <v>2.534</v>
      </c>
    </row>
    <row r="142" spans="1:4">
      <c r="A142" s="12" t="s">
        <v>10</v>
      </c>
      <c r="B142" s="13" t="s">
        <v>133</v>
      </c>
      <c r="C142" s="12"/>
      <c r="D142" s="9">
        <v>2.506</v>
      </c>
    </row>
    <row r="143" spans="1:4">
      <c r="A143" s="12" t="s">
        <v>14</v>
      </c>
      <c r="B143" s="13" t="s">
        <v>74</v>
      </c>
      <c r="C143" s="12"/>
      <c r="D143" s="9">
        <v>2.501</v>
      </c>
    </row>
    <row r="144" spans="1:4">
      <c r="A144" s="12" t="s">
        <v>12</v>
      </c>
      <c r="B144" s="13" t="s">
        <v>70</v>
      </c>
      <c r="C144" s="12"/>
      <c r="D144" s="9">
        <v>2.488</v>
      </c>
    </row>
    <row r="145" spans="1:4">
      <c r="A145" s="12" t="s">
        <v>10</v>
      </c>
      <c r="B145" s="13" t="s">
        <v>142</v>
      </c>
      <c r="C145" s="12"/>
      <c r="D145" s="9">
        <v>2.48</v>
      </c>
    </row>
    <row r="146" spans="1:4">
      <c r="A146" s="12" t="s">
        <v>21</v>
      </c>
      <c r="B146" s="13" t="s">
        <v>80</v>
      </c>
      <c r="C146" s="12"/>
      <c r="D146" s="9">
        <v>2.472</v>
      </c>
    </row>
    <row r="147" spans="1:4">
      <c r="A147" s="12" t="s">
        <v>12</v>
      </c>
      <c r="B147" s="13" t="s">
        <v>121</v>
      </c>
      <c r="C147" s="12"/>
      <c r="D147" s="9">
        <v>2.435</v>
      </c>
    </row>
    <row r="148" spans="1:4">
      <c r="A148" s="12" t="s">
        <v>10</v>
      </c>
      <c r="B148" s="13" t="s">
        <v>100</v>
      </c>
      <c r="C148" s="12"/>
      <c r="D148" s="9">
        <v>2.419</v>
      </c>
    </row>
    <row r="149" spans="1:4">
      <c r="A149" s="12" t="s">
        <v>12</v>
      </c>
      <c r="B149" s="13" t="s">
        <v>148</v>
      </c>
      <c r="C149" s="12"/>
      <c r="D149" s="9">
        <v>2.411</v>
      </c>
    </row>
    <row r="150" spans="1:4">
      <c r="A150" s="12" t="s">
        <v>8</v>
      </c>
      <c r="B150" s="13" t="s">
        <v>173</v>
      </c>
      <c r="C150" s="12"/>
      <c r="D150" s="9">
        <v>2.411</v>
      </c>
    </row>
    <row r="151" spans="1:4">
      <c r="A151" s="12" t="s">
        <v>10</v>
      </c>
      <c r="B151" s="13" t="s">
        <v>186</v>
      </c>
      <c r="C151" s="12"/>
      <c r="D151" s="9">
        <v>2.401</v>
      </c>
    </row>
    <row r="152" spans="1:4">
      <c r="A152" s="12" t="s">
        <v>21</v>
      </c>
      <c r="B152" s="13" t="s">
        <v>23</v>
      </c>
      <c r="C152" s="12"/>
      <c r="D152" s="9">
        <v>2.388</v>
      </c>
    </row>
    <row r="153" spans="1:4">
      <c r="A153" s="12" t="s">
        <v>10</v>
      </c>
      <c r="B153" s="13" t="s">
        <v>59</v>
      </c>
      <c r="C153" s="12"/>
      <c r="D153" s="9">
        <v>2.363</v>
      </c>
    </row>
    <row r="154" spans="1:4">
      <c r="A154" s="12" t="s">
        <v>10</v>
      </c>
      <c r="B154" s="13" t="s">
        <v>157</v>
      </c>
      <c r="C154" s="12"/>
      <c r="D154" s="9">
        <v>2.358</v>
      </c>
    </row>
    <row r="155" spans="1:4">
      <c r="A155" s="12" t="s">
        <v>10</v>
      </c>
      <c r="B155" s="13" t="s">
        <v>145</v>
      </c>
      <c r="C155" s="12"/>
      <c r="D155" s="9">
        <v>2.324</v>
      </c>
    </row>
    <row r="156" spans="1:4">
      <c r="A156" s="12" t="s">
        <v>10</v>
      </c>
      <c r="B156" s="13" t="s">
        <v>39</v>
      </c>
      <c r="C156" s="12"/>
      <c r="D156" s="9">
        <v>2.306</v>
      </c>
    </row>
    <row r="157" spans="1:4">
      <c r="A157" s="12" t="s">
        <v>6</v>
      </c>
      <c r="B157" s="13" t="s">
        <v>127</v>
      </c>
      <c r="C157" s="12"/>
      <c r="D157" s="9">
        <v>2.304</v>
      </c>
    </row>
    <row r="158" spans="1:4">
      <c r="A158" s="12" t="s">
        <v>12</v>
      </c>
      <c r="B158" s="13" t="s">
        <v>42</v>
      </c>
      <c r="C158" s="12"/>
      <c r="D158" s="9">
        <v>2.293</v>
      </c>
    </row>
    <row r="159" spans="1:4">
      <c r="A159" s="12" t="s">
        <v>12</v>
      </c>
      <c r="B159" s="13" t="s">
        <v>174</v>
      </c>
      <c r="C159" s="12"/>
      <c r="D159" s="9">
        <v>2.274</v>
      </c>
    </row>
    <row r="160" spans="1:4">
      <c r="A160" s="12" t="s">
        <v>8</v>
      </c>
      <c r="B160" s="13" t="s">
        <v>81</v>
      </c>
      <c r="C160" s="12"/>
      <c r="D160" s="9">
        <v>2.227</v>
      </c>
    </row>
    <row r="161" spans="1:4">
      <c r="A161" s="12" t="s">
        <v>14</v>
      </c>
      <c r="B161" s="13" t="s">
        <v>126</v>
      </c>
      <c r="C161" s="12"/>
      <c r="D161" s="9">
        <v>2.226</v>
      </c>
    </row>
    <row r="162" spans="1:4">
      <c r="A162" s="12" t="s">
        <v>8</v>
      </c>
      <c r="B162" s="13" t="s">
        <v>131</v>
      </c>
      <c r="C162" s="12"/>
      <c r="D162" s="9">
        <v>2.213</v>
      </c>
    </row>
    <row r="163" spans="1:4">
      <c r="A163" s="12" t="s">
        <v>10</v>
      </c>
      <c r="B163" s="13" t="s">
        <v>147</v>
      </c>
      <c r="C163" s="12"/>
      <c r="D163" s="9">
        <v>2.209</v>
      </c>
    </row>
    <row r="164" spans="1:4">
      <c r="A164" s="12" t="s">
        <v>12</v>
      </c>
      <c r="B164" s="13" t="s">
        <v>63</v>
      </c>
      <c r="C164" s="12"/>
      <c r="D164" s="9">
        <v>2.177</v>
      </c>
    </row>
    <row r="165" spans="1:4">
      <c r="A165" s="12" t="s">
        <v>8</v>
      </c>
      <c r="B165" s="13" t="s">
        <v>153</v>
      </c>
      <c r="C165" s="12"/>
      <c r="D165" s="9">
        <v>2.176</v>
      </c>
    </row>
    <row r="166" spans="1:4">
      <c r="A166" s="12" t="s">
        <v>6</v>
      </c>
      <c r="B166" s="13" t="s">
        <v>146</v>
      </c>
      <c r="C166" s="12"/>
      <c r="D166" s="9">
        <v>2.16</v>
      </c>
    </row>
    <row r="167" spans="1:4">
      <c r="A167" s="12" t="s">
        <v>10</v>
      </c>
      <c r="B167" s="13" t="s">
        <v>53</v>
      </c>
      <c r="C167" s="12"/>
      <c r="D167" s="9">
        <v>2.133</v>
      </c>
    </row>
    <row r="168" spans="1:4">
      <c r="A168" s="12" t="s">
        <v>14</v>
      </c>
      <c r="B168" s="13" t="s">
        <v>46</v>
      </c>
      <c r="C168" s="12"/>
      <c r="D168" s="9">
        <v>2.108</v>
      </c>
    </row>
    <row r="169" spans="1:4">
      <c r="A169" s="12" t="s">
        <v>10</v>
      </c>
      <c r="B169" s="13" t="s">
        <v>162</v>
      </c>
      <c r="C169" s="12"/>
      <c r="D169" s="9">
        <v>2.105</v>
      </c>
    </row>
    <row r="170" spans="1:4">
      <c r="A170" s="12" t="s">
        <v>10</v>
      </c>
      <c r="B170" s="13" t="s">
        <v>47</v>
      </c>
      <c r="C170" s="12"/>
      <c r="D170" s="9">
        <v>2.097</v>
      </c>
    </row>
    <row r="171" spans="1:4">
      <c r="A171" s="12" t="s">
        <v>21</v>
      </c>
      <c r="B171" s="13" t="s">
        <v>129</v>
      </c>
      <c r="C171" s="12"/>
      <c r="D171" s="9">
        <v>2.086</v>
      </c>
    </row>
    <row r="172" spans="1:4">
      <c r="A172" s="12" t="s">
        <v>21</v>
      </c>
      <c r="B172" s="13" t="s">
        <v>195</v>
      </c>
      <c r="C172" s="12"/>
      <c r="D172" s="9">
        <v>2.082</v>
      </c>
    </row>
    <row r="173" spans="1:4">
      <c r="A173" s="12" t="s">
        <v>21</v>
      </c>
      <c r="B173" s="13" t="s">
        <v>144</v>
      </c>
      <c r="C173" s="12"/>
      <c r="D173" s="9">
        <v>2.049</v>
      </c>
    </row>
    <row r="174" spans="1:4">
      <c r="A174" s="12" t="s">
        <v>12</v>
      </c>
      <c r="B174" s="13" t="s">
        <v>143</v>
      </c>
      <c r="C174" s="12"/>
      <c r="D174" s="9">
        <v>2</v>
      </c>
    </row>
    <row r="175" spans="1:4">
      <c r="A175" s="12" t="s">
        <v>8</v>
      </c>
      <c r="B175" s="13" t="s">
        <v>137</v>
      </c>
      <c r="C175" s="12"/>
      <c r="D175" s="9">
        <v>1.937</v>
      </c>
    </row>
    <row r="176" spans="1:4">
      <c r="A176" s="12" t="s">
        <v>6</v>
      </c>
      <c r="B176" s="13" t="s">
        <v>17</v>
      </c>
      <c r="C176" s="12"/>
      <c r="D176" s="9">
        <v>1.918</v>
      </c>
    </row>
    <row r="177" spans="1:4">
      <c r="A177" s="12" t="s">
        <v>14</v>
      </c>
      <c r="B177" s="13" t="s">
        <v>135</v>
      </c>
      <c r="C177" s="12"/>
      <c r="D177" s="9">
        <v>1.863</v>
      </c>
    </row>
    <row r="178" spans="1:4">
      <c r="A178" s="12" t="s">
        <v>14</v>
      </c>
      <c r="B178" s="13" t="s">
        <v>139</v>
      </c>
      <c r="C178" s="12"/>
      <c r="D178" s="9">
        <v>1.697</v>
      </c>
    </row>
    <row r="179" spans="1:4">
      <c r="A179" s="12" t="s">
        <v>14</v>
      </c>
      <c r="B179" s="13" t="s">
        <v>165</v>
      </c>
      <c r="C179" s="12"/>
      <c r="D179" s="9">
        <v>1.659</v>
      </c>
    </row>
    <row r="180" spans="1:4">
      <c r="A180" s="12" t="s">
        <v>14</v>
      </c>
      <c r="B180" s="13" t="s">
        <v>159</v>
      </c>
      <c r="C180" s="12"/>
      <c r="D180" s="9">
        <v>1.634</v>
      </c>
    </row>
    <row r="181" spans="1:4">
      <c r="A181" s="12" t="s">
        <v>12</v>
      </c>
      <c r="B181" s="13" t="s">
        <v>96</v>
      </c>
      <c r="C181" s="12"/>
      <c r="D181" s="9">
        <v>1.613</v>
      </c>
    </row>
    <row r="182" spans="1:4">
      <c r="A182" s="12" t="s">
        <v>21</v>
      </c>
      <c r="B182" s="13" t="s">
        <v>152</v>
      </c>
      <c r="C182" s="12"/>
      <c r="D182" s="9">
        <v>1.448</v>
      </c>
    </row>
    <row r="183" spans="1:4">
      <c r="A183" s="12" t="s">
        <v>12</v>
      </c>
      <c r="B183" s="13" t="s">
        <v>73</v>
      </c>
      <c r="C183" s="12"/>
      <c r="D183" s="9">
        <v>1.28</v>
      </c>
    </row>
    <row r="184" spans="1:4">
      <c r="A184" s="12" t="s">
        <v>21</v>
      </c>
      <c r="B184" s="13" t="s">
        <v>180</v>
      </c>
      <c r="C184" s="12"/>
      <c r="D184" s="9">
        <v>1.217</v>
      </c>
    </row>
    <row r="185" spans="1:4">
      <c r="A185" s="12" t="s">
        <v>10</v>
      </c>
      <c r="B185" s="13" t="s">
        <v>11</v>
      </c>
      <c r="C185" s="12"/>
      <c r="D185" s="9">
        <v>0.852</v>
      </c>
    </row>
    <row r="186" spans="1:4">
      <c r="A186" s="12" t="s">
        <v>12</v>
      </c>
      <c r="B186" s="13" t="s">
        <v>196</v>
      </c>
      <c r="C186" s="12"/>
      <c r="D186" s="9">
        <v>1.105</v>
      </c>
    </row>
    <row r="187" spans="1:4">
      <c r="A187" s="12" t="s">
        <v>10</v>
      </c>
      <c r="B187" s="13" t="s">
        <v>158</v>
      </c>
      <c r="C187" s="12"/>
      <c r="D187" s="9">
        <v>0.756</v>
      </c>
    </row>
    <row r="188" spans="1:4">
      <c r="A188" s="12" t="s">
        <v>10</v>
      </c>
      <c r="B188" s="13" t="s">
        <v>40</v>
      </c>
      <c r="C188" s="12"/>
      <c r="D188" s="9">
        <v>0.665</v>
      </c>
    </row>
    <row r="189" spans="1:4">
      <c r="A189" s="12" t="s">
        <v>8</v>
      </c>
      <c r="B189" s="13" t="s">
        <v>16</v>
      </c>
      <c r="C189" s="12"/>
      <c r="D189" s="9">
        <v>0.3</v>
      </c>
    </row>
    <row r="190" spans="1:4">
      <c r="A190" s="12" t="s">
        <v>12</v>
      </c>
      <c r="B190" s="13" t="s">
        <v>18</v>
      </c>
      <c r="C190" s="12"/>
      <c r="D190" s="9">
        <v>0</v>
      </c>
    </row>
  </sheetData>
  <sortState ref="A2:D191">
    <sortCondition ref="D1:D191" descending="1"/>
  </sortState>
  <pageMargins left="0.75" right="0.75" top="1" bottom="1" header="0.5" footer="0.5"/>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163"/>
  <sheetViews>
    <sheetView workbookViewId="0">
      <selection activeCell="E1" sqref="E1"/>
    </sheetView>
  </sheetViews>
  <sheetFormatPr defaultColWidth="9.2" defaultRowHeight="14"/>
  <cols>
    <col min="1" max="1" width="17.0636363636364" style="3" customWidth="1"/>
    <col min="2" max="2" width="14.0636363636364" style="4" customWidth="1"/>
    <col min="3" max="3" width="8.46363636363636" style="3" customWidth="1"/>
    <col min="4" max="4" width="17.6" style="3" customWidth="1"/>
    <col min="5" max="5" width="37.8" style="5" customWidth="1"/>
    <col min="6" max="6" width="9.2" style="3" customWidth="1"/>
    <col min="7" max="8" width="8.06363636363636" style="3" customWidth="1"/>
    <col min="9" max="9" width="6" style="3" customWidth="1"/>
    <col min="10" max="10" width="8" style="24" customWidth="1"/>
    <col min="11" max="11" width="15.0636363636364" style="6" customWidth="1"/>
    <col min="12" max="12" width="8.6" style="6" customWidth="1"/>
  </cols>
  <sheetData>
    <row r="1" spans="1:12">
      <c r="A1" s="1" t="s">
        <v>0</v>
      </c>
      <c r="B1" s="7" t="s">
        <v>1</v>
      </c>
      <c r="C1" s="1" t="s">
        <v>2</v>
      </c>
      <c r="D1" s="1" t="s">
        <v>236</v>
      </c>
      <c r="E1" s="8" t="s">
        <v>237</v>
      </c>
      <c r="F1" s="1" t="s">
        <v>238</v>
      </c>
      <c r="G1" s="1" t="s">
        <v>239</v>
      </c>
      <c r="H1" s="1" t="s">
        <v>293</v>
      </c>
      <c r="I1" s="1" t="s">
        <v>294</v>
      </c>
      <c r="J1" s="25" t="s">
        <v>240</v>
      </c>
      <c r="K1" s="9" t="s">
        <v>295</v>
      </c>
      <c r="L1" s="9" t="s">
        <v>235</v>
      </c>
    </row>
    <row r="2" spans="1:12">
      <c r="A2" s="13" t="s">
        <v>6</v>
      </c>
      <c r="B2" s="13" t="s">
        <v>156</v>
      </c>
      <c r="C2" s="13"/>
      <c r="D2" s="13" t="s">
        <v>296</v>
      </c>
      <c r="E2" s="13" t="s">
        <v>297</v>
      </c>
      <c r="F2" s="13" t="s">
        <v>298</v>
      </c>
      <c r="G2" s="13"/>
      <c r="H2" s="13" t="s">
        <v>299</v>
      </c>
      <c r="I2" s="13" t="s">
        <v>300</v>
      </c>
      <c r="J2" s="14">
        <v>0.25</v>
      </c>
      <c r="K2" s="14">
        <v>0.5</v>
      </c>
      <c r="L2" s="14">
        <v>0.125</v>
      </c>
    </row>
    <row r="3" spans="1:12">
      <c r="A3" s="13" t="s">
        <v>6</v>
      </c>
      <c r="B3" s="13" t="s">
        <v>146</v>
      </c>
      <c r="C3" s="13"/>
      <c r="D3" s="13" t="s">
        <v>296</v>
      </c>
      <c r="E3" s="13" t="s">
        <v>301</v>
      </c>
      <c r="F3" s="13" t="s">
        <v>298</v>
      </c>
      <c r="G3" s="13"/>
      <c r="H3" s="13" t="s">
        <v>299</v>
      </c>
      <c r="I3" s="13" t="s">
        <v>300</v>
      </c>
      <c r="J3" s="14">
        <v>0.25</v>
      </c>
      <c r="K3" s="14">
        <v>0.5</v>
      </c>
      <c r="L3" s="14">
        <v>0.125</v>
      </c>
    </row>
    <row r="4" spans="1:12">
      <c r="A4" s="13" t="s">
        <v>6</v>
      </c>
      <c r="B4" s="13" t="s">
        <v>156</v>
      </c>
      <c r="C4" s="13"/>
      <c r="D4" s="13" t="s">
        <v>296</v>
      </c>
      <c r="E4" s="13" t="s">
        <v>302</v>
      </c>
      <c r="F4" s="13" t="s">
        <v>298</v>
      </c>
      <c r="G4" s="13"/>
      <c r="H4" s="13" t="s">
        <v>303</v>
      </c>
      <c r="I4" s="13" t="s">
        <v>300</v>
      </c>
      <c r="J4" s="14">
        <v>0.25</v>
      </c>
      <c r="K4" s="14">
        <v>0.5</v>
      </c>
      <c r="L4" s="14">
        <v>0.125</v>
      </c>
    </row>
    <row r="5" spans="1:12">
      <c r="A5" s="13" t="s">
        <v>6</v>
      </c>
      <c r="B5" s="13" t="s">
        <v>166</v>
      </c>
      <c r="C5" s="13"/>
      <c r="D5" s="13" t="s">
        <v>296</v>
      </c>
      <c r="E5" s="13" t="s">
        <v>304</v>
      </c>
      <c r="F5" s="13" t="s">
        <v>298</v>
      </c>
      <c r="G5" s="13"/>
      <c r="H5" s="13" t="s">
        <v>305</v>
      </c>
      <c r="I5" s="13"/>
      <c r="J5" s="14">
        <v>0.25</v>
      </c>
      <c r="K5" s="14"/>
      <c r="L5" s="14">
        <v>0.25</v>
      </c>
    </row>
    <row r="6" spans="1:12">
      <c r="A6" s="12" t="s">
        <v>6</v>
      </c>
      <c r="B6" s="13" t="s">
        <v>103</v>
      </c>
      <c r="C6" s="13"/>
      <c r="D6" s="13" t="s">
        <v>296</v>
      </c>
      <c r="E6" s="13" t="s">
        <v>306</v>
      </c>
      <c r="F6" s="13" t="s">
        <v>298</v>
      </c>
      <c r="G6" s="13"/>
      <c r="H6" s="13" t="s">
        <v>307</v>
      </c>
      <c r="I6" s="13" t="s">
        <v>300</v>
      </c>
      <c r="J6" s="14">
        <v>0.5</v>
      </c>
      <c r="K6" s="14">
        <v>0.5</v>
      </c>
      <c r="L6" s="14">
        <v>0.25</v>
      </c>
    </row>
    <row r="7" spans="1:12">
      <c r="A7" s="12" t="s">
        <v>6</v>
      </c>
      <c r="B7" s="13" t="s">
        <v>103</v>
      </c>
      <c r="C7" s="13"/>
      <c r="D7" s="13" t="s">
        <v>308</v>
      </c>
      <c r="E7" s="13" t="s">
        <v>309</v>
      </c>
      <c r="F7" s="13"/>
      <c r="G7" s="13" t="s">
        <v>262</v>
      </c>
      <c r="H7" s="13"/>
      <c r="I7" s="13"/>
      <c r="J7" s="14">
        <v>84</v>
      </c>
      <c r="K7" s="14"/>
      <c r="L7" s="14"/>
    </row>
    <row r="8" spans="1:12">
      <c r="A8" s="12" t="s">
        <v>6</v>
      </c>
      <c r="B8" s="13" t="s">
        <v>115</v>
      </c>
      <c r="C8" s="13"/>
      <c r="D8" s="13" t="s">
        <v>308</v>
      </c>
      <c r="E8" s="13" t="s">
        <v>309</v>
      </c>
      <c r="F8" s="13"/>
      <c r="G8" s="13" t="s">
        <v>262</v>
      </c>
      <c r="H8" s="13"/>
      <c r="I8" s="13"/>
      <c r="J8" s="14">
        <v>95</v>
      </c>
      <c r="K8" s="14"/>
      <c r="L8" s="14"/>
    </row>
    <row r="9" spans="1:12">
      <c r="A9" s="12" t="s">
        <v>6</v>
      </c>
      <c r="B9" s="13" t="s">
        <v>155</v>
      </c>
      <c r="C9" s="13"/>
      <c r="D9" s="13" t="s">
        <v>308</v>
      </c>
      <c r="E9" s="13" t="s">
        <v>309</v>
      </c>
      <c r="F9" s="13"/>
      <c r="G9" s="13" t="s">
        <v>262</v>
      </c>
      <c r="H9" s="13"/>
      <c r="I9" s="13"/>
      <c r="J9" s="14">
        <v>68</v>
      </c>
      <c r="K9" s="14"/>
      <c r="L9" s="14"/>
    </row>
    <row r="10" spans="1:12">
      <c r="A10" s="12" t="s">
        <v>6</v>
      </c>
      <c r="B10" s="13" t="s">
        <v>119</v>
      </c>
      <c r="C10" s="13"/>
      <c r="D10" s="13" t="s">
        <v>308</v>
      </c>
      <c r="E10" s="13" t="s">
        <v>309</v>
      </c>
      <c r="F10" s="13"/>
      <c r="G10" s="13" t="s">
        <v>262</v>
      </c>
      <c r="H10" s="13"/>
      <c r="I10" s="13"/>
      <c r="J10" s="14">
        <v>85</v>
      </c>
      <c r="K10" s="14"/>
      <c r="L10" s="14"/>
    </row>
    <row r="11" spans="1:12">
      <c r="A11" s="12" t="s">
        <v>6</v>
      </c>
      <c r="B11" s="13" t="s">
        <v>104</v>
      </c>
      <c r="C11" s="13"/>
      <c r="D11" s="13" t="s">
        <v>308</v>
      </c>
      <c r="E11" s="13" t="s">
        <v>309</v>
      </c>
      <c r="F11" s="13"/>
      <c r="G11" s="13" t="s">
        <v>262</v>
      </c>
      <c r="H11" s="13"/>
      <c r="I11" s="13"/>
      <c r="J11" s="14">
        <v>91</v>
      </c>
      <c r="K11" s="14"/>
      <c r="L11" s="14"/>
    </row>
    <row r="12" spans="1:12">
      <c r="A12" s="12" t="s">
        <v>6</v>
      </c>
      <c r="B12" s="13" t="s">
        <v>77</v>
      </c>
      <c r="C12" s="13"/>
      <c r="D12" s="13" t="s">
        <v>308</v>
      </c>
      <c r="E12" s="13" t="s">
        <v>309</v>
      </c>
      <c r="F12" s="13"/>
      <c r="G12" s="13" t="s">
        <v>262</v>
      </c>
      <c r="H12" s="13"/>
      <c r="I12" s="13"/>
      <c r="J12" s="14">
        <v>93</v>
      </c>
      <c r="K12" s="14"/>
      <c r="L12" s="14"/>
    </row>
    <row r="13" spans="1:12">
      <c r="A13" s="12" t="s">
        <v>6</v>
      </c>
      <c r="B13" s="13" t="s">
        <v>52</v>
      </c>
      <c r="C13" s="13"/>
      <c r="D13" s="13" t="s">
        <v>308</v>
      </c>
      <c r="E13" s="13" t="s">
        <v>309</v>
      </c>
      <c r="F13" s="13"/>
      <c r="G13" s="13" t="s">
        <v>262</v>
      </c>
      <c r="H13" s="13"/>
      <c r="I13" s="13"/>
      <c r="J13" s="14">
        <v>88</v>
      </c>
      <c r="K13" s="14"/>
      <c r="L13" s="14"/>
    </row>
    <row r="14" spans="1:12">
      <c r="A14" s="12" t="s">
        <v>6</v>
      </c>
      <c r="B14" s="13" t="s">
        <v>60</v>
      </c>
      <c r="C14" s="13"/>
      <c r="D14" s="13" t="s">
        <v>308</v>
      </c>
      <c r="E14" s="13" t="s">
        <v>309</v>
      </c>
      <c r="F14" s="13"/>
      <c r="G14" s="13" t="s">
        <v>262</v>
      </c>
      <c r="H14" s="13"/>
      <c r="I14" s="13"/>
      <c r="J14" s="14">
        <v>77</v>
      </c>
      <c r="K14" s="14"/>
      <c r="L14" s="14"/>
    </row>
    <row r="15" spans="1:12">
      <c r="A15" s="12" t="s">
        <v>6</v>
      </c>
      <c r="B15" s="13" t="s">
        <v>175</v>
      </c>
      <c r="C15" s="13"/>
      <c r="D15" s="13" t="s">
        <v>308</v>
      </c>
      <c r="E15" s="13" t="s">
        <v>309</v>
      </c>
      <c r="F15" s="13"/>
      <c r="G15" s="13" t="s">
        <v>262</v>
      </c>
      <c r="H15" s="13"/>
      <c r="I15" s="13"/>
      <c r="J15" s="14">
        <v>88</v>
      </c>
      <c r="K15" s="14"/>
      <c r="L15" s="14"/>
    </row>
    <row r="16" spans="1:12">
      <c r="A16" s="12" t="s">
        <v>6</v>
      </c>
      <c r="B16" s="13" t="s">
        <v>84</v>
      </c>
      <c r="C16" s="13"/>
      <c r="D16" s="13" t="s">
        <v>308</v>
      </c>
      <c r="E16" s="13" t="s">
        <v>309</v>
      </c>
      <c r="F16" s="13"/>
      <c r="G16" s="13" t="s">
        <v>262</v>
      </c>
      <c r="H16" s="13"/>
      <c r="I16" s="13"/>
      <c r="J16" s="14">
        <v>86</v>
      </c>
      <c r="K16" s="14"/>
      <c r="L16" s="14"/>
    </row>
    <row r="17" spans="1:12">
      <c r="A17" s="12" t="s">
        <v>6</v>
      </c>
      <c r="B17" s="13" t="s">
        <v>168</v>
      </c>
      <c r="C17" s="13"/>
      <c r="D17" s="13" t="s">
        <v>308</v>
      </c>
      <c r="E17" s="13" t="s">
        <v>309</v>
      </c>
      <c r="F17" s="13"/>
      <c r="G17" s="13" t="s">
        <v>262</v>
      </c>
      <c r="H17" s="13"/>
      <c r="I17" s="13"/>
      <c r="J17" s="14">
        <v>77</v>
      </c>
      <c r="K17" s="14"/>
      <c r="L17" s="14"/>
    </row>
    <row r="18" spans="1:12">
      <c r="A18" s="12" t="s">
        <v>6</v>
      </c>
      <c r="B18" s="13" t="s">
        <v>187</v>
      </c>
      <c r="C18" s="13"/>
      <c r="D18" s="13" t="s">
        <v>308</v>
      </c>
      <c r="E18" s="13" t="s">
        <v>309</v>
      </c>
      <c r="F18" s="13"/>
      <c r="G18" s="13" t="s">
        <v>262</v>
      </c>
      <c r="H18" s="13"/>
      <c r="I18" s="13"/>
      <c r="J18" s="14">
        <v>80</v>
      </c>
      <c r="K18" s="14"/>
      <c r="L18" s="14"/>
    </row>
    <row r="19" spans="1:12">
      <c r="A19" s="12" t="s">
        <v>6</v>
      </c>
      <c r="B19" s="13" t="s">
        <v>88</v>
      </c>
      <c r="C19" s="13"/>
      <c r="D19" s="13" t="s">
        <v>308</v>
      </c>
      <c r="E19" s="13" t="s">
        <v>309</v>
      </c>
      <c r="F19" s="13"/>
      <c r="G19" s="13" t="s">
        <v>262</v>
      </c>
      <c r="H19" s="13"/>
      <c r="I19" s="13"/>
      <c r="J19" s="14">
        <v>95</v>
      </c>
      <c r="K19" s="14"/>
      <c r="L19" s="14"/>
    </row>
    <row r="20" spans="1:12">
      <c r="A20" s="12" t="s">
        <v>6</v>
      </c>
      <c r="B20" s="13" t="s">
        <v>45</v>
      </c>
      <c r="C20" s="13"/>
      <c r="D20" s="13" t="s">
        <v>308</v>
      </c>
      <c r="E20" s="13" t="s">
        <v>309</v>
      </c>
      <c r="F20" s="13"/>
      <c r="G20" s="13" t="s">
        <v>262</v>
      </c>
      <c r="H20" s="13"/>
      <c r="I20" s="13"/>
      <c r="J20" s="14">
        <v>88</v>
      </c>
      <c r="K20" s="14"/>
      <c r="L20" s="14"/>
    </row>
    <row r="21" spans="1:12">
      <c r="A21" s="12" t="s">
        <v>6</v>
      </c>
      <c r="B21" s="13" t="s">
        <v>166</v>
      </c>
      <c r="C21" s="13"/>
      <c r="D21" s="13" t="s">
        <v>308</v>
      </c>
      <c r="E21" s="13" t="s">
        <v>309</v>
      </c>
      <c r="F21" s="13"/>
      <c r="G21" s="13" t="s">
        <v>262</v>
      </c>
      <c r="H21" s="13"/>
      <c r="I21" s="13"/>
      <c r="J21" s="14">
        <v>91</v>
      </c>
      <c r="K21" s="14"/>
      <c r="L21" s="14"/>
    </row>
    <row r="22" spans="1:12">
      <c r="A22" s="12" t="s">
        <v>6</v>
      </c>
      <c r="B22" s="13" t="s">
        <v>128</v>
      </c>
      <c r="C22" s="13"/>
      <c r="D22" s="13" t="s">
        <v>308</v>
      </c>
      <c r="E22" s="13" t="s">
        <v>309</v>
      </c>
      <c r="F22" s="13"/>
      <c r="G22" s="13" t="s">
        <v>262</v>
      </c>
      <c r="H22" s="13"/>
      <c r="I22" s="13"/>
      <c r="J22" s="14">
        <v>67</v>
      </c>
      <c r="K22" s="14"/>
      <c r="L22" s="14"/>
    </row>
    <row r="23" spans="1:12">
      <c r="A23" s="12" t="s">
        <v>6</v>
      </c>
      <c r="B23" s="13" t="s">
        <v>113</v>
      </c>
      <c r="C23" s="13"/>
      <c r="D23" s="13" t="s">
        <v>308</v>
      </c>
      <c r="E23" s="13" t="s">
        <v>309</v>
      </c>
      <c r="F23" s="13"/>
      <c r="G23" s="13" t="s">
        <v>262</v>
      </c>
      <c r="H23" s="13"/>
      <c r="I23" s="13"/>
      <c r="J23" s="14">
        <v>65</v>
      </c>
      <c r="K23" s="14"/>
      <c r="L23" s="14"/>
    </row>
    <row r="24" spans="1:12">
      <c r="A24" s="12" t="s">
        <v>6</v>
      </c>
      <c r="B24" s="13" t="s">
        <v>7</v>
      </c>
      <c r="C24" s="13"/>
      <c r="D24" s="13" t="s">
        <v>308</v>
      </c>
      <c r="E24" s="13" t="s">
        <v>309</v>
      </c>
      <c r="F24" s="13"/>
      <c r="G24" s="13" t="s">
        <v>262</v>
      </c>
      <c r="H24" s="13"/>
      <c r="I24" s="13"/>
      <c r="J24" s="14">
        <v>0</v>
      </c>
      <c r="K24" s="14"/>
      <c r="L24" s="14"/>
    </row>
    <row r="25" spans="1:12">
      <c r="A25" s="12" t="s">
        <v>6</v>
      </c>
      <c r="B25" s="13" t="s">
        <v>179</v>
      </c>
      <c r="C25" s="13"/>
      <c r="D25" s="13" t="s">
        <v>308</v>
      </c>
      <c r="E25" s="13" t="s">
        <v>309</v>
      </c>
      <c r="F25" s="13"/>
      <c r="G25" s="13" t="s">
        <v>262</v>
      </c>
      <c r="H25" s="13"/>
      <c r="I25" s="13"/>
      <c r="J25" s="14">
        <v>88</v>
      </c>
      <c r="K25" s="14"/>
      <c r="L25" s="14"/>
    </row>
    <row r="26" spans="1:12">
      <c r="A26" s="12" t="s">
        <v>6</v>
      </c>
      <c r="B26" s="13" t="s">
        <v>107</v>
      </c>
      <c r="C26" s="13"/>
      <c r="D26" s="13" t="s">
        <v>308</v>
      </c>
      <c r="E26" s="13" t="s">
        <v>309</v>
      </c>
      <c r="F26" s="13"/>
      <c r="G26" s="13" t="s">
        <v>262</v>
      </c>
      <c r="H26" s="13"/>
      <c r="I26" s="13"/>
      <c r="J26" s="14">
        <v>78</v>
      </c>
      <c r="K26" s="14"/>
      <c r="L26" s="14"/>
    </row>
    <row r="27" spans="1:12">
      <c r="A27" s="12" t="s">
        <v>6</v>
      </c>
      <c r="B27" s="13" t="s">
        <v>25</v>
      </c>
      <c r="C27" s="13"/>
      <c r="D27" s="13" t="s">
        <v>308</v>
      </c>
      <c r="E27" s="13" t="s">
        <v>309</v>
      </c>
      <c r="F27" s="13"/>
      <c r="G27" s="13" t="s">
        <v>262</v>
      </c>
      <c r="H27" s="13"/>
      <c r="I27" s="13"/>
      <c r="J27" s="14">
        <v>65</v>
      </c>
      <c r="K27" s="14"/>
      <c r="L27" s="14"/>
    </row>
    <row r="28" spans="1:12">
      <c r="A28" s="12" t="s">
        <v>6</v>
      </c>
      <c r="B28" s="13" t="s">
        <v>79</v>
      </c>
      <c r="C28" s="13"/>
      <c r="D28" s="13" t="s">
        <v>308</v>
      </c>
      <c r="E28" s="13" t="s">
        <v>309</v>
      </c>
      <c r="F28" s="13"/>
      <c r="G28" s="13" t="s">
        <v>262</v>
      </c>
      <c r="H28" s="13"/>
      <c r="I28" s="13"/>
      <c r="J28" s="14">
        <v>73</v>
      </c>
      <c r="K28" s="14"/>
      <c r="L28" s="14"/>
    </row>
    <row r="29" spans="1:12">
      <c r="A29" s="12" t="s">
        <v>6</v>
      </c>
      <c r="B29" s="13" t="s">
        <v>156</v>
      </c>
      <c r="C29" s="13"/>
      <c r="D29" s="13" t="s">
        <v>308</v>
      </c>
      <c r="E29" s="13" t="s">
        <v>309</v>
      </c>
      <c r="F29" s="13"/>
      <c r="G29" s="13" t="s">
        <v>262</v>
      </c>
      <c r="H29" s="13"/>
      <c r="I29" s="13"/>
      <c r="J29" s="14">
        <v>87</v>
      </c>
      <c r="K29" s="14"/>
      <c r="L29" s="14"/>
    </row>
    <row r="30" spans="1:12">
      <c r="A30" s="12" t="s">
        <v>6</v>
      </c>
      <c r="B30" s="13" t="s">
        <v>55</v>
      </c>
      <c r="C30" s="13"/>
      <c r="D30" s="13" t="s">
        <v>308</v>
      </c>
      <c r="E30" s="13" t="s">
        <v>309</v>
      </c>
      <c r="F30" s="13"/>
      <c r="G30" s="13" t="s">
        <v>262</v>
      </c>
      <c r="H30" s="13"/>
      <c r="I30" s="13"/>
      <c r="J30" s="14">
        <v>60</v>
      </c>
      <c r="K30" s="14"/>
      <c r="L30" s="14"/>
    </row>
    <row r="31" spans="1:12">
      <c r="A31" s="12" t="s">
        <v>6</v>
      </c>
      <c r="B31" s="13" t="s">
        <v>146</v>
      </c>
      <c r="C31" s="13"/>
      <c r="D31" s="13" t="s">
        <v>308</v>
      </c>
      <c r="E31" s="13" t="s">
        <v>309</v>
      </c>
      <c r="F31" s="13"/>
      <c r="G31" s="13" t="s">
        <v>262</v>
      </c>
      <c r="H31" s="13"/>
      <c r="I31" s="13"/>
      <c r="J31" s="14">
        <v>95</v>
      </c>
      <c r="K31" s="14"/>
      <c r="L31" s="14"/>
    </row>
    <row r="32" spans="1:12">
      <c r="A32" s="12" t="s">
        <v>6</v>
      </c>
      <c r="B32" s="13" t="s">
        <v>127</v>
      </c>
      <c r="C32" s="13"/>
      <c r="D32" s="13" t="s">
        <v>308</v>
      </c>
      <c r="E32" s="13" t="s">
        <v>309</v>
      </c>
      <c r="F32" s="13"/>
      <c r="G32" s="13" t="s">
        <v>262</v>
      </c>
      <c r="H32" s="13"/>
      <c r="I32" s="13"/>
      <c r="J32" s="14">
        <v>65</v>
      </c>
      <c r="K32" s="14"/>
      <c r="L32" s="14"/>
    </row>
    <row r="33" spans="1:12">
      <c r="A33" s="12" t="s">
        <v>6</v>
      </c>
      <c r="B33" s="13" t="s">
        <v>17</v>
      </c>
      <c r="C33" s="13"/>
      <c r="D33" s="13" t="s">
        <v>308</v>
      </c>
      <c r="E33" s="13" t="s">
        <v>309</v>
      </c>
      <c r="F33" s="13"/>
      <c r="G33" s="13" t="s">
        <v>262</v>
      </c>
      <c r="H33" s="13"/>
      <c r="I33" s="13"/>
      <c r="J33" s="14">
        <v>70</v>
      </c>
      <c r="K33" s="14"/>
      <c r="L33" s="14"/>
    </row>
    <row r="34" spans="1:12">
      <c r="A34" s="12" t="s">
        <v>6</v>
      </c>
      <c r="B34" s="13" t="s">
        <v>103</v>
      </c>
      <c r="C34" s="13"/>
      <c r="D34" s="13" t="s">
        <v>308</v>
      </c>
      <c r="E34" s="13" t="s">
        <v>309</v>
      </c>
      <c r="F34" s="13"/>
      <c r="G34" s="13" t="s">
        <v>263</v>
      </c>
      <c r="H34" s="13"/>
      <c r="I34" s="13"/>
      <c r="J34" s="14">
        <v>86</v>
      </c>
      <c r="K34" s="14"/>
      <c r="L34" s="14"/>
    </row>
    <row r="35" spans="1:12">
      <c r="A35" s="12" t="s">
        <v>6</v>
      </c>
      <c r="B35" s="13" t="s">
        <v>115</v>
      </c>
      <c r="C35" s="13"/>
      <c r="D35" s="13" t="s">
        <v>308</v>
      </c>
      <c r="E35" s="13" t="s">
        <v>309</v>
      </c>
      <c r="F35" s="13"/>
      <c r="G35" s="13" t="s">
        <v>263</v>
      </c>
      <c r="H35" s="13"/>
      <c r="I35" s="13"/>
      <c r="J35" s="14">
        <v>96</v>
      </c>
      <c r="K35" s="14"/>
      <c r="L35" s="14"/>
    </row>
    <row r="36" spans="1:12">
      <c r="A36" s="12" t="s">
        <v>6</v>
      </c>
      <c r="B36" s="13" t="s">
        <v>155</v>
      </c>
      <c r="C36" s="13"/>
      <c r="D36" s="13" t="s">
        <v>308</v>
      </c>
      <c r="E36" s="13" t="s">
        <v>309</v>
      </c>
      <c r="F36" s="13"/>
      <c r="G36" s="13" t="s">
        <v>263</v>
      </c>
      <c r="H36" s="13"/>
      <c r="I36" s="13"/>
      <c r="J36" s="14">
        <v>68</v>
      </c>
      <c r="K36" s="14"/>
      <c r="L36" s="14"/>
    </row>
    <row r="37" spans="1:12">
      <c r="A37" s="12" t="s">
        <v>6</v>
      </c>
      <c r="B37" s="13" t="s">
        <v>119</v>
      </c>
      <c r="C37" s="13"/>
      <c r="D37" s="13" t="s">
        <v>308</v>
      </c>
      <c r="E37" s="13" t="s">
        <v>309</v>
      </c>
      <c r="F37" s="13"/>
      <c r="G37" s="13" t="s">
        <v>263</v>
      </c>
      <c r="H37" s="13"/>
      <c r="I37" s="13"/>
      <c r="J37" s="14">
        <v>82</v>
      </c>
      <c r="K37" s="14"/>
      <c r="L37" s="14"/>
    </row>
    <row r="38" spans="1:12">
      <c r="A38" s="12" t="s">
        <v>6</v>
      </c>
      <c r="B38" s="13" t="s">
        <v>104</v>
      </c>
      <c r="C38" s="13"/>
      <c r="D38" s="13" t="s">
        <v>308</v>
      </c>
      <c r="E38" s="13" t="s">
        <v>309</v>
      </c>
      <c r="F38" s="13"/>
      <c r="G38" s="13" t="s">
        <v>263</v>
      </c>
      <c r="H38" s="13"/>
      <c r="I38" s="13"/>
      <c r="J38" s="14">
        <v>89</v>
      </c>
      <c r="K38" s="14"/>
      <c r="L38" s="14"/>
    </row>
    <row r="39" spans="1:12">
      <c r="A39" s="12" t="s">
        <v>6</v>
      </c>
      <c r="B39" s="13" t="s">
        <v>77</v>
      </c>
      <c r="C39" s="13"/>
      <c r="D39" s="13" t="s">
        <v>308</v>
      </c>
      <c r="E39" s="13" t="s">
        <v>309</v>
      </c>
      <c r="F39" s="13"/>
      <c r="G39" s="13" t="s">
        <v>263</v>
      </c>
      <c r="H39" s="13"/>
      <c r="I39" s="13"/>
      <c r="J39" s="14">
        <v>86</v>
      </c>
      <c r="K39" s="14"/>
      <c r="L39" s="14"/>
    </row>
    <row r="40" spans="1:12">
      <c r="A40" s="12" t="s">
        <v>6</v>
      </c>
      <c r="B40" s="13" t="s">
        <v>52</v>
      </c>
      <c r="C40" s="13"/>
      <c r="D40" s="13" t="s">
        <v>308</v>
      </c>
      <c r="E40" s="13" t="s">
        <v>309</v>
      </c>
      <c r="F40" s="13"/>
      <c r="G40" s="13" t="s">
        <v>263</v>
      </c>
      <c r="H40" s="13"/>
      <c r="I40" s="13"/>
      <c r="J40" s="14">
        <v>81</v>
      </c>
      <c r="K40" s="14"/>
      <c r="L40" s="14"/>
    </row>
    <row r="41" spans="1:12">
      <c r="A41" s="12" t="s">
        <v>6</v>
      </c>
      <c r="B41" s="13" t="s">
        <v>60</v>
      </c>
      <c r="C41" s="13"/>
      <c r="D41" s="13" t="s">
        <v>308</v>
      </c>
      <c r="E41" s="13" t="s">
        <v>309</v>
      </c>
      <c r="F41" s="13"/>
      <c r="G41" s="13" t="s">
        <v>263</v>
      </c>
      <c r="H41" s="13"/>
      <c r="I41" s="13"/>
      <c r="J41" s="14">
        <v>80</v>
      </c>
      <c r="K41" s="14"/>
      <c r="L41" s="14"/>
    </row>
    <row r="42" spans="1:12">
      <c r="A42" s="12" t="s">
        <v>6</v>
      </c>
      <c r="B42" s="13" t="s">
        <v>175</v>
      </c>
      <c r="C42" s="13"/>
      <c r="D42" s="13" t="s">
        <v>308</v>
      </c>
      <c r="E42" s="13" t="s">
        <v>309</v>
      </c>
      <c r="F42" s="13"/>
      <c r="G42" s="13" t="s">
        <v>263</v>
      </c>
      <c r="H42" s="13"/>
      <c r="I42" s="13"/>
      <c r="J42" s="14">
        <v>81</v>
      </c>
      <c r="K42" s="14"/>
      <c r="L42" s="14"/>
    </row>
    <row r="43" spans="1:12">
      <c r="A43" s="12" t="s">
        <v>6</v>
      </c>
      <c r="B43" s="13" t="s">
        <v>84</v>
      </c>
      <c r="C43" s="13"/>
      <c r="D43" s="13" t="s">
        <v>308</v>
      </c>
      <c r="E43" s="13" t="s">
        <v>309</v>
      </c>
      <c r="F43" s="13"/>
      <c r="G43" s="13" t="s">
        <v>263</v>
      </c>
      <c r="H43" s="13"/>
      <c r="I43" s="13"/>
      <c r="J43" s="14">
        <v>88</v>
      </c>
      <c r="K43" s="14"/>
      <c r="L43" s="14"/>
    </row>
    <row r="44" spans="1:12">
      <c r="A44" s="12" t="s">
        <v>6</v>
      </c>
      <c r="B44" s="13" t="s">
        <v>168</v>
      </c>
      <c r="C44" s="13"/>
      <c r="D44" s="13" t="s">
        <v>308</v>
      </c>
      <c r="E44" s="13" t="s">
        <v>309</v>
      </c>
      <c r="F44" s="13"/>
      <c r="G44" s="13" t="s">
        <v>263</v>
      </c>
      <c r="H44" s="13"/>
      <c r="I44" s="13"/>
      <c r="J44" s="14">
        <v>68</v>
      </c>
      <c r="K44" s="14"/>
      <c r="L44" s="14"/>
    </row>
    <row r="45" spans="1:12">
      <c r="A45" s="12" t="s">
        <v>6</v>
      </c>
      <c r="B45" s="13" t="s">
        <v>187</v>
      </c>
      <c r="C45" s="13"/>
      <c r="D45" s="13" t="s">
        <v>308</v>
      </c>
      <c r="E45" s="13" t="s">
        <v>309</v>
      </c>
      <c r="F45" s="13"/>
      <c r="G45" s="13" t="s">
        <v>263</v>
      </c>
      <c r="H45" s="13"/>
      <c r="I45" s="13"/>
      <c r="J45" s="14">
        <v>82</v>
      </c>
      <c r="K45" s="14"/>
      <c r="L45" s="14"/>
    </row>
    <row r="46" spans="1:12">
      <c r="A46" s="12" t="s">
        <v>6</v>
      </c>
      <c r="B46" s="13" t="s">
        <v>88</v>
      </c>
      <c r="C46" s="13"/>
      <c r="D46" s="13" t="s">
        <v>308</v>
      </c>
      <c r="E46" s="13" t="s">
        <v>309</v>
      </c>
      <c r="F46" s="13"/>
      <c r="G46" s="13" t="s">
        <v>263</v>
      </c>
      <c r="H46" s="13"/>
      <c r="I46" s="13"/>
      <c r="J46" s="14">
        <v>94</v>
      </c>
      <c r="K46" s="14"/>
      <c r="L46" s="14"/>
    </row>
    <row r="47" spans="1:12">
      <c r="A47" s="12" t="s">
        <v>6</v>
      </c>
      <c r="B47" s="13" t="s">
        <v>45</v>
      </c>
      <c r="C47" s="13"/>
      <c r="D47" s="13" t="s">
        <v>308</v>
      </c>
      <c r="E47" s="13" t="s">
        <v>309</v>
      </c>
      <c r="F47" s="13"/>
      <c r="G47" s="13" t="s">
        <v>263</v>
      </c>
      <c r="H47" s="13"/>
      <c r="I47" s="13"/>
      <c r="J47" s="14">
        <v>69</v>
      </c>
      <c r="K47" s="14"/>
      <c r="L47" s="14"/>
    </row>
    <row r="48" spans="1:12">
      <c r="A48" s="12" t="s">
        <v>6</v>
      </c>
      <c r="B48" s="13" t="s">
        <v>166</v>
      </c>
      <c r="C48" s="13"/>
      <c r="D48" s="13" t="s">
        <v>308</v>
      </c>
      <c r="E48" s="13" t="s">
        <v>309</v>
      </c>
      <c r="F48" s="13"/>
      <c r="G48" s="13" t="s">
        <v>263</v>
      </c>
      <c r="H48" s="13"/>
      <c r="I48" s="13"/>
      <c r="J48" s="14">
        <v>87</v>
      </c>
      <c r="K48" s="14"/>
      <c r="L48" s="14"/>
    </row>
    <row r="49" spans="1:12">
      <c r="A49" s="12" t="s">
        <v>6</v>
      </c>
      <c r="B49" s="13" t="s">
        <v>128</v>
      </c>
      <c r="C49" s="13"/>
      <c r="D49" s="13" t="s">
        <v>308</v>
      </c>
      <c r="E49" s="13" t="s">
        <v>309</v>
      </c>
      <c r="F49" s="13"/>
      <c r="G49" s="13" t="s">
        <v>263</v>
      </c>
      <c r="H49" s="13"/>
      <c r="I49" s="13"/>
      <c r="J49" s="14">
        <v>75</v>
      </c>
      <c r="K49" s="14"/>
      <c r="L49" s="14"/>
    </row>
    <row r="50" spans="1:12">
      <c r="A50" s="12" t="s">
        <v>6</v>
      </c>
      <c r="B50" s="13" t="s">
        <v>113</v>
      </c>
      <c r="C50" s="13"/>
      <c r="D50" s="13" t="s">
        <v>308</v>
      </c>
      <c r="E50" s="13" t="s">
        <v>309</v>
      </c>
      <c r="F50" s="13"/>
      <c r="G50" s="13" t="s">
        <v>263</v>
      </c>
      <c r="H50" s="13"/>
      <c r="I50" s="13"/>
      <c r="J50" s="14">
        <v>65</v>
      </c>
      <c r="K50" s="14"/>
      <c r="L50" s="14"/>
    </row>
    <row r="51" spans="1:12">
      <c r="A51" s="12" t="s">
        <v>6</v>
      </c>
      <c r="B51" s="13" t="s">
        <v>7</v>
      </c>
      <c r="C51" s="13"/>
      <c r="D51" s="13" t="s">
        <v>308</v>
      </c>
      <c r="E51" s="13" t="s">
        <v>309</v>
      </c>
      <c r="F51" s="13"/>
      <c r="G51" s="13" t="s">
        <v>263</v>
      </c>
      <c r="H51" s="13"/>
      <c r="I51" s="13"/>
      <c r="J51" s="14">
        <v>0</v>
      </c>
      <c r="K51" s="14"/>
      <c r="L51" s="14"/>
    </row>
    <row r="52" spans="1:12">
      <c r="A52" s="12" t="s">
        <v>6</v>
      </c>
      <c r="B52" s="13" t="s">
        <v>179</v>
      </c>
      <c r="C52" s="13"/>
      <c r="D52" s="13" t="s">
        <v>308</v>
      </c>
      <c r="E52" s="13" t="s">
        <v>309</v>
      </c>
      <c r="F52" s="13"/>
      <c r="G52" s="13" t="s">
        <v>263</v>
      </c>
      <c r="H52" s="13"/>
      <c r="I52" s="13"/>
      <c r="J52" s="14">
        <v>80</v>
      </c>
      <c r="K52" s="14"/>
      <c r="L52" s="14"/>
    </row>
    <row r="53" spans="1:12">
      <c r="A53" s="12" t="s">
        <v>6</v>
      </c>
      <c r="B53" s="13" t="s">
        <v>107</v>
      </c>
      <c r="C53" s="13"/>
      <c r="D53" s="13" t="s">
        <v>308</v>
      </c>
      <c r="E53" s="13" t="s">
        <v>309</v>
      </c>
      <c r="F53" s="13"/>
      <c r="G53" s="13" t="s">
        <v>263</v>
      </c>
      <c r="H53" s="13"/>
      <c r="I53" s="13"/>
      <c r="J53" s="14">
        <v>68</v>
      </c>
      <c r="K53" s="14"/>
      <c r="L53" s="14"/>
    </row>
    <row r="54" spans="1:12">
      <c r="A54" s="12" t="s">
        <v>6</v>
      </c>
      <c r="B54" s="13" t="s">
        <v>25</v>
      </c>
      <c r="C54" s="13"/>
      <c r="D54" s="13" t="s">
        <v>308</v>
      </c>
      <c r="E54" s="13" t="s">
        <v>309</v>
      </c>
      <c r="F54" s="13"/>
      <c r="G54" s="13" t="s">
        <v>263</v>
      </c>
      <c r="H54" s="13"/>
      <c r="I54" s="13"/>
      <c r="J54" s="14">
        <v>63</v>
      </c>
      <c r="K54" s="14"/>
      <c r="L54" s="14"/>
    </row>
    <row r="55" spans="1:12">
      <c r="A55" s="12" t="s">
        <v>6</v>
      </c>
      <c r="B55" s="13" t="s">
        <v>79</v>
      </c>
      <c r="C55" s="13"/>
      <c r="D55" s="13" t="s">
        <v>308</v>
      </c>
      <c r="E55" s="13" t="s">
        <v>309</v>
      </c>
      <c r="F55" s="13"/>
      <c r="G55" s="13" t="s">
        <v>263</v>
      </c>
      <c r="H55" s="13"/>
      <c r="I55" s="13"/>
      <c r="J55" s="14">
        <v>65</v>
      </c>
      <c r="K55" s="14"/>
      <c r="L55" s="14"/>
    </row>
    <row r="56" spans="1:12">
      <c r="A56" s="12" t="s">
        <v>6</v>
      </c>
      <c r="B56" s="13" t="s">
        <v>156</v>
      </c>
      <c r="C56" s="13"/>
      <c r="D56" s="13" t="s">
        <v>308</v>
      </c>
      <c r="E56" s="13" t="s">
        <v>309</v>
      </c>
      <c r="F56" s="13"/>
      <c r="G56" s="13" t="s">
        <v>263</v>
      </c>
      <c r="H56" s="13"/>
      <c r="I56" s="13"/>
      <c r="J56" s="14">
        <v>90</v>
      </c>
      <c r="K56" s="14"/>
      <c r="L56" s="14"/>
    </row>
    <row r="57" spans="1:12">
      <c r="A57" s="12" t="s">
        <v>6</v>
      </c>
      <c r="B57" s="13" t="s">
        <v>55</v>
      </c>
      <c r="C57" s="13"/>
      <c r="D57" s="13" t="s">
        <v>308</v>
      </c>
      <c r="E57" s="13" t="s">
        <v>309</v>
      </c>
      <c r="F57" s="13"/>
      <c r="G57" s="13" t="s">
        <v>263</v>
      </c>
      <c r="H57" s="13"/>
      <c r="I57" s="13"/>
      <c r="J57" s="14">
        <v>60</v>
      </c>
      <c r="K57" s="14"/>
      <c r="L57" s="14"/>
    </row>
    <row r="58" spans="1:12">
      <c r="A58" s="12" t="s">
        <v>6</v>
      </c>
      <c r="B58" s="13" t="s">
        <v>146</v>
      </c>
      <c r="C58" s="13"/>
      <c r="D58" s="13" t="s">
        <v>308</v>
      </c>
      <c r="E58" s="13" t="s">
        <v>309</v>
      </c>
      <c r="F58" s="13"/>
      <c r="G58" s="13" t="s">
        <v>263</v>
      </c>
      <c r="H58" s="13"/>
      <c r="I58" s="13"/>
      <c r="J58" s="14">
        <v>95</v>
      </c>
      <c r="K58" s="14"/>
      <c r="L58" s="14"/>
    </row>
    <row r="59" spans="1:12">
      <c r="A59" s="12" t="s">
        <v>6</v>
      </c>
      <c r="B59" s="13" t="s">
        <v>127</v>
      </c>
      <c r="C59" s="13"/>
      <c r="D59" s="13" t="s">
        <v>308</v>
      </c>
      <c r="E59" s="13" t="s">
        <v>309</v>
      </c>
      <c r="F59" s="13"/>
      <c r="G59" s="13" t="s">
        <v>263</v>
      </c>
      <c r="H59" s="13"/>
      <c r="I59" s="13"/>
      <c r="J59" s="14">
        <v>65</v>
      </c>
      <c r="K59" s="14"/>
      <c r="L59" s="14"/>
    </row>
    <row r="60" spans="1:12">
      <c r="A60" s="12" t="s">
        <v>6</v>
      </c>
      <c r="B60" s="13" t="s">
        <v>17</v>
      </c>
      <c r="C60" s="13"/>
      <c r="D60" s="13" t="s">
        <v>308</v>
      </c>
      <c r="E60" s="13" t="s">
        <v>309</v>
      </c>
      <c r="F60" s="13"/>
      <c r="G60" s="13" t="s">
        <v>263</v>
      </c>
      <c r="H60" s="13"/>
      <c r="I60" s="13"/>
      <c r="J60" s="14">
        <v>0</v>
      </c>
      <c r="K60" s="14"/>
      <c r="L60" s="14"/>
    </row>
    <row r="61" spans="1:12">
      <c r="A61" s="12" t="s">
        <v>6</v>
      </c>
      <c r="B61" s="13" t="s">
        <v>103</v>
      </c>
      <c r="C61" s="13"/>
      <c r="D61" s="13" t="s">
        <v>310</v>
      </c>
      <c r="E61" s="13" t="s">
        <v>311</v>
      </c>
      <c r="F61" s="13"/>
      <c r="G61" s="13" t="s">
        <v>263</v>
      </c>
      <c r="H61" s="13"/>
      <c r="I61" s="13"/>
      <c r="J61" s="14">
        <v>21</v>
      </c>
      <c r="K61" s="14"/>
      <c r="L61" s="14">
        <f>IF(J61&gt;=20,0.2,IF(J61&lt;10,0,((J61-10)*0.1+2.5)/20))</f>
        <v>0.2</v>
      </c>
    </row>
    <row r="62" spans="1:12">
      <c r="A62" s="12" t="s">
        <v>6</v>
      </c>
      <c r="B62" s="13" t="s">
        <v>115</v>
      </c>
      <c r="C62" s="13"/>
      <c r="D62" s="13" t="s">
        <v>310</v>
      </c>
      <c r="E62" s="13" t="s">
        <v>311</v>
      </c>
      <c r="F62" s="13"/>
      <c r="G62" s="13" t="s">
        <v>263</v>
      </c>
      <c r="H62" s="13"/>
      <c r="I62" s="13"/>
      <c r="J62" s="14">
        <v>20</v>
      </c>
      <c r="K62" s="14"/>
      <c r="L62" s="14">
        <f t="shared" ref="L62:L114" si="0">IF(J62&gt;=20,0.2,IF(J62&lt;10,0,((J62-10)*0.1+2.5)/20))</f>
        <v>0.2</v>
      </c>
    </row>
    <row r="63" spans="1:12">
      <c r="A63" s="12" t="s">
        <v>6</v>
      </c>
      <c r="B63" s="13" t="s">
        <v>155</v>
      </c>
      <c r="C63" s="13"/>
      <c r="D63" s="13" t="s">
        <v>310</v>
      </c>
      <c r="E63" s="13" t="s">
        <v>311</v>
      </c>
      <c r="F63" s="13"/>
      <c r="G63" s="13" t="s">
        <v>263</v>
      </c>
      <c r="H63" s="13"/>
      <c r="I63" s="13"/>
      <c r="J63" s="14">
        <v>40</v>
      </c>
      <c r="K63" s="14"/>
      <c r="L63" s="14">
        <f t="shared" si="0"/>
        <v>0.2</v>
      </c>
    </row>
    <row r="64" spans="1:12">
      <c r="A64" s="12" t="s">
        <v>6</v>
      </c>
      <c r="B64" s="13" t="s">
        <v>119</v>
      </c>
      <c r="C64" s="13"/>
      <c r="D64" s="13" t="s">
        <v>310</v>
      </c>
      <c r="E64" s="13" t="s">
        <v>311</v>
      </c>
      <c r="F64" s="13"/>
      <c r="G64" s="13" t="s">
        <v>263</v>
      </c>
      <c r="H64" s="13"/>
      <c r="I64" s="13"/>
      <c r="J64" s="14">
        <v>12.5</v>
      </c>
      <c r="K64" s="14"/>
      <c r="L64" s="14">
        <f t="shared" si="0"/>
        <v>0.1375</v>
      </c>
    </row>
    <row r="65" spans="1:12">
      <c r="A65" s="12" t="s">
        <v>6</v>
      </c>
      <c r="B65" s="13" t="s">
        <v>104</v>
      </c>
      <c r="C65" s="13"/>
      <c r="D65" s="13" t="s">
        <v>310</v>
      </c>
      <c r="E65" s="13" t="s">
        <v>311</v>
      </c>
      <c r="F65" s="13"/>
      <c r="G65" s="13" t="s">
        <v>263</v>
      </c>
      <c r="H65" s="13"/>
      <c r="I65" s="13"/>
      <c r="J65" s="14">
        <v>21</v>
      </c>
      <c r="K65" s="14"/>
      <c r="L65" s="14">
        <f t="shared" si="0"/>
        <v>0.2</v>
      </c>
    </row>
    <row r="66" spans="1:12">
      <c r="A66" s="12" t="s">
        <v>6</v>
      </c>
      <c r="B66" s="13" t="s">
        <v>77</v>
      </c>
      <c r="C66" s="13"/>
      <c r="D66" s="13" t="s">
        <v>310</v>
      </c>
      <c r="E66" s="13" t="s">
        <v>311</v>
      </c>
      <c r="F66" s="13"/>
      <c r="G66" s="13" t="s">
        <v>263</v>
      </c>
      <c r="H66" s="13"/>
      <c r="I66" s="13"/>
      <c r="J66" s="14">
        <v>20</v>
      </c>
      <c r="K66" s="14"/>
      <c r="L66" s="14">
        <f t="shared" si="0"/>
        <v>0.2</v>
      </c>
    </row>
    <row r="67" spans="1:12">
      <c r="A67" s="12" t="s">
        <v>6</v>
      </c>
      <c r="B67" s="13" t="s">
        <v>52</v>
      </c>
      <c r="C67" s="13"/>
      <c r="D67" s="13" t="s">
        <v>310</v>
      </c>
      <c r="E67" s="13" t="s">
        <v>311</v>
      </c>
      <c r="F67" s="13"/>
      <c r="G67" s="13" t="s">
        <v>263</v>
      </c>
      <c r="H67" s="13"/>
      <c r="I67" s="13"/>
      <c r="J67" s="14">
        <v>19</v>
      </c>
      <c r="K67" s="14"/>
      <c r="L67" s="14">
        <f t="shared" si="0"/>
        <v>0.17</v>
      </c>
    </row>
    <row r="68" spans="1:12">
      <c r="A68" s="12" t="s">
        <v>6</v>
      </c>
      <c r="B68" s="13" t="s">
        <v>60</v>
      </c>
      <c r="C68" s="13"/>
      <c r="D68" s="13" t="s">
        <v>310</v>
      </c>
      <c r="E68" s="13" t="s">
        <v>311</v>
      </c>
      <c r="F68" s="13"/>
      <c r="G68" s="13" t="s">
        <v>263</v>
      </c>
      <c r="H68" s="13"/>
      <c r="I68" s="13"/>
      <c r="J68" s="14">
        <v>14</v>
      </c>
      <c r="K68" s="14"/>
      <c r="L68" s="14">
        <f t="shared" si="0"/>
        <v>0.145</v>
      </c>
    </row>
    <row r="69" spans="1:12">
      <c r="A69" s="12" t="s">
        <v>6</v>
      </c>
      <c r="B69" s="13" t="s">
        <v>175</v>
      </c>
      <c r="C69" s="13"/>
      <c r="D69" s="13" t="s">
        <v>310</v>
      </c>
      <c r="E69" s="13" t="s">
        <v>311</v>
      </c>
      <c r="F69" s="13"/>
      <c r="G69" s="13" t="s">
        <v>263</v>
      </c>
      <c r="H69" s="13"/>
      <c r="I69" s="13"/>
      <c r="J69" s="14">
        <v>20</v>
      </c>
      <c r="K69" s="14"/>
      <c r="L69" s="14">
        <f t="shared" si="0"/>
        <v>0.2</v>
      </c>
    </row>
    <row r="70" spans="1:12">
      <c r="A70" s="12" t="s">
        <v>6</v>
      </c>
      <c r="B70" s="13" t="s">
        <v>84</v>
      </c>
      <c r="C70" s="13"/>
      <c r="D70" s="13" t="s">
        <v>310</v>
      </c>
      <c r="E70" s="13" t="s">
        <v>311</v>
      </c>
      <c r="F70" s="13"/>
      <c r="G70" s="13" t="s">
        <v>263</v>
      </c>
      <c r="H70" s="13"/>
      <c r="I70" s="13"/>
      <c r="J70" s="14">
        <v>21</v>
      </c>
      <c r="K70" s="14"/>
      <c r="L70" s="14">
        <f t="shared" si="0"/>
        <v>0.2</v>
      </c>
    </row>
    <row r="71" spans="1:12">
      <c r="A71" s="12" t="s">
        <v>6</v>
      </c>
      <c r="B71" s="13" t="s">
        <v>168</v>
      </c>
      <c r="C71" s="13"/>
      <c r="D71" s="13" t="s">
        <v>310</v>
      </c>
      <c r="E71" s="13" t="s">
        <v>311</v>
      </c>
      <c r="F71" s="13"/>
      <c r="G71" s="13" t="s">
        <v>263</v>
      </c>
      <c r="H71" s="13"/>
      <c r="I71" s="13"/>
      <c r="J71" s="14">
        <v>20</v>
      </c>
      <c r="K71" s="14"/>
      <c r="L71" s="14">
        <f t="shared" si="0"/>
        <v>0.2</v>
      </c>
    </row>
    <row r="72" spans="1:12">
      <c r="A72" s="12" t="s">
        <v>6</v>
      </c>
      <c r="B72" s="13" t="s">
        <v>187</v>
      </c>
      <c r="C72" s="13"/>
      <c r="D72" s="13" t="s">
        <v>310</v>
      </c>
      <c r="E72" s="13" t="s">
        <v>311</v>
      </c>
      <c r="F72" s="13"/>
      <c r="G72" s="13" t="s">
        <v>263</v>
      </c>
      <c r="H72" s="13"/>
      <c r="I72" s="13"/>
      <c r="J72" s="14">
        <v>4</v>
      </c>
      <c r="K72" s="14"/>
      <c r="L72" s="14">
        <f t="shared" si="0"/>
        <v>0</v>
      </c>
    </row>
    <row r="73" spans="1:12">
      <c r="A73" s="12" t="s">
        <v>6</v>
      </c>
      <c r="B73" s="13" t="s">
        <v>88</v>
      </c>
      <c r="C73" s="13"/>
      <c r="D73" s="13" t="s">
        <v>310</v>
      </c>
      <c r="E73" s="13" t="s">
        <v>311</v>
      </c>
      <c r="F73" s="13"/>
      <c r="G73" s="13" t="s">
        <v>263</v>
      </c>
      <c r="H73" s="13"/>
      <c r="I73" s="13"/>
      <c r="J73" s="14">
        <v>24</v>
      </c>
      <c r="K73" s="14"/>
      <c r="L73" s="14">
        <f t="shared" si="0"/>
        <v>0.2</v>
      </c>
    </row>
    <row r="74" spans="1:12">
      <c r="A74" s="12" t="s">
        <v>6</v>
      </c>
      <c r="B74" s="13" t="s">
        <v>45</v>
      </c>
      <c r="C74" s="13"/>
      <c r="D74" s="13" t="s">
        <v>310</v>
      </c>
      <c r="E74" s="13" t="s">
        <v>311</v>
      </c>
      <c r="F74" s="13"/>
      <c r="G74" s="13" t="s">
        <v>263</v>
      </c>
      <c r="H74" s="13"/>
      <c r="I74" s="13"/>
      <c r="J74" s="14">
        <v>21</v>
      </c>
      <c r="K74" s="14"/>
      <c r="L74" s="14">
        <f t="shared" si="0"/>
        <v>0.2</v>
      </c>
    </row>
    <row r="75" spans="1:12">
      <c r="A75" s="12" t="s">
        <v>6</v>
      </c>
      <c r="B75" s="13" t="s">
        <v>166</v>
      </c>
      <c r="C75" s="13"/>
      <c r="D75" s="13" t="s">
        <v>310</v>
      </c>
      <c r="E75" s="13" t="s">
        <v>311</v>
      </c>
      <c r="F75" s="13"/>
      <c r="G75" s="13" t="s">
        <v>263</v>
      </c>
      <c r="H75" s="13"/>
      <c r="I75" s="13"/>
      <c r="J75" s="14">
        <v>21</v>
      </c>
      <c r="K75" s="14"/>
      <c r="L75" s="14">
        <f t="shared" si="0"/>
        <v>0.2</v>
      </c>
    </row>
    <row r="76" spans="1:12">
      <c r="A76" s="12" t="s">
        <v>6</v>
      </c>
      <c r="B76" s="13" t="s">
        <v>128</v>
      </c>
      <c r="C76" s="13"/>
      <c r="D76" s="13" t="s">
        <v>310</v>
      </c>
      <c r="E76" s="13" t="s">
        <v>311</v>
      </c>
      <c r="F76" s="13"/>
      <c r="G76" s="13" t="s">
        <v>263</v>
      </c>
      <c r="H76" s="13"/>
      <c r="I76" s="13"/>
      <c r="J76" s="14">
        <v>20</v>
      </c>
      <c r="K76" s="14"/>
      <c r="L76" s="14">
        <f t="shared" si="0"/>
        <v>0.2</v>
      </c>
    </row>
    <row r="77" spans="1:12">
      <c r="A77" s="12" t="s">
        <v>6</v>
      </c>
      <c r="B77" s="13" t="s">
        <v>113</v>
      </c>
      <c r="C77" s="13"/>
      <c r="D77" s="13" t="s">
        <v>310</v>
      </c>
      <c r="E77" s="13" t="s">
        <v>311</v>
      </c>
      <c r="F77" s="13"/>
      <c r="G77" s="13" t="s">
        <v>263</v>
      </c>
      <c r="H77" s="13"/>
      <c r="I77" s="13"/>
      <c r="J77" s="14">
        <v>16</v>
      </c>
      <c r="K77" s="14"/>
      <c r="L77" s="14">
        <f t="shared" si="0"/>
        <v>0.155</v>
      </c>
    </row>
    <row r="78" spans="1:12">
      <c r="A78" s="12" t="s">
        <v>6</v>
      </c>
      <c r="B78" s="13" t="s">
        <v>7</v>
      </c>
      <c r="C78" s="13"/>
      <c r="D78" s="13" t="s">
        <v>310</v>
      </c>
      <c r="E78" s="13" t="s">
        <v>311</v>
      </c>
      <c r="F78" s="13"/>
      <c r="G78" s="13" t="s">
        <v>263</v>
      </c>
      <c r="H78" s="13"/>
      <c r="I78" s="13"/>
      <c r="J78" s="14">
        <v>22</v>
      </c>
      <c r="K78" s="14"/>
      <c r="L78" s="14">
        <f t="shared" si="0"/>
        <v>0.2</v>
      </c>
    </row>
    <row r="79" spans="1:12">
      <c r="A79" s="12" t="s">
        <v>6</v>
      </c>
      <c r="B79" s="13" t="s">
        <v>179</v>
      </c>
      <c r="C79" s="13"/>
      <c r="D79" s="13" t="s">
        <v>310</v>
      </c>
      <c r="E79" s="13" t="s">
        <v>311</v>
      </c>
      <c r="F79" s="13"/>
      <c r="G79" s="13" t="s">
        <v>263</v>
      </c>
      <c r="H79" s="13"/>
      <c r="I79" s="13"/>
      <c r="J79" s="14">
        <v>18</v>
      </c>
      <c r="K79" s="14"/>
      <c r="L79" s="14">
        <f t="shared" si="0"/>
        <v>0.165</v>
      </c>
    </row>
    <row r="80" spans="1:12">
      <c r="A80" s="12" t="s">
        <v>6</v>
      </c>
      <c r="B80" s="13" t="s">
        <v>107</v>
      </c>
      <c r="C80" s="13"/>
      <c r="D80" s="13" t="s">
        <v>310</v>
      </c>
      <c r="E80" s="13" t="s">
        <v>311</v>
      </c>
      <c r="F80" s="13"/>
      <c r="G80" s="13" t="s">
        <v>263</v>
      </c>
      <c r="H80" s="13"/>
      <c r="I80" s="13"/>
      <c r="J80" s="14">
        <v>6</v>
      </c>
      <c r="K80" s="14"/>
      <c r="L80" s="14">
        <f t="shared" si="0"/>
        <v>0</v>
      </c>
    </row>
    <row r="81" spans="1:12">
      <c r="A81" s="12" t="s">
        <v>6</v>
      </c>
      <c r="B81" s="13" t="s">
        <v>25</v>
      </c>
      <c r="C81" s="13"/>
      <c r="D81" s="13" t="s">
        <v>310</v>
      </c>
      <c r="E81" s="13" t="s">
        <v>311</v>
      </c>
      <c r="F81" s="13"/>
      <c r="G81" s="13" t="s">
        <v>263</v>
      </c>
      <c r="H81" s="13"/>
      <c r="I81" s="13"/>
      <c r="J81" s="14">
        <v>23</v>
      </c>
      <c r="K81" s="14"/>
      <c r="L81" s="14">
        <f t="shared" si="0"/>
        <v>0.2</v>
      </c>
    </row>
    <row r="82" spans="1:12">
      <c r="A82" s="12" t="s">
        <v>6</v>
      </c>
      <c r="B82" s="13" t="s">
        <v>79</v>
      </c>
      <c r="C82" s="13"/>
      <c r="D82" s="13" t="s">
        <v>310</v>
      </c>
      <c r="E82" s="13" t="s">
        <v>311</v>
      </c>
      <c r="F82" s="13"/>
      <c r="G82" s="13" t="s">
        <v>263</v>
      </c>
      <c r="H82" s="13"/>
      <c r="I82" s="13"/>
      <c r="J82" s="14">
        <v>0</v>
      </c>
      <c r="K82" s="14"/>
      <c r="L82" s="14">
        <f t="shared" si="0"/>
        <v>0</v>
      </c>
    </row>
    <row r="83" spans="1:12">
      <c r="A83" s="12" t="s">
        <v>6</v>
      </c>
      <c r="B83" s="13" t="s">
        <v>156</v>
      </c>
      <c r="C83" s="13"/>
      <c r="D83" s="13" t="s">
        <v>310</v>
      </c>
      <c r="E83" s="13" t="s">
        <v>311</v>
      </c>
      <c r="F83" s="13"/>
      <c r="G83" s="13" t="s">
        <v>263</v>
      </c>
      <c r="H83" s="13"/>
      <c r="I83" s="13"/>
      <c r="J83" s="14">
        <v>30</v>
      </c>
      <c r="K83" s="14"/>
      <c r="L83" s="14">
        <f t="shared" si="0"/>
        <v>0.2</v>
      </c>
    </row>
    <row r="84" spans="1:12">
      <c r="A84" s="12" t="s">
        <v>6</v>
      </c>
      <c r="B84" s="13" t="s">
        <v>55</v>
      </c>
      <c r="C84" s="13"/>
      <c r="D84" s="13" t="s">
        <v>310</v>
      </c>
      <c r="E84" s="13" t="s">
        <v>311</v>
      </c>
      <c r="F84" s="13"/>
      <c r="G84" s="13" t="s">
        <v>263</v>
      </c>
      <c r="H84" s="13"/>
      <c r="I84" s="13"/>
      <c r="J84" s="14">
        <v>20.5</v>
      </c>
      <c r="K84" s="14"/>
      <c r="L84" s="14">
        <f t="shared" si="0"/>
        <v>0.2</v>
      </c>
    </row>
    <row r="85" spans="1:12">
      <c r="A85" s="12" t="s">
        <v>6</v>
      </c>
      <c r="B85" s="13" t="s">
        <v>146</v>
      </c>
      <c r="C85" s="13"/>
      <c r="D85" s="13" t="s">
        <v>310</v>
      </c>
      <c r="E85" s="13" t="s">
        <v>311</v>
      </c>
      <c r="F85" s="13"/>
      <c r="G85" s="13" t="s">
        <v>263</v>
      </c>
      <c r="H85" s="13"/>
      <c r="I85" s="13"/>
      <c r="J85" s="14">
        <v>30</v>
      </c>
      <c r="K85" s="14"/>
      <c r="L85" s="14">
        <f t="shared" si="0"/>
        <v>0.2</v>
      </c>
    </row>
    <row r="86" spans="1:12">
      <c r="A86" s="12" t="s">
        <v>6</v>
      </c>
      <c r="B86" s="13" t="s">
        <v>127</v>
      </c>
      <c r="C86" s="13"/>
      <c r="D86" s="13" t="s">
        <v>310</v>
      </c>
      <c r="E86" s="13" t="s">
        <v>311</v>
      </c>
      <c r="F86" s="13"/>
      <c r="G86" s="13" t="s">
        <v>263</v>
      </c>
      <c r="H86" s="13"/>
      <c r="I86" s="13"/>
      <c r="J86" s="14">
        <v>0</v>
      </c>
      <c r="K86" s="14"/>
      <c r="L86" s="14">
        <f t="shared" si="0"/>
        <v>0</v>
      </c>
    </row>
    <row r="87" spans="1:12">
      <c r="A87" s="12" t="s">
        <v>6</v>
      </c>
      <c r="B87" s="13" t="s">
        <v>17</v>
      </c>
      <c r="C87" s="13"/>
      <c r="D87" s="13" t="s">
        <v>310</v>
      </c>
      <c r="E87" s="13" t="s">
        <v>311</v>
      </c>
      <c r="F87" s="13"/>
      <c r="G87" s="13" t="s">
        <v>263</v>
      </c>
      <c r="H87" s="13"/>
      <c r="I87" s="13"/>
      <c r="J87" s="14">
        <v>0</v>
      </c>
      <c r="K87" s="14"/>
      <c r="L87" s="14">
        <f t="shared" si="0"/>
        <v>0</v>
      </c>
    </row>
    <row r="88" spans="1:12">
      <c r="A88" s="12" t="s">
        <v>6</v>
      </c>
      <c r="B88" s="13" t="s">
        <v>103</v>
      </c>
      <c r="C88" s="13"/>
      <c r="D88" s="13" t="s">
        <v>310</v>
      </c>
      <c r="E88" s="13" t="s">
        <v>311</v>
      </c>
      <c r="F88" s="13"/>
      <c r="G88" s="13" t="s">
        <v>262</v>
      </c>
      <c r="H88" s="13"/>
      <c r="I88" s="13"/>
      <c r="J88" s="14">
        <v>11</v>
      </c>
      <c r="K88" s="14"/>
      <c r="L88" s="14">
        <f t="shared" si="0"/>
        <v>0.13</v>
      </c>
    </row>
    <row r="89" spans="1:12">
      <c r="A89" s="12" t="s">
        <v>6</v>
      </c>
      <c r="B89" s="13" t="s">
        <v>115</v>
      </c>
      <c r="C89" s="13"/>
      <c r="D89" s="13" t="s">
        <v>310</v>
      </c>
      <c r="E89" s="13" t="s">
        <v>311</v>
      </c>
      <c r="F89" s="13"/>
      <c r="G89" s="13" t="s">
        <v>262</v>
      </c>
      <c r="H89" s="13"/>
      <c r="I89" s="13"/>
      <c r="J89" s="14">
        <v>20</v>
      </c>
      <c r="K89" s="14"/>
      <c r="L89" s="14">
        <f t="shared" si="0"/>
        <v>0.2</v>
      </c>
    </row>
    <row r="90" spans="1:12">
      <c r="A90" s="12" t="s">
        <v>6</v>
      </c>
      <c r="B90" s="13" t="s">
        <v>155</v>
      </c>
      <c r="C90" s="13"/>
      <c r="D90" s="13" t="s">
        <v>310</v>
      </c>
      <c r="E90" s="13" t="s">
        <v>311</v>
      </c>
      <c r="F90" s="13"/>
      <c r="G90" s="13" t="s">
        <v>262</v>
      </c>
      <c r="H90" s="13"/>
      <c r="I90" s="13"/>
      <c r="J90" s="14">
        <v>40</v>
      </c>
      <c r="K90" s="14"/>
      <c r="L90" s="14">
        <f t="shared" si="0"/>
        <v>0.2</v>
      </c>
    </row>
    <row r="91" spans="1:12">
      <c r="A91" s="12" t="s">
        <v>6</v>
      </c>
      <c r="B91" s="13" t="s">
        <v>119</v>
      </c>
      <c r="C91" s="13"/>
      <c r="D91" s="13" t="s">
        <v>310</v>
      </c>
      <c r="E91" s="13" t="s">
        <v>311</v>
      </c>
      <c r="F91" s="13"/>
      <c r="G91" s="13" t="s">
        <v>262</v>
      </c>
      <c r="H91" s="13"/>
      <c r="I91" s="13"/>
      <c r="J91" s="14">
        <v>12</v>
      </c>
      <c r="K91" s="14"/>
      <c r="L91" s="14">
        <f t="shared" si="0"/>
        <v>0.135</v>
      </c>
    </row>
    <row r="92" spans="1:12">
      <c r="A92" s="12" t="s">
        <v>6</v>
      </c>
      <c r="B92" s="13" t="s">
        <v>104</v>
      </c>
      <c r="C92" s="13"/>
      <c r="D92" s="13" t="s">
        <v>310</v>
      </c>
      <c r="E92" s="13" t="s">
        <v>311</v>
      </c>
      <c r="F92" s="13"/>
      <c r="G92" s="13" t="s">
        <v>262</v>
      </c>
      <c r="H92" s="13"/>
      <c r="I92" s="13"/>
      <c r="J92" s="14">
        <v>20</v>
      </c>
      <c r="K92" s="14"/>
      <c r="L92" s="14">
        <f t="shared" si="0"/>
        <v>0.2</v>
      </c>
    </row>
    <row r="93" spans="1:12">
      <c r="A93" s="12" t="s">
        <v>6</v>
      </c>
      <c r="B93" s="13" t="s">
        <v>77</v>
      </c>
      <c r="C93" s="13"/>
      <c r="D93" s="13" t="s">
        <v>310</v>
      </c>
      <c r="E93" s="13" t="s">
        <v>311</v>
      </c>
      <c r="F93" s="13"/>
      <c r="G93" s="13" t="s">
        <v>262</v>
      </c>
      <c r="H93" s="13"/>
      <c r="I93" s="13"/>
      <c r="J93" s="14">
        <v>20</v>
      </c>
      <c r="K93" s="14"/>
      <c r="L93" s="14">
        <f t="shared" si="0"/>
        <v>0.2</v>
      </c>
    </row>
    <row r="94" spans="1:12">
      <c r="A94" s="12" t="s">
        <v>6</v>
      </c>
      <c r="B94" s="13" t="s">
        <v>52</v>
      </c>
      <c r="C94" s="13"/>
      <c r="D94" s="13" t="s">
        <v>310</v>
      </c>
      <c r="E94" s="13" t="s">
        <v>311</v>
      </c>
      <c r="F94" s="13"/>
      <c r="G94" s="13" t="s">
        <v>262</v>
      </c>
      <c r="H94" s="13"/>
      <c r="I94" s="13"/>
      <c r="J94" s="14">
        <v>20</v>
      </c>
      <c r="K94" s="14"/>
      <c r="L94" s="14">
        <f t="shared" si="0"/>
        <v>0.2</v>
      </c>
    </row>
    <row r="95" spans="1:12">
      <c r="A95" s="12" t="s">
        <v>6</v>
      </c>
      <c r="B95" s="13" t="s">
        <v>60</v>
      </c>
      <c r="C95" s="13"/>
      <c r="D95" s="13" t="s">
        <v>310</v>
      </c>
      <c r="E95" s="13" t="s">
        <v>311</v>
      </c>
      <c r="F95" s="13"/>
      <c r="G95" s="13" t="s">
        <v>262</v>
      </c>
      <c r="H95" s="13"/>
      <c r="I95" s="13"/>
      <c r="J95" s="14">
        <v>20</v>
      </c>
      <c r="K95" s="14"/>
      <c r="L95" s="14">
        <f t="shared" si="0"/>
        <v>0.2</v>
      </c>
    </row>
    <row r="96" spans="1:12">
      <c r="A96" s="12" t="s">
        <v>6</v>
      </c>
      <c r="B96" s="13" t="s">
        <v>175</v>
      </c>
      <c r="C96" s="13"/>
      <c r="D96" s="13" t="s">
        <v>310</v>
      </c>
      <c r="E96" s="13" t="s">
        <v>311</v>
      </c>
      <c r="F96" s="13"/>
      <c r="G96" s="13" t="s">
        <v>262</v>
      </c>
      <c r="H96" s="13"/>
      <c r="I96" s="13"/>
      <c r="J96" s="14">
        <v>20</v>
      </c>
      <c r="K96" s="14"/>
      <c r="L96" s="14">
        <f t="shared" si="0"/>
        <v>0.2</v>
      </c>
    </row>
    <row r="97" spans="1:12">
      <c r="A97" s="12" t="s">
        <v>6</v>
      </c>
      <c r="B97" s="13" t="s">
        <v>84</v>
      </c>
      <c r="C97" s="13"/>
      <c r="D97" s="13" t="s">
        <v>310</v>
      </c>
      <c r="E97" s="13" t="s">
        <v>311</v>
      </c>
      <c r="F97" s="13"/>
      <c r="G97" s="13" t="s">
        <v>262</v>
      </c>
      <c r="H97" s="13"/>
      <c r="I97" s="13"/>
      <c r="J97" s="14">
        <v>20</v>
      </c>
      <c r="K97" s="14"/>
      <c r="L97" s="14">
        <f t="shared" si="0"/>
        <v>0.2</v>
      </c>
    </row>
    <row r="98" spans="1:12">
      <c r="A98" s="12" t="s">
        <v>6</v>
      </c>
      <c r="B98" s="13" t="s">
        <v>168</v>
      </c>
      <c r="C98" s="13"/>
      <c r="D98" s="13" t="s">
        <v>310</v>
      </c>
      <c r="E98" s="13" t="s">
        <v>311</v>
      </c>
      <c r="F98" s="13"/>
      <c r="G98" s="13" t="s">
        <v>262</v>
      </c>
      <c r="H98" s="13"/>
      <c r="I98" s="13"/>
      <c r="J98" s="14">
        <v>20</v>
      </c>
      <c r="K98" s="14"/>
      <c r="L98" s="14">
        <f t="shared" si="0"/>
        <v>0.2</v>
      </c>
    </row>
    <row r="99" spans="1:12">
      <c r="A99" s="12" t="s">
        <v>6</v>
      </c>
      <c r="B99" s="13" t="s">
        <v>187</v>
      </c>
      <c r="C99" s="13"/>
      <c r="D99" s="13" t="s">
        <v>310</v>
      </c>
      <c r="E99" s="13" t="s">
        <v>311</v>
      </c>
      <c r="F99" s="13"/>
      <c r="G99" s="13" t="s">
        <v>262</v>
      </c>
      <c r="H99" s="13"/>
      <c r="I99" s="13"/>
      <c r="J99" s="14">
        <v>16</v>
      </c>
      <c r="K99" s="14"/>
      <c r="L99" s="14">
        <f t="shared" si="0"/>
        <v>0.155</v>
      </c>
    </row>
    <row r="100" spans="1:12">
      <c r="A100" s="12" t="s">
        <v>6</v>
      </c>
      <c r="B100" s="13" t="s">
        <v>88</v>
      </c>
      <c r="C100" s="13"/>
      <c r="D100" s="13" t="s">
        <v>310</v>
      </c>
      <c r="E100" s="13" t="s">
        <v>311</v>
      </c>
      <c r="F100" s="13"/>
      <c r="G100" s="13" t="s">
        <v>262</v>
      </c>
      <c r="H100" s="13"/>
      <c r="I100" s="13"/>
      <c r="J100" s="14">
        <v>20</v>
      </c>
      <c r="K100" s="14"/>
      <c r="L100" s="14">
        <f t="shared" si="0"/>
        <v>0.2</v>
      </c>
    </row>
    <row r="101" spans="1:12">
      <c r="A101" s="12" t="s">
        <v>6</v>
      </c>
      <c r="B101" s="13" t="s">
        <v>45</v>
      </c>
      <c r="C101" s="13"/>
      <c r="D101" s="13" t="s">
        <v>310</v>
      </c>
      <c r="E101" s="13" t="s">
        <v>311</v>
      </c>
      <c r="F101" s="13"/>
      <c r="G101" s="13" t="s">
        <v>262</v>
      </c>
      <c r="H101" s="13"/>
      <c r="I101" s="13"/>
      <c r="J101" s="14">
        <v>20</v>
      </c>
      <c r="K101" s="14"/>
      <c r="L101" s="14">
        <f t="shared" si="0"/>
        <v>0.2</v>
      </c>
    </row>
    <row r="102" spans="1:12">
      <c r="A102" s="12" t="s">
        <v>6</v>
      </c>
      <c r="B102" s="13" t="s">
        <v>166</v>
      </c>
      <c r="C102" s="13"/>
      <c r="D102" s="13" t="s">
        <v>310</v>
      </c>
      <c r="E102" s="13" t="s">
        <v>311</v>
      </c>
      <c r="F102" s="13"/>
      <c r="G102" s="13" t="s">
        <v>262</v>
      </c>
      <c r="H102" s="13"/>
      <c r="I102" s="13"/>
      <c r="J102" s="14">
        <v>20</v>
      </c>
      <c r="K102" s="14"/>
      <c r="L102" s="14">
        <f t="shared" si="0"/>
        <v>0.2</v>
      </c>
    </row>
    <row r="103" spans="1:12">
      <c r="A103" s="12" t="s">
        <v>6</v>
      </c>
      <c r="B103" s="13" t="s">
        <v>128</v>
      </c>
      <c r="C103" s="13"/>
      <c r="D103" s="13" t="s">
        <v>310</v>
      </c>
      <c r="E103" s="13" t="s">
        <v>311</v>
      </c>
      <c r="F103" s="13"/>
      <c r="G103" s="13" t="s">
        <v>262</v>
      </c>
      <c r="H103" s="13"/>
      <c r="I103" s="13"/>
      <c r="J103" s="14">
        <v>20</v>
      </c>
      <c r="K103" s="14"/>
      <c r="L103" s="14">
        <f t="shared" si="0"/>
        <v>0.2</v>
      </c>
    </row>
    <row r="104" spans="1:12">
      <c r="A104" s="12" t="s">
        <v>6</v>
      </c>
      <c r="B104" s="13" t="s">
        <v>113</v>
      </c>
      <c r="C104" s="13"/>
      <c r="D104" s="13" t="s">
        <v>310</v>
      </c>
      <c r="E104" s="13" t="s">
        <v>311</v>
      </c>
      <c r="F104" s="13"/>
      <c r="G104" s="13" t="s">
        <v>262</v>
      </c>
      <c r="H104" s="13"/>
      <c r="I104" s="13"/>
      <c r="J104" s="14">
        <v>20</v>
      </c>
      <c r="K104" s="14"/>
      <c r="L104" s="14">
        <f t="shared" si="0"/>
        <v>0.2</v>
      </c>
    </row>
    <row r="105" spans="1:12">
      <c r="A105" s="12" t="s">
        <v>6</v>
      </c>
      <c r="B105" s="13" t="s">
        <v>7</v>
      </c>
      <c r="C105" s="13"/>
      <c r="D105" s="13" t="s">
        <v>310</v>
      </c>
      <c r="E105" s="13" t="s">
        <v>311</v>
      </c>
      <c r="F105" s="13"/>
      <c r="G105" s="13" t="s">
        <v>262</v>
      </c>
      <c r="H105" s="13"/>
      <c r="I105" s="13"/>
      <c r="J105" s="14">
        <v>20</v>
      </c>
      <c r="K105" s="14"/>
      <c r="L105" s="14">
        <f t="shared" si="0"/>
        <v>0.2</v>
      </c>
    </row>
    <row r="106" spans="1:12">
      <c r="A106" s="12" t="s">
        <v>6</v>
      </c>
      <c r="B106" s="13" t="s">
        <v>179</v>
      </c>
      <c r="C106" s="13"/>
      <c r="D106" s="13" t="s">
        <v>310</v>
      </c>
      <c r="E106" s="13" t="s">
        <v>311</v>
      </c>
      <c r="F106" s="13"/>
      <c r="G106" s="13" t="s">
        <v>262</v>
      </c>
      <c r="H106" s="13"/>
      <c r="I106" s="13"/>
      <c r="J106" s="14">
        <v>20</v>
      </c>
      <c r="K106" s="14"/>
      <c r="L106" s="14">
        <f t="shared" si="0"/>
        <v>0.2</v>
      </c>
    </row>
    <row r="107" spans="1:12">
      <c r="A107" s="12" t="s">
        <v>6</v>
      </c>
      <c r="B107" s="13" t="s">
        <v>107</v>
      </c>
      <c r="C107" s="13"/>
      <c r="D107" s="13" t="s">
        <v>310</v>
      </c>
      <c r="E107" s="13" t="s">
        <v>311</v>
      </c>
      <c r="F107" s="13"/>
      <c r="G107" s="13" t="s">
        <v>262</v>
      </c>
      <c r="H107" s="13"/>
      <c r="I107" s="13"/>
      <c r="J107" s="14">
        <v>17</v>
      </c>
      <c r="K107" s="14"/>
      <c r="L107" s="14">
        <f t="shared" si="0"/>
        <v>0.16</v>
      </c>
    </row>
    <row r="108" spans="1:12">
      <c r="A108" s="12" t="s">
        <v>6</v>
      </c>
      <c r="B108" s="13" t="s">
        <v>25</v>
      </c>
      <c r="C108" s="13"/>
      <c r="D108" s="13" t="s">
        <v>310</v>
      </c>
      <c r="E108" s="13" t="s">
        <v>311</v>
      </c>
      <c r="F108" s="13"/>
      <c r="G108" s="13" t="s">
        <v>262</v>
      </c>
      <c r="H108" s="13"/>
      <c r="I108" s="13"/>
      <c r="J108" s="14">
        <v>20</v>
      </c>
      <c r="K108" s="14"/>
      <c r="L108" s="14">
        <f t="shared" si="0"/>
        <v>0.2</v>
      </c>
    </row>
    <row r="109" spans="1:12">
      <c r="A109" s="12" t="s">
        <v>6</v>
      </c>
      <c r="B109" s="13" t="s">
        <v>79</v>
      </c>
      <c r="C109" s="13"/>
      <c r="D109" s="13" t="s">
        <v>310</v>
      </c>
      <c r="E109" s="13" t="s">
        <v>311</v>
      </c>
      <c r="F109" s="13"/>
      <c r="G109" s="13" t="s">
        <v>262</v>
      </c>
      <c r="H109" s="13"/>
      <c r="I109" s="13"/>
      <c r="J109" s="14">
        <v>16</v>
      </c>
      <c r="K109" s="14"/>
      <c r="L109" s="14">
        <f t="shared" si="0"/>
        <v>0.155</v>
      </c>
    </row>
    <row r="110" spans="1:12">
      <c r="A110" s="12" t="s">
        <v>6</v>
      </c>
      <c r="B110" s="13" t="s">
        <v>156</v>
      </c>
      <c r="C110" s="13"/>
      <c r="D110" s="13" t="s">
        <v>310</v>
      </c>
      <c r="E110" s="13" t="s">
        <v>311</v>
      </c>
      <c r="F110" s="13"/>
      <c r="G110" s="13" t="s">
        <v>262</v>
      </c>
      <c r="H110" s="13"/>
      <c r="I110" s="13"/>
      <c r="J110" s="14">
        <v>20</v>
      </c>
      <c r="K110" s="14"/>
      <c r="L110" s="14">
        <f t="shared" si="0"/>
        <v>0.2</v>
      </c>
    </row>
    <row r="111" spans="1:12">
      <c r="A111" s="12" t="s">
        <v>6</v>
      </c>
      <c r="B111" s="13" t="s">
        <v>55</v>
      </c>
      <c r="C111" s="13"/>
      <c r="D111" s="13" t="s">
        <v>310</v>
      </c>
      <c r="E111" s="13" t="s">
        <v>311</v>
      </c>
      <c r="F111" s="13"/>
      <c r="G111" s="13" t="s">
        <v>262</v>
      </c>
      <c r="H111" s="13"/>
      <c r="I111" s="13"/>
      <c r="J111" s="14">
        <v>20</v>
      </c>
      <c r="K111" s="14"/>
      <c r="L111" s="14">
        <f t="shared" si="0"/>
        <v>0.2</v>
      </c>
    </row>
    <row r="112" spans="1:12">
      <c r="A112" s="12" t="s">
        <v>6</v>
      </c>
      <c r="B112" s="13" t="s">
        <v>146</v>
      </c>
      <c r="C112" s="13"/>
      <c r="D112" s="13" t="s">
        <v>310</v>
      </c>
      <c r="E112" s="13" t="s">
        <v>311</v>
      </c>
      <c r="F112" s="13"/>
      <c r="G112" s="13" t="s">
        <v>262</v>
      </c>
      <c r="H112" s="13"/>
      <c r="I112" s="13"/>
      <c r="J112" s="14">
        <v>16</v>
      </c>
      <c r="K112" s="14"/>
      <c r="L112" s="14">
        <f t="shared" si="0"/>
        <v>0.155</v>
      </c>
    </row>
    <row r="113" spans="1:12">
      <c r="A113" s="12" t="s">
        <v>6</v>
      </c>
      <c r="B113" s="13" t="s">
        <v>127</v>
      </c>
      <c r="C113" s="13"/>
      <c r="D113" s="13" t="s">
        <v>310</v>
      </c>
      <c r="E113" s="13" t="s">
        <v>311</v>
      </c>
      <c r="F113" s="13"/>
      <c r="G113" s="13" t="s">
        <v>262</v>
      </c>
      <c r="H113" s="13"/>
      <c r="I113" s="13"/>
      <c r="J113" s="14">
        <v>2</v>
      </c>
      <c r="K113" s="14"/>
      <c r="L113" s="14">
        <f t="shared" si="0"/>
        <v>0</v>
      </c>
    </row>
    <row r="114" spans="1:12">
      <c r="A114" s="12" t="s">
        <v>6</v>
      </c>
      <c r="B114" s="13" t="s">
        <v>17</v>
      </c>
      <c r="C114" s="13"/>
      <c r="D114" s="13" t="s">
        <v>310</v>
      </c>
      <c r="E114" s="13" t="s">
        <v>311</v>
      </c>
      <c r="F114" s="13"/>
      <c r="G114" s="13" t="s">
        <v>262</v>
      </c>
      <c r="H114" s="13"/>
      <c r="I114" s="13"/>
      <c r="J114" s="14">
        <v>0</v>
      </c>
      <c r="K114" s="14"/>
      <c r="L114" s="14">
        <f t="shared" si="0"/>
        <v>0</v>
      </c>
    </row>
    <row r="115" spans="1:12">
      <c r="A115" s="12" t="s">
        <v>6</v>
      </c>
      <c r="B115" s="13" t="s">
        <v>7</v>
      </c>
      <c r="C115" s="13"/>
      <c r="D115" s="13" t="s">
        <v>310</v>
      </c>
      <c r="E115" s="13" t="s">
        <v>312</v>
      </c>
      <c r="F115" s="13"/>
      <c r="G115" s="13" t="s">
        <v>262</v>
      </c>
      <c r="H115" s="13"/>
      <c r="I115" s="13"/>
      <c r="J115" s="14">
        <v>100</v>
      </c>
      <c r="K115" s="14"/>
      <c r="L115" s="14">
        <f>IF(J115=100,0.3,IF(J115&lt;60,0,(J115*0.04-2)/8))</f>
        <v>0.3</v>
      </c>
    </row>
    <row r="116" spans="1:12">
      <c r="A116" s="12" t="s">
        <v>6</v>
      </c>
      <c r="B116" s="13" t="s">
        <v>313</v>
      </c>
      <c r="C116" s="13"/>
      <c r="D116" s="13" t="s">
        <v>310</v>
      </c>
      <c r="E116" s="13" t="s">
        <v>312</v>
      </c>
      <c r="F116" s="13"/>
      <c r="G116" s="13" t="s">
        <v>262</v>
      </c>
      <c r="H116" s="13"/>
      <c r="I116" s="13"/>
      <c r="J116" s="14">
        <v>26.25</v>
      </c>
      <c r="K116" s="14"/>
      <c r="L116" s="14">
        <f t="shared" ref="L116:L147" si="1">IF(J116=100,0.3,IF(J116&lt;60,0,(J116*0.04-2)/8))</f>
        <v>0</v>
      </c>
    </row>
    <row r="117" spans="1:12">
      <c r="A117" s="12" t="s">
        <v>6</v>
      </c>
      <c r="B117" s="13" t="s">
        <v>17</v>
      </c>
      <c r="C117" s="13"/>
      <c r="D117" s="13" t="s">
        <v>310</v>
      </c>
      <c r="E117" s="13" t="s">
        <v>312</v>
      </c>
      <c r="F117" s="13"/>
      <c r="G117" s="13" t="s">
        <v>262</v>
      </c>
      <c r="H117" s="13"/>
      <c r="I117" s="13"/>
      <c r="J117" s="14">
        <v>45.7583333333333</v>
      </c>
      <c r="K117" s="14"/>
      <c r="L117" s="14">
        <v>0.3</v>
      </c>
    </row>
    <row r="118" spans="1:12">
      <c r="A118" s="12" t="s">
        <v>6</v>
      </c>
      <c r="B118" s="13" t="s">
        <v>25</v>
      </c>
      <c r="C118" s="13"/>
      <c r="D118" s="13" t="s">
        <v>310</v>
      </c>
      <c r="E118" s="13" t="s">
        <v>312</v>
      </c>
      <c r="F118" s="13"/>
      <c r="G118" s="13" t="s">
        <v>262</v>
      </c>
      <c r="H118" s="13"/>
      <c r="I118" s="13"/>
      <c r="J118" s="14">
        <v>100</v>
      </c>
      <c r="K118" s="14"/>
      <c r="L118" s="14">
        <f t="shared" si="1"/>
        <v>0.3</v>
      </c>
    </row>
    <row r="119" spans="1:12">
      <c r="A119" s="12" t="s">
        <v>6</v>
      </c>
      <c r="B119" s="13" t="s">
        <v>45</v>
      </c>
      <c r="C119" s="13"/>
      <c r="D119" s="13" t="s">
        <v>310</v>
      </c>
      <c r="E119" s="13" t="s">
        <v>312</v>
      </c>
      <c r="F119" s="13"/>
      <c r="G119" s="13" t="s">
        <v>262</v>
      </c>
      <c r="H119" s="13"/>
      <c r="I119" s="13"/>
      <c r="J119" s="14">
        <v>100</v>
      </c>
      <c r="K119" s="14"/>
      <c r="L119" s="14">
        <f t="shared" si="1"/>
        <v>0.3</v>
      </c>
    </row>
    <row r="120" spans="1:12">
      <c r="A120" s="12" t="s">
        <v>6</v>
      </c>
      <c r="B120" s="13" t="s">
        <v>52</v>
      </c>
      <c r="C120" s="13"/>
      <c r="D120" s="13" t="s">
        <v>310</v>
      </c>
      <c r="E120" s="13" t="s">
        <v>312</v>
      </c>
      <c r="F120" s="13"/>
      <c r="G120" s="13" t="s">
        <v>262</v>
      </c>
      <c r="H120" s="13"/>
      <c r="I120" s="13"/>
      <c r="J120" s="14">
        <v>100</v>
      </c>
      <c r="K120" s="14"/>
      <c r="L120" s="14">
        <f t="shared" si="1"/>
        <v>0.3</v>
      </c>
    </row>
    <row r="121" spans="1:12">
      <c r="A121" s="12" t="s">
        <v>6</v>
      </c>
      <c r="B121" s="13" t="s">
        <v>55</v>
      </c>
      <c r="C121" s="13"/>
      <c r="D121" s="13" t="s">
        <v>310</v>
      </c>
      <c r="E121" s="13" t="s">
        <v>312</v>
      </c>
      <c r="F121" s="13"/>
      <c r="G121" s="13" t="s">
        <v>262</v>
      </c>
      <c r="H121" s="13"/>
      <c r="I121" s="13"/>
      <c r="J121" s="14">
        <v>91.9083333333333</v>
      </c>
      <c r="K121" s="14"/>
      <c r="L121" s="14">
        <f t="shared" si="1"/>
        <v>0.209541666666667</v>
      </c>
    </row>
    <row r="122" spans="1:12">
      <c r="A122" s="12" t="s">
        <v>6</v>
      </c>
      <c r="B122" s="13" t="s">
        <v>60</v>
      </c>
      <c r="C122" s="13"/>
      <c r="D122" s="13" t="s">
        <v>310</v>
      </c>
      <c r="E122" s="13" t="s">
        <v>312</v>
      </c>
      <c r="F122" s="13"/>
      <c r="G122" s="13" t="s">
        <v>262</v>
      </c>
      <c r="H122" s="13"/>
      <c r="I122" s="13"/>
      <c r="J122" s="14">
        <v>43.9916666666667</v>
      </c>
      <c r="K122" s="14"/>
      <c r="L122" s="14">
        <f t="shared" si="1"/>
        <v>0</v>
      </c>
    </row>
    <row r="123" spans="1:12">
      <c r="A123" s="12" t="s">
        <v>6</v>
      </c>
      <c r="B123" s="13" t="s">
        <v>77</v>
      </c>
      <c r="C123" s="13"/>
      <c r="D123" s="13" t="s">
        <v>310</v>
      </c>
      <c r="E123" s="13" t="s">
        <v>312</v>
      </c>
      <c r="F123" s="13"/>
      <c r="G123" s="13" t="s">
        <v>262</v>
      </c>
      <c r="H123" s="13"/>
      <c r="I123" s="13"/>
      <c r="J123" s="14">
        <v>100</v>
      </c>
      <c r="K123" s="14"/>
      <c r="L123" s="14">
        <f t="shared" si="1"/>
        <v>0.3</v>
      </c>
    </row>
    <row r="124" spans="1:12">
      <c r="A124" s="12" t="s">
        <v>6</v>
      </c>
      <c r="B124" s="13" t="s">
        <v>79</v>
      </c>
      <c r="C124" s="13"/>
      <c r="D124" s="13" t="s">
        <v>310</v>
      </c>
      <c r="E124" s="13" t="s">
        <v>312</v>
      </c>
      <c r="F124" s="13"/>
      <c r="G124" s="13" t="s">
        <v>262</v>
      </c>
      <c r="H124" s="13"/>
      <c r="I124" s="13"/>
      <c r="J124" s="14">
        <v>40.5166666666667</v>
      </c>
      <c r="K124" s="14"/>
      <c r="L124" s="14">
        <f t="shared" si="1"/>
        <v>0</v>
      </c>
    </row>
    <row r="125" spans="1:12">
      <c r="A125" s="12" t="s">
        <v>6</v>
      </c>
      <c r="B125" s="13" t="s">
        <v>84</v>
      </c>
      <c r="C125" s="13"/>
      <c r="D125" s="13" t="s">
        <v>310</v>
      </c>
      <c r="E125" s="13" t="s">
        <v>312</v>
      </c>
      <c r="F125" s="13"/>
      <c r="G125" s="13" t="s">
        <v>262</v>
      </c>
      <c r="H125" s="13"/>
      <c r="I125" s="13"/>
      <c r="J125" s="14">
        <v>100</v>
      </c>
      <c r="K125" s="14"/>
      <c r="L125" s="14">
        <f t="shared" si="1"/>
        <v>0.3</v>
      </c>
    </row>
    <row r="126" spans="1:12">
      <c r="A126" s="12" t="s">
        <v>6</v>
      </c>
      <c r="B126" s="13" t="s">
        <v>88</v>
      </c>
      <c r="C126" s="13"/>
      <c r="D126" s="13" t="s">
        <v>310</v>
      </c>
      <c r="E126" s="13" t="s">
        <v>312</v>
      </c>
      <c r="F126" s="13"/>
      <c r="G126" s="13" t="s">
        <v>262</v>
      </c>
      <c r="H126" s="13"/>
      <c r="I126" s="13"/>
      <c r="J126" s="14">
        <v>100</v>
      </c>
      <c r="K126" s="14"/>
      <c r="L126" s="14">
        <f t="shared" si="1"/>
        <v>0.3</v>
      </c>
    </row>
    <row r="127" spans="1:12">
      <c r="A127" s="12" t="s">
        <v>6</v>
      </c>
      <c r="B127" s="13" t="s">
        <v>103</v>
      </c>
      <c r="C127" s="13"/>
      <c r="D127" s="13" t="s">
        <v>310</v>
      </c>
      <c r="E127" s="13" t="s">
        <v>312</v>
      </c>
      <c r="F127" s="13"/>
      <c r="G127" s="13" t="s">
        <v>262</v>
      </c>
      <c r="H127" s="13"/>
      <c r="I127" s="13"/>
      <c r="J127" s="14">
        <v>100</v>
      </c>
      <c r="K127" s="14"/>
      <c r="L127" s="14">
        <f t="shared" si="1"/>
        <v>0.3</v>
      </c>
    </row>
    <row r="128" spans="1:12">
      <c r="A128" s="12" t="s">
        <v>6</v>
      </c>
      <c r="B128" s="13" t="s">
        <v>104</v>
      </c>
      <c r="C128" s="13"/>
      <c r="D128" s="13" t="s">
        <v>310</v>
      </c>
      <c r="E128" s="13" t="s">
        <v>312</v>
      </c>
      <c r="F128" s="13"/>
      <c r="G128" s="13" t="s">
        <v>262</v>
      </c>
      <c r="H128" s="13"/>
      <c r="I128" s="13"/>
      <c r="J128" s="14">
        <v>100</v>
      </c>
      <c r="K128" s="14"/>
      <c r="L128" s="14">
        <f t="shared" si="1"/>
        <v>0.3</v>
      </c>
    </row>
    <row r="129" spans="1:12">
      <c r="A129" s="12" t="s">
        <v>6</v>
      </c>
      <c r="B129" s="13" t="s">
        <v>107</v>
      </c>
      <c r="C129" s="13"/>
      <c r="D129" s="13" t="s">
        <v>310</v>
      </c>
      <c r="E129" s="13" t="s">
        <v>312</v>
      </c>
      <c r="F129" s="13"/>
      <c r="G129" s="13" t="s">
        <v>262</v>
      </c>
      <c r="H129" s="13"/>
      <c r="I129" s="13"/>
      <c r="J129" s="14">
        <v>18.75</v>
      </c>
      <c r="K129" s="14"/>
      <c r="L129" s="14">
        <f t="shared" si="1"/>
        <v>0</v>
      </c>
    </row>
    <row r="130" spans="1:12">
      <c r="A130" s="12" t="s">
        <v>6</v>
      </c>
      <c r="B130" s="13" t="s">
        <v>113</v>
      </c>
      <c r="C130" s="13"/>
      <c r="D130" s="13" t="s">
        <v>310</v>
      </c>
      <c r="E130" s="13" t="s">
        <v>312</v>
      </c>
      <c r="F130" s="13"/>
      <c r="G130" s="13" t="s">
        <v>262</v>
      </c>
      <c r="H130" s="13"/>
      <c r="I130" s="13"/>
      <c r="J130" s="14">
        <v>91.4333333333333</v>
      </c>
      <c r="K130" s="14"/>
      <c r="L130" s="14">
        <f t="shared" si="1"/>
        <v>0.207166666666667</v>
      </c>
    </row>
    <row r="131" spans="1:12">
      <c r="A131" s="12" t="s">
        <v>6</v>
      </c>
      <c r="B131" s="13" t="s">
        <v>115</v>
      </c>
      <c r="C131" s="13"/>
      <c r="D131" s="13" t="s">
        <v>310</v>
      </c>
      <c r="E131" s="13" t="s">
        <v>312</v>
      </c>
      <c r="F131" s="13"/>
      <c r="G131" s="13" t="s">
        <v>262</v>
      </c>
      <c r="H131" s="13"/>
      <c r="I131" s="13"/>
      <c r="J131" s="14">
        <v>100</v>
      </c>
      <c r="K131" s="14"/>
      <c r="L131" s="14">
        <f t="shared" si="1"/>
        <v>0.3</v>
      </c>
    </row>
    <row r="132" spans="1:12">
      <c r="A132" s="12" t="s">
        <v>6</v>
      </c>
      <c r="B132" s="13" t="s">
        <v>119</v>
      </c>
      <c r="C132" s="13"/>
      <c r="D132" s="13" t="s">
        <v>310</v>
      </c>
      <c r="E132" s="13" t="s">
        <v>312</v>
      </c>
      <c r="F132" s="13"/>
      <c r="G132" s="13" t="s">
        <v>262</v>
      </c>
      <c r="H132" s="13"/>
      <c r="I132" s="13"/>
      <c r="J132" s="14">
        <v>77.525</v>
      </c>
      <c r="K132" s="14"/>
      <c r="L132" s="14">
        <f t="shared" si="1"/>
        <v>0.137625</v>
      </c>
    </row>
    <row r="133" spans="1:12">
      <c r="A133" s="12" t="s">
        <v>6</v>
      </c>
      <c r="B133" s="13" t="s">
        <v>127</v>
      </c>
      <c r="C133" s="13"/>
      <c r="D133" s="13" t="s">
        <v>310</v>
      </c>
      <c r="E133" s="13" t="s">
        <v>312</v>
      </c>
      <c r="F133" s="13"/>
      <c r="G133" s="13" t="s">
        <v>262</v>
      </c>
      <c r="H133" s="13"/>
      <c r="I133" s="13"/>
      <c r="J133" s="14">
        <v>30.625</v>
      </c>
      <c r="K133" s="14"/>
      <c r="L133" s="14">
        <f t="shared" si="1"/>
        <v>0</v>
      </c>
    </row>
    <row r="134" spans="1:12">
      <c r="A134" s="12" t="s">
        <v>6</v>
      </c>
      <c r="B134" s="13" t="s">
        <v>128</v>
      </c>
      <c r="C134" s="13"/>
      <c r="D134" s="13" t="s">
        <v>310</v>
      </c>
      <c r="E134" s="13" t="s">
        <v>312</v>
      </c>
      <c r="F134" s="13"/>
      <c r="G134" s="13" t="s">
        <v>262</v>
      </c>
      <c r="H134" s="13"/>
      <c r="I134" s="13"/>
      <c r="J134" s="14">
        <v>100</v>
      </c>
      <c r="K134" s="14"/>
      <c r="L134" s="14">
        <f t="shared" si="1"/>
        <v>0.3</v>
      </c>
    </row>
    <row r="135" spans="1:12">
      <c r="A135" s="12" t="s">
        <v>6</v>
      </c>
      <c r="B135" s="13" t="s">
        <v>146</v>
      </c>
      <c r="C135" s="13"/>
      <c r="D135" s="13" t="s">
        <v>310</v>
      </c>
      <c r="E135" s="13" t="s">
        <v>312</v>
      </c>
      <c r="F135" s="13"/>
      <c r="G135" s="13" t="s">
        <v>262</v>
      </c>
      <c r="H135" s="13"/>
      <c r="I135" s="13"/>
      <c r="J135" s="14">
        <v>100</v>
      </c>
      <c r="K135" s="14"/>
      <c r="L135" s="14">
        <f t="shared" si="1"/>
        <v>0.3</v>
      </c>
    </row>
    <row r="136" spans="1:12">
      <c r="A136" s="12" t="s">
        <v>6</v>
      </c>
      <c r="B136" s="13" t="s">
        <v>155</v>
      </c>
      <c r="C136" s="13"/>
      <c r="D136" s="13" t="s">
        <v>310</v>
      </c>
      <c r="E136" s="13" t="s">
        <v>312</v>
      </c>
      <c r="F136" s="13"/>
      <c r="G136" s="13" t="s">
        <v>262</v>
      </c>
      <c r="H136" s="13"/>
      <c r="I136" s="13"/>
      <c r="J136" s="14">
        <v>100</v>
      </c>
      <c r="K136" s="14"/>
      <c r="L136" s="14">
        <f t="shared" si="1"/>
        <v>0.3</v>
      </c>
    </row>
    <row r="137" spans="1:12">
      <c r="A137" s="12" t="s">
        <v>6</v>
      </c>
      <c r="B137" s="13" t="s">
        <v>156</v>
      </c>
      <c r="C137" s="13"/>
      <c r="D137" s="13" t="s">
        <v>310</v>
      </c>
      <c r="E137" s="13" t="s">
        <v>312</v>
      </c>
      <c r="F137" s="13"/>
      <c r="G137" s="13" t="s">
        <v>262</v>
      </c>
      <c r="H137" s="13"/>
      <c r="I137" s="13"/>
      <c r="J137" s="14">
        <v>82.5</v>
      </c>
      <c r="K137" s="14"/>
      <c r="L137" s="14">
        <f t="shared" si="1"/>
        <v>0.1625</v>
      </c>
    </row>
    <row r="138" spans="1:12">
      <c r="A138" s="12" t="s">
        <v>6</v>
      </c>
      <c r="B138" s="13" t="s">
        <v>166</v>
      </c>
      <c r="C138" s="13"/>
      <c r="D138" s="13" t="s">
        <v>310</v>
      </c>
      <c r="E138" s="13" t="s">
        <v>312</v>
      </c>
      <c r="F138" s="13"/>
      <c r="G138" s="13" t="s">
        <v>262</v>
      </c>
      <c r="H138" s="13"/>
      <c r="I138" s="13"/>
      <c r="J138" s="14">
        <v>100</v>
      </c>
      <c r="K138" s="14"/>
      <c r="L138" s="14">
        <f t="shared" si="1"/>
        <v>0.3</v>
      </c>
    </row>
    <row r="139" spans="1:12">
      <c r="A139" s="12" t="s">
        <v>6</v>
      </c>
      <c r="B139" s="13" t="s">
        <v>168</v>
      </c>
      <c r="C139" s="13"/>
      <c r="D139" s="13" t="s">
        <v>310</v>
      </c>
      <c r="E139" s="13" t="s">
        <v>312</v>
      </c>
      <c r="F139" s="13"/>
      <c r="G139" s="13" t="s">
        <v>262</v>
      </c>
      <c r="H139" s="13"/>
      <c r="I139" s="13"/>
      <c r="J139" s="14">
        <v>80.58</v>
      </c>
      <c r="K139" s="14"/>
      <c r="L139" s="14">
        <f t="shared" si="1"/>
        <v>0.1529</v>
      </c>
    </row>
    <row r="140" spans="1:12">
      <c r="A140" s="12" t="s">
        <v>6</v>
      </c>
      <c r="B140" s="13" t="s">
        <v>175</v>
      </c>
      <c r="C140" s="13"/>
      <c r="D140" s="13" t="s">
        <v>310</v>
      </c>
      <c r="E140" s="13" t="s">
        <v>312</v>
      </c>
      <c r="F140" s="13"/>
      <c r="G140" s="13" t="s">
        <v>262</v>
      </c>
      <c r="H140" s="13"/>
      <c r="I140" s="13"/>
      <c r="J140" s="14">
        <v>46.58</v>
      </c>
      <c r="K140" s="14"/>
      <c r="L140" s="14">
        <f t="shared" si="1"/>
        <v>0</v>
      </c>
    </row>
    <row r="141" spans="1:12">
      <c r="A141" s="12" t="s">
        <v>6</v>
      </c>
      <c r="B141" s="13" t="s">
        <v>179</v>
      </c>
      <c r="C141" s="13"/>
      <c r="D141" s="13" t="s">
        <v>310</v>
      </c>
      <c r="E141" s="13" t="s">
        <v>312</v>
      </c>
      <c r="F141" s="13"/>
      <c r="G141" s="13" t="s">
        <v>262</v>
      </c>
      <c r="H141" s="13"/>
      <c r="I141" s="13"/>
      <c r="J141" s="14">
        <v>77.6</v>
      </c>
      <c r="K141" s="14"/>
      <c r="L141" s="14">
        <f t="shared" si="1"/>
        <v>0.138</v>
      </c>
    </row>
    <row r="142" spans="1:12">
      <c r="A142" s="12" t="s">
        <v>6</v>
      </c>
      <c r="B142" s="13" t="s">
        <v>187</v>
      </c>
      <c r="C142" s="13"/>
      <c r="D142" s="13" t="s">
        <v>310</v>
      </c>
      <c r="E142" s="13" t="s">
        <v>312</v>
      </c>
      <c r="F142" s="13"/>
      <c r="G142" s="13" t="s">
        <v>262</v>
      </c>
      <c r="H142" s="13"/>
      <c r="I142" s="13"/>
      <c r="J142" s="14">
        <v>48.4416666666667</v>
      </c>
      <c r="K142" s="14"/>
      <c r="L142" s="14">
        <f t="shared" si="1"/>
        <v>0</v>
      </c>
    </row>
    <row r="143" spans="1:12">
      <c r="A143" s="12" t="s">
        <v>6</v>
      </c>
      <c r="B143" s="13" t="s">
        <v>7</v>
      </c>
      <c r="C143" s="13"/>
      <c r="D143" s="13" t="s">
        <v>310</v>
      </c>
      <c r="E143" s="13" t="s">
        <v>312</v>
      </c>
      <c r="F143" s="13"/>
      <c r="G143" s="13" t="s">
        <v>263</v>
      </c>
      <c r="H143" s="13"/>
      <c r="I143" s="13"/>
      <c r="J143" s="14">
        <v>100</v>
      </c>
      <c r="K143" s="14"/>
      <c r="L143" s="14">
        <f t="shared" si="1"/>
        <v>0.3</v>
      </c>
    </row>
    <row r="144" spans="1:12">
      <c r="A144" s="12" t="s">
        <v>6</v>
      </c>
      <c r="B144" s="13" t="s">
        <v>313</v>
      </c>
      <c r="C144" s="13"/>
      <c r="D144" s="13" t="s">
        <v>310</v>
      </c>
      <c r="E144" s="13" t="s">
        <v>312</v>
      </c>
      <c r="F144" s="13"/>
      <c r="G144" s="13" t="s">
        <v>263</v>
      </c>
      <c r="H144" s="13"/>
      <c r="I144" s="13"/>
      <c r="J144" s="14">
        <v>0</v>
      </c>
      <c r="K144" s="14"/>
      <c r="L144" s="14">
        <f t="shared" si="1"/>
        <v>0</v>
      </c>
    </row>
    <row r="145" spans="1:12">
      <c r="A145" s="12" t="s">
        <v>6</v>
      </c>
      <c r="B145" s="13" t="s">
        <v>17</v>
      </c>
      <c r="C145" s="13"/>
      <c r="D145" s="13" t="s">
        <v>310</v>
      </c>
      <c r="E145" s="13" t="s">
        <v>312</v>
      </c>
      <c r="F145" s="13"/>
      <c r="G145" s="13" t="s">
        <v>263</v>
      </c>
      <c r="H145" s="13"/>
      <c r="I145" s="13"/>
      <c r="J145" s="14">
        <v>0</v>
      </c>
      <c r="K145" s="14"/>
      <c r="L145" s="14">
        <f t="shared" si="1"/>
        <v>0</v>
      </c>
    </row>
    <row r="146" spans="1:12">
      <c r="A146" s="12" t="s">
        <v>6</v>
      </c>
      <c r="B146" s="13" t="s">
        <v>25</v>
      </c>
      <c r="C146" s="13"/>
      <c r="D146" s="13" t="s">
        <v>310</v>
      </c>
      <c r="E146" s="13" t="s">
        <v>312</v>
      </c>
      <c r="F146" s="13"/>
      <c r="G146" s="13" t="s">
        <v>263</v>
      </c>
      <c r="H146" s="13"/>
      <c r="I146" s="13"/>
      <c r="J146" s="14">
        <v>41.4416666666667</v>
      </c>
      <c r="K146" s="14"/>
      <c r="L146" s="14">
        <f t="shared" si="1"/>
        <v>0</v>
      </c>
    </row>
    <row r="147" spans="1:12">
      <c r="A147" s="12" t="s">
        <v>6</v>
      </c>
      <c r="B147" s="13" t="s">
        <v>45</v>
      </c>
      <c r="C147" s="13"/>
      <c r="D147" s="13" t="s">
        <v>310</v>
      </c>
      <c r="E147" s="13" t="s">
        <v>312</v>
      </c>
      <c r="F147" s="13"/>
      <c r="G147" s="13" t="s">
        <v>263</v>
      </c>
      <c r="H147" s="13"/>
      <c r="I147" s="13"/>
      <c r="J147" s="14">
        <v>100</v>
      </c>
      <c r="K147" s="14"/>
      <c r="L147" s="14">
        <f t="shared" si="1"/>
        <v>0.3</v>
      </c>
    </row>
    <row r="148" spans="1:12">
      <c r="A148" s="12" t="s">
        <v>6</v>
      </c>
      <c r="B148" s="13" t="s">
        <v>52</v>
      </c>
      <c r="C148" s="13"/>
      <c r="D148" s="13" t="s">
        <v>310</v>
      </c>
      <c r="E148" s="13" t="s">
        <v>312</v>
      </c>
      <c r="F148" s="13"/>
      <c r="G148" s="13" t="s">
        <v>263</v>
      </c>
      <c r="H148" s="13"/>
      <c r="I148" s="13"/>
      <c r="J148" s="14">
        <v>66.5</v>
      </c>
      <c r="K148" s="14"/>
      <c r="L148" s="14">
        <f t="shared" ref="L148:L170" si="2">IF(J148=100,0.3,IF(J148&lt;60,0,(J148*0.04-2)/8))</f>
        <v>0.0825</v>
      </c>
    </row>
    <row r="149" spans="1:12">
      <c r="A149" s="12" t="s">
        <v>6</v>
      </c>
      <c r="B149" s="13" t="s">
        <v>55</v>
      </c>
      <c r="C149" s="13"/>
      <c r="D149" s="13" t="s">
        <v>310</v>
      </c>
      <c r="E149" s="13" t="s">
        <v>312</v>
      </c>
      <c r="F149" s="13"/>
      <c r="G149" s="13" t="s">
        <v>263</v>
      </c>
      <c r="H149" s="13"/>
      <c r="I149" s="13"/>
      <c r="J149" s="14">
        <v>31.4583333333333</v>
      </c>
      <c r="K149" s="14"/>
      <c r="L149" s="14">
        <f t="shared" si="2"/>
        <v>0</v>
      </c>
    </row>
    <row r="150" spans="1:12">
      <c r="A150" s="12" t="s">
        <v>6</v>
      </c>
      <c r="B150" s="13" t="s">
        <v>60</v>
      </c>
      <c r="C150" s="13"/>
      <c r="D150" s="13" t="s">
        <v>310</v>
      </c>
      <c r="E150" s="13" t="s">
        <v>312</v>
      </c>
      <c r="F150" s="13"/>
      <c r="G150" s="13" t="s">
        <v>263</v>
      </c>
      <c r="H150" s="13"/>
      <c r="I150" s="13"/>
      <c r="J150" s="14">
        <v>30</v>
      </c>
      <c r="K150" s="14"/>
      <c r="L150" s="14">
        <f t="shared" si="2"/>
        <v>0</v>
      </c>
    </row>
    <row r="151" spans="1:12">
      <c r="A151" s="12" t="s">
        <v>6</v>
      </c>
      <c r="B151" s="13" t="s">
        <v>77</v>
      </c>
      <c r="C151" s="13"/>
      <c r="D151" s="13" t="s">
        <v>310</v>
      </c>
      <c r="E151" s="13" t="s">
        <v>312</v>
      </c>
      <c r="F151" s="13"/>
      <c r="G151" s="13" t="s">
        <v>263</v>
      </c>
      <c r="H151" s="13"/>
      <c r="I151" s="13"/>
      <c r="J151" s="14">
        <v>100</v>
      </c>
      <c r="K151" s="14"/>
      <c r="L151" s="14">
        <f t="shared" si="2"/>
        <v>0.3</v>
      </c>
    </row>
    <row r="152" spans="1:12">
      <c r="A152" s="12" t="s">
        <v>6</v>
      </c>
      <c r="B152" s="13" t="s">
        <v>79</v>
      </c>
      <c r="C152" s="13"/>
      <c r="D152" s="13" t="s">
        <v>310</v>
      </c>
      <c r="E152" s="13" t="s">
        <v>312</v>
      </c>
      <c r="F152" s="13"/>
      <c r="G152" s="13" t="s">
        <v>263</v>
      </c>
      <c r="H152" s="13"/>
      <c r="I152" s="13"/>
      <c r="J152" s="14">
        <v>15.0083333333333</v>
      </c>
      <c r="K152" s="14"/>
      <c r="L152" s="14">
        <f t="shared" si="2"/>
        <v>0</v>
      </c>
    </row>
    <row r="153" spans="1:12">
      <c r="A153" s="12" t="s">
        <v>6</v>
      </c>
      <c r="B153" s="13" t="s">
        <v>84</v>
      </c>
      <c r="C153" s="13"/>
      <c r="D153" s="13" t="s">
        <v>310</v>
      </c>
      <c r="E153" s="13" t="s">
        <v>312</v>
      </c>
      <c r="F153" s="13"/>
      <c r="G153" s="13" t="s">
        <v>263</v>
      </c>
      <c r="H153" s="13"/>
      <c r="I153" s="13"/>
      <c r="J153" s="14">
        <v>100</v>
      </c>
      <c r="K153" s="14"/>
      <c r="L153" s="14">
        <f t="shared" si="2"/>
        <v>0.3</v>
      </c>
    </row>
    <row r="154" spans="1:12">
      <c r="A154" s="12" t="s">
        <v>6</v>
      </c>
      <c r="B154" s="13" t="s">
        <v>88</v>
      </c>
      <c r="C154" s="13"/>
      <c r="D154" s="13" t="s">
        <v>310</v>
      </c>
      <c r="E154" s="13" t="s">
        <v>312</v>
      </c>
      <c r="F154" s="13"/>
      <c r="G154" s="13" t="s">
        <v>263</v>
      </c>
      <c r="H154" s="13"/>
      <c r="I154" s="13"/>
      <c r="J154" s="14">
        <v>100</v>
      </c>
      <c r="K154" s="14"/>
      <c r="L154" s="14">
        <f t="shared" si="2"/>
        <v>0.3</v>
      </c>
    </row>
    <row r="155" spans="1:12">
      <c r="A155" s="12" t="s">
        <v>6</v>
      </c>
      <c r="B155" s="13" t="s">
        <v>103</v>
      </c>
      <c r="C155" s="13"/>
      <c r="D155" s="13" t="s">
        <v>310</v>
      </c>
      <c r="E155" s="13" t="s">
        <v>312</v>
      </c>
      <c r="F155" s="13"/>
      <c r="G155" s="13" t="s">
        <v>263</v>
      </c>
      <c r="H155" s="13"/>
      <c r="I155" s="13"/>
      <c r="J155" s="14">
        <v>100</v>
      </c>
      <c r="K155" s="14"/>
      <c r="L155" s="14">
        <f t="shared" si="2"/>
        <v>0.3</v>
      </c>
    </row>
    <row r="156" spans="1:12">
      <c r="A156" s="12" t="s">
        <v>6</v>
      </c>
      <c r="B156" s="13" t="s">
        <v>104</v>
      </c>
      <c r="C156" s="13"/>
      <c r="D156" s="13" t="s">
        <v>310</v>
      </c>
      <c r="E156" s="13" t="s">
        <v>312</v>
      </c>
      <c r="F156" s="13"/>
      <c r="G156" s="13" t="s">
        <v>263</v>
      </c>
      <c r="H156" s="13"/>
      <c r="I156" s="13"/>
      <c r="J156" s="14">
        <v>100</v>
      </c>
      <c r="K156" s="14"/>
      <c r="L156" s="14">
        <f t="shared" si="2"/>
        <v>0.3</v>
      </c>
    </row>
    <row r="157" spans="1:12">
      <c r="A157" s="12" t="s">
        <v>6</v>
      </c>
      <c r="B157" s="13" t="s">
        <v>107</v>
      </c>
      <c r="C157" s="13"/>
      <c r="D157" s="13" t="s">
        <v>310</v>
      </c>
      <c r="E157" s="13" t="s">
        <v>312</v>
      </c>
      <c r="F157" s="13"/>
      <c r="G157" s="13" t="s">
        <v>263</v>
      </c>
      <c r="H157" s="13"/>
      <c r="I157" s="13"/>
      <c r="J157" s="14">
        <v>19.55</v>
      </c>
      <c r="K157" s="14"/>
      <c r="L157" s="14">
        <f t="shared" si="2"/>
        <v>0</v>
      </c>
    </row>
    <row r="158" spans="1:12">
      <c r="A158" s="12" t="s">
        <v>6</v>
      </c>
      <c r="B158" s="13" t="s">
        <v>113</v>
      </c>
      <c r="C158" s="13"/>
      <c r="D158" s="13" t="s">
        <v>310</v>
      </c>
      <c r="E158" s="13" t="s">
        <v>312</v>
      </c>
      <c r="F158" s="13"/>
      <c r="G158" s="13" t="s">
        <v>263</v>
      </c>
      <c r="H158" s="13"/>
      <c r="I158" s="13"/>
      <c r="J158" s="14">
        <v>76.975</v>
      </c>
      <c r="K158" s="14"/>
      <c r="L158" s="14">
        <f t="shared" si="2"/>
        <v>0.134875</v>
      </c>
    </row>
    <row r="159" spans="1:12">
      <c r="A159" s="12" t="s">
        <v>6</v>
      </c>
      <c r="B159" s="13" t="s">
        <v>115</v>
      </c>
      <c r="C159" s="13"/>
      <c r="D159" s="13" t="s">
        <v>310</v>
      </c>
      <c r="E159" s="13" t="s">
        <v>312</v>
      </c>
      <c r="F159" s="13"/>
      <c r="G159" s="13" t="s">
        <v>263</v>
      </c>
      <c r="H159" s="13"/>
      <c r="I159" s="13"/>
      <c r="J159" s="14">
        <v>100</v>
      </c>
      <c r="K159" s="14"/>
      <c r="L159" s="14">
        <f t="shared" si="2"/>
        <v>0.3</v>
      </c>
    </row>
    <row r="160" spans="1:12">
      <c r="A160" s="12" t="s">
        <v>6</v>
      </c>
      <c r="B160" s="13" t="s">
        <v>119</v>
      </c>
      <c r="C160" s="13"/>
      <c r="D160" s="13" t="s">
        <v>310</v>
      </c>
      <c r="E160" s="13" t="s">
        <v>312</v>
      </c>
      <c r="F160" s="13"/>
      <c r="G160" s="13" t="s">
        <v>263</v>
      </c>
      <c r="H160" s="13"/>
      <c r="I160" s="13"/>
      <c r="J160" s="14">
        <v>100</v>
      </c>
      <c r="K160" s="14"/>
      <c r="L160" s="14">
        <f t="shared" si="2"/>
        <v>0.3</v>
      </c>
    </row>
    <row r="161" spans="1:12">
      <c r="A161" s="12" t="s">
        <v>6</v>
      </c>
      <c r="B161" s="13" t="s">
        <v>127</v>
      </c>
      <c r="C161" s="13"/>
      <c r="D161" s="13" t="s">
        <v>310</v>
      </c>
      <c r="E161" s="13" t="s">
        <v>312</v>
      </c>
      <c r="F161" s="13"/>
      <c r="G161" s="13" t="s">
        <v>263</v>
      </c>
      <c r="H161" s="13"/>
      <c r="I161" s="13"/>
      <c r="J161" s="14">
        <v>11.5</v>
      </c>
      <c r="K161" s="14"/>
      <c r="L161" s="14">
        <f t="shared" si="2"/>
        <v>0</v>
      </c>
    </row>
    <row r="162" spans="1:12">
      <c r="A162" s="12" t="s">
        <v>6</v>
      </c>
      <c r="B162" s="13" t="s">
        <v>128</v>
      </c>
      <c r="C162" s="13"/>
      <c r="D162" s="13" t="s">
        <v>310</v>
      </c>
      <c r="E162" s="13" t="s">
        <v>312</v>
      </c>
      <c r="F162" s="13"/>
      <c r="G162" s="13" t="s">
        <v>263</v>
      </c>
      <c r="H162" s="13"/>
      <c r="I162" s="13"/>
      <c r="J162" s="14">
        <v>100</v>
      </c>
      <c r="K162" s="14"/>
      <c r="L162" s="14">
        <f t="shared" si="2"/>
        <v>0.3</v>
      </c>
    </row>
    <row r="163" spans="1:12">
      <c r="A163" s="12" t="s">
        <v>6</v>
      </c>
      <c r="B163" s="13" t="s">
        <v>146</v>
      </c>
      <c r="C163" s="13"/>
      <c r="D163" s="13" t="s">
        <v>310</v>
      </c>
      <c r="E163" s="13" t="s">
        <v>312</v>
      </c>
      <c r="F163" s="13"/>
      <c r="G163" s="13" t="s">
        <v>263</v>
      </c>
      <c r="H163" s="13"/>
      <c r="I163" s="13"/>
      <c r="J163" s="14">
        <v>100</v>
      </c>
      <c r="K163" s="14"/>
      <c r="L163" s="14">
        <f t="shared" si="2"/>
        <v>0.3</v>
      </c>
    </row>
    <row r="164" spans="1:12">
      <c r="A164" s="12" t="s">
        <v>6</v>
      </c>
      <c r="B164" s="13" t="s">
        <v>155</v>
      </c>
      <c r="C164" s="13"/>
      <c r="D164" s="13" t="s">
        <v>310</v>
      </c>
      <c r="E164" s="13" t="s">
        <v>312</v>
      </c>
      <c r="F164" s="13"/>
      <c r="G164" s="13" t="s">
        <v>263</v>
      </c>
      <c r="H164" s="13"/>
      <c r="I164" s="13"/>
      <c r="J164" s="14">
        <v>100</v>
      </c>
      <c r="K164" s="14"/>
      <c r="L164" s="14">
        <f t="shared" si="2"/>
        <v>0.3</v>
      </c>
    </row>
    <row r="165" spans="1:12">
      <c r="A165" s="12" t="s">
        <v>6</v>
      </c>
      <c r="B165" s="13" t="s">
        <v>156</v>
      </c>
      <c r="C165" s="13"/>
      <c r="D165" s="13" t="s">
        <v>310</v>
      </c>
      <c r="E165" s="13" t="s">
        <v>312</v>
      </c>
      <c r="F165" s="13"/>
      <c r="G165" s="13" t="s">
        <v>263</v>
      </c>
      <c r="H165" s="13"/>
      <c r="I165" s="13"/>
      <c r="J165" s="14">
        <v>100</v>
      </c>
      <c r="K165" s="14"/>
      <c r="L165" s="14">
        <f t="shared" si="2"/>
        <v>0.3</v>
      </c>
    </row>
    <row r="166" spans="1:12">
      <c r="A166" s="12" t="s">
        <v>6</v>
      </c>
      <c r="B166" s="13" t="s">
        <v>166</v>
      </c>
      <c r="C166" s="13"/>
      <c r="D166" s="13" t="s">
        <v>310</v>
      </c>
      <c r="E166" s="13" t="s">
        <v>312</v>
      </c>
      <c r="F166" s="13"/>
      <c r="G166" s="13" t="s">
        <v>263</v>
      </c>
      <c r="H166" s="13"/>
      <c r="I166" s="13"/>
      <c r="J166" s="14">
        <v>100</v>
      </c>
      <c r="K166" s="14"/>
      <c r="L166" s="14">
        <f t="shared" si="2"/>
        <v>0.3</v>
      </c>
    </row>
    <row r="167" spans="1:12">
      <c r="A167" s="12" t="s">
        <v>6</v>
      </c>
      <c r="B167" s="13" t="s">
        <v>168</v>
      </c>
      <c r="C167" s="13"/>
      <c r="D167" s="13" t="s">
        <v>310</v>
      </c>
      <c r="E167" s="13" t="s">
        <v>312</v>
      </c>
      <c r="F167" s="13"/>
      <c r="G167" s="13" t="s">
        <v>263</v>
      </c>
      <c r="H167" s="13"/>
      <c r="I167" s="13"/>
      <c r="J167" s="14">
        <v>11.14</v>
      </c>
      <c r="K167" s="14"/>
      <c r="L167" s="14">
        <f t="shared" si="2"/>
        <v>0</v>
      </c>
    </row>
    <row r="168" spans="1:12">
      <c r="A168" s="12" t="s">
        <v>6</v>
      </c>
      <c r="B168" s="13" t="s">
        <v>175</v>
      </c>
      <c r="C168" s="13"/>
      <c r="D168" s="13" t="s">
        <v>310</v>
      </c>
      <c r="E168" s="13" t="s">
        <v>312</v>
      </c>
      <c r="F168" s="13"/>
      <c r="G168" s="13" t="s">
        <v>263</v>
      </c>
      <c r="H168" s="13"/>
      <c r="I168" s="13"/>
      <c r="J168" s="14">
        <v>100</v>
      </c>
      <c r="K168" s="14"/>
      <c r="L168" s="14">
        <f t="shared" si="2"/>
        <v>0.3</v>
      </c>
    </row>
    <row r="169" spans="1:12">
      <c r="A169" s="12" t="s">
        <v>6</v>
      </c>
      <c r="B169" s="13" t="s">
        <v>179</v>
      </c>
      <c r="C169" s="13"/>
      <c r="D169" s="13" t="s">
        <v>310</v>
      </c>
      <c r="E169" s="13" t="s">
        <v>312</v>
      </c>
      <c r="F169" s="13"/>
      <c r="G169" s="13" t="s">
        <v>263</v>
      </c>
      <c r="H169" s="13"/>
      <c r="I169" s="13"/>
      <c r="J169" s="14">
        <v>75.9416666666667</v>
      </c>
      <c r="K169" s="14"/>
      <c r="L169" s="14">
        <f t="shared" si="2"/>
        <v>0.129708333333333</v>
      </c>
    </row>
    <row r="170" spans="1:12">
      <c r="A170" s="12" t="s">
        <v>6</v>
      </c>
      <c r="B170" s="13" t="s">
        <v>187</v>
      </c>
      <c r="C170" s="13"/>
      <c r="D170" s="13" t="s">
        <v>310</v>
      </c>
      <c r="E170" s="13" t="s">
        <v>312</v>
      </c>
      <c r="F170" s="13"/>
      <c r="G170" s="13" t="s">
        <v>263</v>
      </c>
      <c r="H170" s="13"/>
      <c r="I170" s="13"/>
      <c r="J170" s="14">
        <v>90</v>
      </c>
      <c r="K170" s="14"/>
      <c r="L170" s="14">
        <f t="shared" si="2"/>
        <v>0.2</v>
      </c>
    </row>
    <row r="171" spans="1:12">
      <c r="A171" s="13" t="s">
        <v>14</v>
      </c>
      <c r="B171" s="13" t="s">
        <v>177</v>
      </c>
      <c r="C171" s="13"/>
      <c r="D171" s="13" t="s">
        <v>296</v>
      </c>
      <c r="E171" s="13" t="s">
        <v>314</v>
      </c>
      <c r="F171" s="13" t="s">
        <v>298</v>
      </c>
      <c r="G171" s="13"/>
      <c r="H171" s="13" t="s">
        <v>315</v>
      </c>
      <c r="I171" s="13" t="s">
        <v>300</v>
      </c>
      <c r="J171" s="14">
        <v>2</v>
      </c>
      <c r="K171" s="14">
        <v>0.5</v>
      </c>
      <c r="L171" s="14">
        <v>1</v>
      </c>
    </row>
    <row r="172" spans="1:12">
      <c r="A172" s="13" t="s">
        <v>14</v>
      </c>
      <c r="B172" s="13" t="s">
        <v>177</v>
      </c>
      <c r="C172" s="13"/>
      <c r="D172" s="13" t="s">
        <v>296</v>
      </c>
      <c r="E172" s="13" t="s">
        <v>316</v>
      </c>
      <c r="F172" s="13" t="s">
        <v>298</v>
      </c>
      <c r="G172" s="13"/>
      <c r="H172" s="13" t="s">
        <v>315</v>
      </c>
      <c r="I172" s="13"/>
      <c r="J172" s="14">
        <v>2</v>
      </c>
      <c r="K172" s="14"/>
      <c r="L172" s="14">
        <v>2</v>
      </c>
    </row>
    <row r="173" spans="1:12">
      <c r="A173" s="13" t="s">
        <v>14</v>
      </c>
      <c r="B173" s="13" t="s">
        <v>177</v>
      </c>
      <c r="C173" s="13"/>
      <c r="D173" s="13" t="s">
        <v>296</v>
      </c>
      <c r="E173" s="13" t="s">
        <v>317</v>
      </c>
      <c r="F173" s="13" t="s">
        <v>298</v>
      </c>
      <c r="G173" s="13"/>
      <c r="H173" s="13" t="s">
        <v>318</v>
      </c>
      <c r="I173" s="13" t="s">
        <v>300</v>
      </c>
      <c r="J173" s="14">
        <v>1</v>
      </c>
      <c r="K173" s="14">
        <v>0.5</v>
      </c>
      <c r="L173" s="14">
        <v>0.5</v>
      </c>
    </row>
    <row r="174" spans="1:12">
      <c r="A174" s="13" t="s">
        <v>14</v>
      </c>
      <c r="B174" s="13" t="s">
        <v>172</v>
      </c>
      <c r="C174" s="13"/>
      <c r="D174" s="13" t="s">
        <v>296</v>
      </c>
      <c r="E174" s="13" t="s">
        <v>319</v>
      </c>
      <c r="F174" s="13" t="s">
        <v>298</v>
      </c>
      <c r="G174" s="13"/>
      <c r="H174" s="13" t="s">
        <v>299</v>
      </c>
      <c r="I174" s="13"/>
      <c r="J174" s="14">
        <v>0.25</v>
      </c>
      <c r="K174" s="14"/>
      <c r="L174" s="14">
        <v>0.25</v>
      </c>
    </row>
    <row r="175" spans="1:12">
      <c r="A175" s="13" t="s">
        <v>14</v>
      </c>
      <c r="B175" s="13" t="s">
        <v>172</v>
      </c>
      <c r="C175" s="13"/>
      <c r="D175" s="13" t="s">
        <v>296</v>
      </c>
      <c r="E175" s="13" t="s">
        <v>302</v>
      </c>
      <c r="F175" s="13" t="s">
        <v>298</v>
      </c>
      <c r="G175" s="13"/>
      <c r="H175" s="13" t="s">
        <v>303</v>
      </c>
      <c r="I175" s="13" t="s">
        <v>300</v>
      </c>
      <c r="J175" s="14">
        <v>0.25</v>
      </c>
      <c r="K175" s="14">
        <v>0.5</v>
      </c>
      <c r="L175" s="14">
        <v>0.125</v>
      </c>
    </row>
    <row r="176" spans="1:12">
      <c r="A176" s="13" t="s">
        <v>14</v>
      </c>
      <c r="B176" s="57" t="s">
        <v>177</v>
      </c>
      <c r="C176" s="13"/>
      <c r="D176" s="13" t="s">
        <v>296</v>
      </c>
      <c r="E176" s="13" t="s">
        <v>320</v>
      </c>
      <c r="F176" s="13" t="s">
        <v>298</v>
      </c>
      <c r="G176" s="13"/>
      <c r="H176" s="13" t="s">
        <v>307</v>
      </c>
      <c r="I176" s="13" t="s">
        <v>300</v>
      </c>
      <c r="J176" s="14">
        <v>0.5</v>
      </c>
      <c r="K176" s="14">
        <v>0.5</v>
      </c>
      <c r="L176" s="14">
        <v>0.25</v>
      </c>
    </row>
    <row r="177" spans="1:12">
      <c r="A177" s="13" t="s">
        <v>14</v>
      </c>
      <c r="B177" s="13" t="s">
        <v>172</v>
      </c>
      <c r="C177" s="13"/>
      <c r="D177" s="13" t="s">
        <v>296</v>
      </c>
      <c r="E177" s="13" t="s">
        <v>321</v>
      </c>
      <c r="F177" s="13" t="s">
        <v>298</v>
      </c>
      <c r="G177" s="13"/>
      <c r="H177" s="13" t="s">
        <v>303</v>
      </c>
      <c r="I177" s="13"/>
      <c r="J177" s="14">
        <v>0.25</v>
      </c>
      <c r="K177" s="14"/>
      <c r="L177" s="14">
        <v>0.25</v>
      </c>
    </row>
    <row r="178" spans="1:12">
      <c r="A178" s="13" t="s">
        <v>14</v>
      </c>
      <c r="B178" s="13" t="s">
        <v>176</v>
      </c>
      <c r="C178" s="13"/>
      <c r="D178" s="13" t="s">
        <v>296</v>
      </c>
      <c r="E178" s="13" t="s">
        <v>322</v>
      </c>
      <c r="F178" s="13" t="s">
        <v>298</v>
      </c>
      <c r="G178" s="13"/>
      <c r="H178" s="13" t="s">
        <v>323</v>
      </c>
      <c r="I178" s="13"/>
      <c r="J178" s="14">
        <v>0.25</v>
      </c>
      <c r="K178" s="14"/>
      <c r="L178" s="14">
        <v>0.25</v>
      </c>
    </row>
    <row r="179" spans="1:12">
      <c r="A179" s="13" t="s">
        <v>14</v>
      </c>
      <c r="B179" s="13" t="s">
        <v>176</v>
      </c>
      <c r="C179" s="13"/>
      <c r="D179" s="13" t="s">
        <v>296</v>
      </c>
      <c r="E179" s="13" t="s">
        <v>304</v>
      </c>
      <c r="F179" s="13" t="s">
        <v>298</v>
      </c>
      <c r="G179" s="13"/>
      <c r="H179" s="13" t="s">
        <v>318</v>
      </c>
      <c r="I179" s="13"/>
      <c r="J179" s="14">
        <v>1</v>
      </c>
      <c r="K179" s="14"/>
      <c r="L179" s="14">
        <v>1</v>
      </c>
    </row>
    <row r="180" spans="1:12">
      <c r="A180" s="12" t="s">
        <v>14</v>
      </c>
      <c r="B180" s="13" t="s">
        <v>172</v>
      </c>
      <c r="C180" s="13"/>
      <c r="D180" s="13" t="s">
        <v>308</v>
      </c>
      <c r="E180" s="13" t="s">
        <v>309</v>
      </c>
      <c r="F180" s="13"/>
      <c r="G180" s="13" t="s">
        <v>262</v>
      </c>
      <c r="H180" s="13"/>
      <c r="I180" s="13"/>
      <c r="J180" s="14">
        <v>96</v>
      </c>
      <c r="K180" s="14"/>
      <c r="L180" s="14"/>
    </row>
    <row r="181" spans="1:12">
      <c r="A181" s="12" t="s">
        <v>14</v>
      </c>
      <c r="B181" s="13" t="s">
        <v>106</v>
      </c>
      <c r="C181" s="13"/>
      <c r="D181" s="13" t="s">
        <v>308</v>
      </c>
      <c r="E181" s="13" t="s">
        <v>309</v>
      </c>
      <c r="F181" s="13"/>
      <c r="G181" s="13" t="s">
        <v>262</v>
      </c>
      <c r="H181" s="13"/>
      <c r="I181" s="13"/>
      <c r="J181" s="14">
        <v>86</v>
      </c>
      <c r="K181" s="14"/>
      <c r="L181" s="14"/>
    </row>
    <row r="182" spans="1:12">
      <c r="A182" s="12" t="s">
        <v>14</v>
      </c>
      <c r="B182" s="13" t="s">
        <v>176</v>
      </c>
      <c r="C182" s="13"/>
      <c r="D182" s="13" t="s">
        <v>308</v>
      </c>
      <c r="E182" s="13" t="s">
        <v>309</v>
      </c>
      <c r="F182" s="13"/>
      <c r="G182" s="13" t="s">
        <v>262</v>
      </c>
      <c r="H182" s="13"/>
      <c r="I182" s="13"/>
      <c r="J182" s="14">
        <v>88</v>
      </c>
      <c r="K182" s="14"/>
      <c r="L182" s="14"/>
    </row>
    <row r="183" spans="1:12">
      <c r="A183" s="12" t="s">
        <v>14</v>
      </c>
      <c r="B183" s="13" t="s">
        <v>120</v>
      </c>
      <c r="C183" s="13"/>
      <c r="D183" s="13" t="s">
        <v>308</v>
      </c>
      <c r="E183" s="13" t="s">
        <v>309</v>
      </c>
      <c r="F183" s="13"/>
      <c r="G183" s="13" t="s">
        <v>262</v>
      </c>
      <c r="H183" s="13"/>
      <c r="I183" s="13"/>
      <c r="J183" s="14">
        <v>75</v>
      </c>
      <c r="K183" s="14"/>
      <c r="L183" s="14"/>
    </row>
    <row r="184" spans="1:12">
      <c r="A184" s="12" t="s">
        <v>14</v>
      </c>
      <c r="B184" s="13" t="s">
        <v>85</v>
      </c>
      <c r="C184" s="13"/>
      <c r="D184" s="13" t="s">
        <v>308</v>
      </c>
      <c r="E184" s="13" t="s">
        <v>309</v>
      </c>
      <c r="F184" s="13"/>
      <c r="G184" s="13" t="s">
        <v>262</v>
      </c>
      <c r="H184" s="13"/>
      <c r="I184" s="13"/>
      <c r="J184" s="14">
        <v>90</v>
      </c>
      <c r="K184" s="14"/>
      <c r="L184" s="14"/>
    </row>
    <row r="185" spans="1:12">
      <c r="A185" s="12" t="s">
        <v>14</v>
      </c>
      <c r="B185" s="13" t="s">
        <v>62</v>
      </c>
      <c r="C185" s="13"/>
      <c r="D185" s="13" t="s">
        <v>308</v>
      </c>
      <c r="E185" s="13" t="s">
        <v>309</v>
      </c>
      <c r="F185" s="13"/>
      <c r="G185" s="13" t="s">
        <v>262</v>
      </c>
      <c r="H185" s="13"/>
      <c r="I185" s="13"/>
      <c r="J185" s="14">
        <v>65</v>
      </c>
      <c r="K185" s="14"/>
      <c r="L185" s="14"/>
    </row>
    <row r="186" spans="1:12">
      <c r="A186" s="12" t="s">
        <v>14</v>
      </c>
      <c r="B186" s="13" t="s">
        <v>44</v>
      </c>
      <c r="C186" s="13"/>
      <c r="D186" s="13" t="s">
        <v>308</v>
      </c>
      <c r="E186" s="13" t="s">
        <v>309</v>
      </c>
      <c r="F186" s="13"/>
      <c r="G186" s="13" t="s">
        <v>262</v>
      </c>
      <c r="H186" s="13"/>
      <c r="I186" s="13"/>
      <c r="J186" s="14">
        <v>82</v>
      </c>
      <c r="K186" s="14"/>
      <c r="L186" s="14"/>
    </row>
    <row r="187" spans="1:12">
      <c r="A187" s="12" t="s">
        <v>14</v>
      </c>
      <c r="B187" s="13" t="s">
        <v>57</v>
      </c>
      <c r="C187" s="13"/>
      <c r="D187" s="13" t="s">
        <v>308</v>
      </c>
      <c r="E187" s="13" t="s">
        <v>309</v>
      </c>
      <c r="F187" s="13"/>
      <c r="G187" s="13" t="s">
        <v>262</v>
      </c>
      <c r="H187" s="13"/>
      <c r="I187" s="13"/>
      <c r="J187" s="14">
        <v>65</v>
      </c>
      <c r="K187" s="14"/>
      <c r="L187" s="14"/>
    </row>
    <row r="188" spans="1:12">
      <c r="A188" s="12" t="s">
        <v>14</v>
      </c>
      <c r="B188" s="13" t="s">
        <v>136</v>
      </c>
      <c r="C188" s="13"/>
      <c r="D188" s="13" t="s">
        <v>308</v>
      </c>
      <c r="E188" s="13" t="s">
        <v>309</v>
      </c>
      <c r="F188" s="13"/>
      <c r="G188" s="13" t="s">
        <v>262</v>
      </c>
      <c r="H188" s="13"/>
      <c r="I188" s="13"/>
      <c r="J188" s="14">
        <v>86</v>
      </c>
      <c r="K188" s="14"/>
      <c r="L188" s="14"/>
    </row>
    <row r="189" spans="1:12">
      <c r="A189" s="12" t="s">
        <v>14</v>
      </c>
      <c r="B189" s="13" t="s">
        <v>68</v>
      </c>
      <c r="C189" s="13"/>
      <c r="D189" s="13" t="s">
        <v>308</v>
      </c>
      <c r="E189" s="13" t="s">
        <v>309</v>
      </c>
      <c r="F189" s="13"/>
      <c r="G189" s="13" t="s">
        <v>262</v>
      </c>
      <c r="H189" s="13"/>
      <c r="I189" s="13"/>
      <c r="J189" s="14">
        <v>80</v>
      </c>
      <c r="K189" s="14"/>
      <c r="L189" s="14"/>
    </row>
    <row r="190" spans="1:12">
      <c r="A190" s="12" t="s">
        <v>14</v>
      </c>
      <c r="B190" s="13" t="s">
        <v>183</v>
      </c>
      <c r="C190" s="13"/>
      <c r="D190" s="13" t="s">
        <v>308</v>
      </c>
      <c r="E190" s="13" t="s">
        <v>309</v>
      </c>
      <c r="F190" s="13"/>
      <c r="G190" s="13" t="s">
        <v>262</v>
      </c>
      <c r="H190" s="13"/>
      <c r="I190" s="13"/>
      <c r="J190" s="14">
        <v>87</v>
      </c>
      <c r="K190" s="14"/>
      <c r="L190" s="14"/>
    </row>
    <row r="191" spans="1:12">
      <c r="A191" s="12" t="s">
        <v>14</v>
      </c>
      <c r="B191" s="13" t="s">
        <v>61</v>
      </c>
      <c r="C191" s="13"/>
      <c r="D191" s="13" t="s">
        <v>308</v>
      </c>
      <c r="E191" s="13" t="s">
        <v>309</v>
      </c>
      <c r="F191" s="13"/>
      <c r="G191" s="13" t="s">
        <v>262</v>
      </c>
      <c r="H191" s="13"/>
      <c r="I191" s="13"/>
      <c r="J191" s="14">
        <v>0</v>
      </c>
      <c r="K191" s="14"/>
      <c r="L191" s="14"/>
    </row>
    <row r="192" spans="1:12">
      <c r="A192" s="12" t="s">
        <v>14</v>
      </c>
      <c r="B192" s="13" t="s">
        <v>140</v>
      </c>
      <c r="C192" s="13"/>
      <c r="D192" s="13" t="s">
        <v>308</v>
      </c>
      <c r="E192" s="13" t="s">
        <v>309</v>
      </c>
      <c r="F192" s="13"/>
      <c r="G192" s="13" t="s">
        <v>262</v>
      </c>
      <c r="H192" s="13"/>
      <c r="I192" s="13"/>
      <c r="J192" s="14">
        <v>86</v>
      </c>
      <c r="K192" s="14"/>
      <c r="L192" s="14"/>
    </row>
    <row r="193" spans="1:12">
      <c r="A193" s="12" t="s">
        <v>14</v>
      </c>
      <c r="B193" s="13" t="s">
        <v>35</v>
      </c>
      <c r="C193" s="13"/>
      <c r="D193" s="13" t="s">
        <v>308</v>
      </c>
      <c r="E193" s="13" t="s">
        <v>309</v>
      </c>
      <c r="F193" s="13"/>
      <c r="G193" s="13" t="s">
        <v>262</v>
      </c>
      <c r="H193" s="13"/>
      <c r="I193" s="13"/>
      <c r="J193" s="14">
        <v>89</v>
      </c>
      <c r="K193" s="14"/>
      <c r="L193" s="14"/>
    </row>
    <row r="194" spans="1:12">
      <c r="A194" s="12" t="s">
        <v>14</v>
      </c>
      <c r="B194" s="13" t="s">
        <v>132</v>
      </c>
      <c r="C194" s="13"/>
      <c r="D194" s="13" t="s">
        <v>308</v>
      </c>
      <c r="E194" s="13" t="s">
        <v>309</v>
      </c>
      <c r="F194" s="13"/>
      <c r="G194" s="13" t="s">
        <v>262</v>
      </c>
      <c r="H194" s="13"/>
      <c r="I194" s="13"/>
      <c r="J194" s="14">
        <v>86</v>
      </c>
      <c r="K194" s="14"/>
      <c r="L194" s="14"/>
    </row>
    <row r="195" spans="1:12">
      <c r="A195" s="12" t="s">
        <v>14</v>
      </c>
      <c r="B195" s="13" t="s">
        <v>15</v>
      </c>
      <c r="C195" s="13"/>
      <c r="D195" s="13" t="s">
        <v>308</v>
      </c>
      <c r="E195" s="13" t="s">
        <v>309</v>
      </c>
      <c r="F195" s="13"/>
      <c r="G195" s="13" t="s">
        <v>262</v>
      </c>
      <c r="H195" s="13"/>
      <c r="I195" s="13"/>
      <c r="J195" s="14">
        <v>0</v>
      </c>
      <c r="K195" s="14"/>
      <c r="L195" s="14"/>
    </row>
    <row r="196" spans="1:12">
      <c r="A196" s="12" t="s">
        <v>14</v>
      </c>
      <c r="B196" s="13" t="s">
        <v>177</v>
      </c>
      <c r="C196" s="13"/>
      <c r="D196" s="13" t="s">
        <v>308</v>
      </c>
      <c r="E196" s="13" t="s">
        <v>309</v>
      </c>
      <c r="F196" s="13"/>
      <c r="G196" s="13" t="s">
        <v>262</v>
      </c>
      <c r="H196" s="13"/>
      <c r="I196" s="13"/>
      <c r="J196" s="14">
        <v>93</v>
      </c>
      <c r="K196" s="14"/>
      <c r="L196" s="14"/>
    </row>
    <row r="197" spans="1:12">
      <c r="A197" s="12" t="s">
        <v>14</v>
      </c>
      <c r="B197" s="13" t="s">
        <v>97</v>
      </c>
      <c r="C197" s="13"/>
      <c r="D197" s="13" t="s">
        <v>308</v>
      </c>
      <c r="E197" s="13" t="s">
        <v>309</v>
      </c>
      <c r="F197" s="13"/>
      <c r="G197" s="13" t="s">
        <v>262</v>
      </c>
      <c r="H197" s="13"/>
      <c r="I197" s="13"/>
      <c r="J197" s="14">
        <v>65</v>
      </c>
      <c r="K197" s="14"/>
      <c r="L197" s="14"/>
    </row>
    <row r="198" spans="1:12">
      <c r="A198" s="12" t="s">
        <v>14</v>
      </c>
      <c r="B198" s="13" t="s">
        <v>34</v>
      </c>
      <c r="C198" s="13"/>
      <c r="D198" s="13" t="s">
        <v>308</v>
      </c>
      <c r="E198" s="13" t="s">
        <v>309</v>
      </c>
      <c r="F198" s="13"/>
      <c r="G198" s="13" t="s">
        <v>262</v>
      </c>
      <c r="H198" s="13"/>
      <c r="I198" s="13"/>
      <c r="J198" s="14">
        <v>83</v>
      </c>
      <c r="K198" s="14"/>
      <c r="L198" s="14"/>
    </row>
    <row r="199" spans="1:12">
      <c r="A199" s="12" t="s">
        <v>14</v>
      </c>
      <c r="B199" s="13" t="s">
        <v>111</v>
      </c>
      <c r="C199" s="13"/>
      <c r="D199" s="13" t="s">
        <v>308</v>
      </c>
      <c r="E199" s="13" t="s">
        <v>309</v>
      </c>
      <c r="F199" s="13"/>
      <c r="G199" s="13" t="s">
        <v>262</v>
      </c>
      <c r="H199" s="13"/>
      <c r="I199" s="13"/>
      <c r="J199" s="14">
        <v>96</v>
      </c>
      <c r="K199" s="14"/>
      <c r="L199" s="14"/>
    </row>
    <row r="200" spans="1:12">
      <c r="A200" s="12" t="s">
        <v>14</v>
      </c>
      <c r="B200" s="13" t="s">
        <v>189</v>
      </c>
      <c r="C200" s="13"/>
      <c r="D200" s="13" t="s">
        <v>308</v>
      </c>
      <c r="E200" s="13" t="s">
        <v>309</v>
      </c>
      <c r="F200" s="13"/>
      <c r="G200" s="13" t="s">
        <v>262</v>
      </c>
      <c r="H200" s="13"/>
      <c r="I200" s="13"/>
      <c r="J200" s="14">
        <v>87</v>
      </c>
      <c r="K200" s="14"/>
      <c r="L200" s="14"/>
    </row>
    <row r="201" spans="1:12">
      <c r="A201" s="12" t="s">
        <v>14</v>
      </c>
      <c r="B201" s="13" t="s">
        <v>190</v>
      </c>
      <c r="C201" s="13"/>
      <c r="D201" s="13" t="s">
        <v>308</v>
      </c>
      <c r="E201" s="13" t="s">
        <v>309</v>
      </c>
      <c r="F201" s="13"/>
      <c r="G201" s="13" t="s">
        <v>262</v>
      </c>
      <c r="H201" s="13"/>
      <c r="I201" s="13"/>
      <c r="J201" s="14">
        <v>65</v>
      </c>
      <c r="K201" s="14"/>
      <c r="L201" s="14"/>
    </row>
    <row r="202" spans="1:12">
      <c r="A202" s="12" t="s">
        <v>14</v>
      </c>
      <c r="B202" s="13" t="s">
        <v>194</v>
      </c>
      <c r="C202" s="13"/>
      <c r="D202" s="13" t="s">
        <v>308</v>
      </c>
      <c r="E202" s="13" t="s">
        <v>309</v>
      </c>
      <c r="F202" s="13"/>
      <c r="G202" s="13" t="s">
        <v>262</v>
      </c>
      <c r="H202" s="13"/>
      <c r="I202" s="13"/>
      <c r="J202" s="14">
        <v>82</v>
      </c>
      <c r="K202" s="14"/>
      <c r="L202" s="14"/>
    </row>
    <row r="203" spans="1:12">
      <c r="A203" s="12" t="s">
        <v>14</v>
      </c>
      <c r="B203" s="13" t="s">
        <v>74</v>
      </c>
      <c r="C203" s="13"/>
      <c r="D203" s="13" t="s">
        <v>308</v>
      </c>
      <c r="E203" s="13" t="s">
        <v>309</v>
      </c>
      <c r="F203" s="13"/>
      <c r="G203" s="13" t="s">
        <v>262</v>
      </c>
      <c r="H203" s="13"/>
      <c r="I203" s="13"/>
      <c r="J203" s="14">
        <v>60</v>
      </c>
      <c r="K203" s="14"/>
      <c r="L203" s="14"/>
    </row>
    <row r="204" spans="1:12">
      <c r="A204" s="12" t="s">
        <v>14</v>
      </c>
      <c r="B204" s="13" t="s">
        <v>87</v>
      </c>
      <c r="C204" s="13"/>
      <c r="D204" s="13" t="s">
        <v>308</v>
      </c>
      <c r="E204" s="13" t="s">
        <v>309</v>
      </c>
      <c r="F204" s="13"/>
      <c r="G204" s="13" t="s">
        <v>262</v>
      </c>
      <c r="H204" s="13"/>
      <c r="I204" s="13"/>
      <c r="J204" s="14">
        <v>77</v>
      </c>
      <c r="K204" s="14"/>
      <c r="L204" s="14"/>
    </row>
    <row r="205" spans="1:12">
      <c r="A205" s="12" t="s">
        <v>14</v>
      </c>
      <c r="B205" s="13" t="s">
        <v>126</v>
      </c>
      <c r="C205" s="13"/>
      <c r="D205" s="13" t="s">
        <v>308</v>
      </c>
      <c r="E205" s="13" t="s">
        <v>309</v>
      </c>
      <c r="F205" s="13"/>
      <c r="G205" s="13" t="s">
        <v>262</v>
      </c>
      <c r="H205" s="13"/>
      <c r="I205" s="13"/>
      <c r="J205" s="14">
        <v>65</v>
      </c>
      <c r="K205" s="14"/>
      <c r="L205" s="14"/>
    </row>
    <row r="206" spans="1:12">
      <c r="A206" s="12" t="s">
        <v>14</v>
      </c>
      <c r="B206" s="13" t="s">
        <v>135</v>
      </c>
      <c r="C206" s="13"/>
      <c r="D206" s="13" t="s">
        <v>308</v>
      </c>
      <c r="E206" s="13" t="s">
        <v>309</v>
      </c>
      <c r="F206" s="13"/>
      <c r="G206" s="13" t="s">
        <v>262</v>
      </c>
      <c r="H206" s="13"/>
      <c r="I206" s="13"/>
      <c r="J206" s="14">
        <v>65</v>
      </c>
      <c r="K206" s="14"/>
      <c r="L206" s="14"/>
    </row>
    <row r="207" spans="1:12">
      <c r="A207" s="12" t="s">
        <v>14</v>
      </c>
      <c r="B207" s="13" t="s">
        <v>165</v>
      </c>
      <c r="C207" s="13"/>
      <c r="D207" s="13" t="s">
        <v>308</v>
      </c>
      <c r="E207" s="13" t="s">
        <v>309</v>
      </c>
      <c r="F207" s="13"/>
      <c r="G207" s="13" t="s">
        <v>262</v>
      </c>
      <c r="H207" s="13"/>
      <c r="I207" s="13"/>
      <c r="J207" s="14">
        <v>77</v>
      </c>
      <c r="K207" s="14"/>
      <c r="L207" s="14"/>
    </row>
    <row r="208" spans="1:12">
      <c r="A208" s="12" t="s">
        <v>14</v>
      </c>
      <c r="B208" s="13" t="s">
        <v>46</v>
      </c>
      <c r="C208" s="13"/>
      <c r="D208" s="13" t="s">
        <v>308</v>
      </c>
      <c r="E208" s="13" t="s">
        <v>309</v>
      </c>
      <c r="F208" s="13"/>
      <c r="G208" s="13" t="s">
        <v>262</v>
      </c>
      <c r="H208" s="13"/>
      <c r="I208" s="13"/>
      <c r="J208" s="14">
        <v>65</v>
      </c>
      <c r="K208" s="14"/>
      <c r="L208" s="14"/>
    </row>
    <row r="209" spans="1:12">
      <c r="A209" s="12" t="s">
        <v>14</v>
      </c>
      <c r="B209" s="13" t="s">
        <v>159</v>
      </c>
      <c r="C209" s="13"/>
      <c r="D209" s="13" t="s">
        <v>308</v>
      </c>
      <c r="E209" s="13" t="s">
        <v>309</v>
      </c>
      <c r="F209" s="13"/>
      <c r="G209" s="13" t="s">
        <v>262</v>
      </c>
      <c r="H209" s="13"/>
      <c r="I209" s="13"/>
      <c r="J209" s="14">
        <v>74</v>
      </c>
      <c r="K209" s="14"/>
      <c r="L209" s="14"/>
    </row>
    <row r="210" spans="1:12">
      <c r="A210" s="12" t="s">
        <v>14</v>
      </c>
      <c r="B210" s="13" t="s">
        <v>139</v>
      </c>
      <c r="C210" s="13"/>
      <c r="D210" s="13" t="s">
        <v>308</v>
      </c>
      <c r="E210" s="13" t="s">
        <v>309</v>
      </c>
      <c r="F210" s="13"/>
      <c r="G210" s="13" t="s">
        <v>262</v>
      </c>
      <c r="H210" s="13"/>
      <c r="I210" s="13"/>
      <c r="J210" s="14">
        <v>81</v>
      </c>
      <c r="K210" s="14"/>
      <c r="L210" s="14"/>
    </row>
    <row r="211" spans="1:12">
      <c r="A211" s="12" t="s">
        <v>14</v>
      </c>
      <c r="B211" s="13" t="s">
        <v>172</v>
      </c>
      <c r="C211" s="13"/>
      <c r="D211" s="13" t="s">
        <v>308</v>
      </c>
      <c r="E211" s="13" t="s">
        <v>309</v>
      </c>
      <c r="F211" s="13"/>
      <c r="G211" s="13" t="s">
        <v>263</v>
      </c>
      <c r="H211" s="13"/>
      <c r="I211" s="13"/>
      <c r="J211" s="14">
        <v>94</v>
      </c>
      <c r="K211" s="14"/>
      <c r="L211" s="14"/>
    </row>
    <row r="212" spans="1:12">
      <c r="A212" s="12" t="s">
        <v>14</v>
      </c>
      <c r="B212" s="13" t="s">
        <v>106</v>
      </c>
      <c r="C212" s="13"/>
      <c r="D212" s="13" t="s">
        <v>308</v>
      </c>
      <c r="E212" s="13" t="s">
        <v>309</v>
      </c>
      <c r="F212" s="13"/>
      <c r="G212" s="13" t="s">
        <v>263</v>
      </c>
      <c r="H212" s="13"/>
      <c r="I212" s="13"/>
      <c r="J212" s="14">
        <v>83</v>
      </c>
      <c r="K212" s="14"/>
      <c r="L212" s="14"/>
    </row>
    <row r="213" spans="1:12">
      <c r="A213" s="12" t="s">
        <v>14</v>
      </c>
      <c r="B213" s="13" t="s">
        <v>176</v>
      </c>
      <c r="C213" s="13"/>
      <c r="D213" s="13" t="s">
        <v>308</v>
      </c>
      <c r="E213" s="13" t="s">
        <v>309</v>
      </c>
      <c r="F213" s="13"/>
      <c r="G213" s="13" t="s">
        <v>263</v>
      </c>
      <c r="H213" s="13"/>
      <c r="I213" s="13"/>
      <c r="J213" s="14">
        <v>90</v>
      </c>
      <c r="K213" s="14"/>
      <c r="L213" s="14"/>
    </row>
    <row r="214" spans="1:12">
      <c r="A214" s="12" t="s">
        <v>14</v>
      </c>
      <c r="B214" s="13" t="s">
        <v>120</v>
      </c>
      <c r="C214" s="13"/>
      <c r="D214" s="13" t="s">
        <v>308</v>
      </c>
      <c r="E214" s="13" t="s">
        <v>309</v>
      </c>
      <c r="F214" s="13"/>
      <c r="G214" s="13" t="s">
        <v>263</v>
      </c>
      <c r="H214" s="13"/>
      <c r="I214" s="13"/>
      <c r="J214" s="14">
        <v>71</v>
      </c>
      <c r="K214" s="14"/>
      <c r="L214" s="14"/>
    </row>
    <row r="215" spans="1:12">
      <c r="A215" s="12" t="s">
        <v>14</v>
      </c>
      <c r="B215" s="13" t="s">
        <v>85</v>
      </c>
      <c r="C215" s="13"/>
      <c r="D215" s="13" t="s">
        <v>308</v>
      </c>
      <c r="E215" s="13" t="s">
        <v>309</v>
      </c>
      <c r="F215" s="13"/>
      <c r="G215" s="13" t="s">
        <v>263</v>
      </c>
      <c r="H215" s="13"/>
      <c r="I215" s="13"/>
      <c r="J215" s="14">
        <v>81</v>
      </c>
      <c r="K215" s="14"/>
      <c r="L215" s="14"/>
    </row>
    <row r="216" spans="1:12">
      <c r="A216" s="12" t="s">
        <v>14</v>
      </c>
      <c r="B216" s="13" t="s">
        <v>62</v>
      </c>
      <c r="C216" s="13"/>
      <c r="D216" s="13" t="s">
        <v>308</v>
      </c>
      <c r="E216" s="13" t="s">
        <v>309</v>
      </c>
      <c r="F216" s="13"/>
      <c r="G216" s="13" t="s">
        <v>263</v>
      </c>
      <c r="H216" s="13"/>
      <c r="I216" s="13"/>
      <c r="J216" s="14">
        <v>65</v>
      </c>
      <c r="K216" s="14"/>
      <c r="L216" s="14"/>
    </row>
    <row r="217" spans="1:12">
      <c r="A217" s="12" t="s">
        <v>14</v>
      </c>
      <c r="B217" s="13" t="s">
        <v>44</v>
      </c>
      <c r="C217" s="13"/>
      <c r="D217" s="13" t="s">
        <v>308</v>
      </c>
      <c r="E217" s="13" t="s">
        <v>309</v>
      </c>
      <c r="F217" s="13"/>
      <c r="G217" s="13" t="s">
        <v>263</v>
      </c>
      <c r="H217" s="13"/>
      <c r="I217" s="13"/>
      <c r="J217" s="14">
        <v>74</v>
      </c>
      <c r="K217" s="14"/>
      <c r="L217" s="14"/>
    </row>
    <row r="218" spans="1:12">
      <c r="A218" s="12" t="s">
        <v>14</v>
      </c>
      <c r="B218" s="13" t="s">
        <v>57</v>
      </c>
      <c r="C218" s="13"/>
      <c r="D218" s="13" t="s">
        <v>308</v>
      </c>
      <c r="E218" s="13" t="s">
        <v>309</v>
      </c>
      <c r="F218" s="13"/>
      <c r="G218" s="13" t="s">
        <v>263</v>
      </c>
      <c r="H218" s="13"/>
      <c r="I218" s="13"/>
      <c r="J218" s="14">
        <v>80</v>
      </c>
      <c r="K218" s="14"/>
      <c r="L218" s="14"/>
    </row>
    <row r="219" spans="1:12">
      <c r="A219" s="12" t="s">
        <v>14</v>
      </c>
      <c r="B219" s="13" t="s">
        <v>136</v>
      </c>
      <c r="C219" s="13"/>
      <c r="D219" s="13" t="s">
        <v>308</v>
      </c>
      <c r="E219" s="13" t="s">
        <v>309</v>
      </c>
      <c r="F219" s="13"/>
      <c r="G219" s="13" t="s">
        <v>263</v>
      </c>
      <c r="H219" s="13"/>
      <c r="I219" s="13"/>
      <c r="J219" s="14">
        <v>94</v>
      </c>
      <c r="K219" s="14"/>
      <c r="L219" s="14"/>
    </row>
    <row r="220" spans="1:12">
      <c r="A220" s="12" t="s">
        <v>14</v>
      </c>
      <c r="B220" s="13" t="s">
        <v>68</v>
      </c>
      <c r="C220" s="13"/>
      <c r="D220" s="13" t="s">
        <v>308</v>
      </c>
      <c r="E220" s="13" t="s">
        <v>309</v>
      </c>
      <c r="F220" s="13"/>
      <c r="G220" s="13" t="s">
        <v>263</v>
      </c>
      <c r="H220" s="13"/>
      <c r="I220" s="13"/>
      <c r="J220" s="14">
        <v>75</v>
      </c>
      <c r="K220" s="14"/>
      <c r="L220" s="14"/>
    </row>
    <row r="221" spans="1:12">
      <c r="A221" s="12" t="s">
        <v>14</v>
      </c>
      <c r="B221" s="13" t="s">
        <v>183</v>
      </c>
      <c r="C221" s="13"/>
      <c r="D221" s="13" t="s">
        <v>308</v>
      </c>
      <c r="E221" s="13" t="s">
        <v>309</v>
      </c>
      <c r="F221" s="13"/>
      <c r="G221" s="13" t="s">
        <v>263</v>
      </c>
      <c r="H221" s="13"/>
      <c r="I221" s="13"/>
      <c r="J221" s="14">
        <v>91</v>
      </c>
      <c r="K221" s="14"/>
      <c r="L221" s="14"/>
    </row>
    <row r="222" spans="1:12">
      <c r="A222" s="12" t="s">
        <v>14</v>
      </c>
      <c r="B222" s="13" t="s">
        <v>61</v>
      </c>
      <c r="C222" s="13"/>
      <c r="D222" s="13" t="s">
        <v>308</v>
      </c>
      <c r="E222" s="13" t="s">
        <v>309</v>
      </c>
      <c r="F222" s="13"/>
      <c r="G222" s="13" t="s">
        <v>263</v>
      </c>
      <c r="H222" s="13"/>
      <c r="I222" s="13"/>
      <c r="J222" s="14">
        <v>71</v>
      </c>
      <c r="K222" s="14"/>
      <c r="L222" s="14"/>
    </row>
    <row r="223" spans="1:12">
      <c r="A223" s="12" t="s">
        <v>14</v>
      </c>
      <c r="B223" s="13" t="s">
        <v>140</v>
      </c>
      <c r="C223" s="13"/>
      <c r="D223" s="13" t="s">
        <v>308</v>
      </c>
      <c r="E223" s="13" t="s">
        <v>309</v>
      </c>
      <c r="F223" s="13"/>
      <c r="G223" s="13" t="s">
        <v>263</v>
      </c>
      <c r="H223" s="13"/>
      <c r="I223" s="13"/>
      <c r="J223" s="14">
        <v>95</v>
      </c>
      <c r="K223" s="14"/>
      <c r="L223" s="14"/>
    </row>
    <row r="224" spans="1:12">
      <c r="A224" s="12" t="s">
        <v>14</v>
      </c>
      <c r="B224" s="13" t="s">
        <v>35</v>
      </c>
      <c r="C224" s="13"/>
      <c r="D224" s="13" t="s">
        <v>308</v>
      </c>
      <c r="E224" s="13" t="s">
        <v>309</v>
      </c>
      <c r="F224" s="13"/>
      <c r="G224" s="13" t="s">
        <v>263</v>
      </c>
      <c r="H224" s="13"/>
      <c r="I224" s="13"/>
      <c r="J224" s="14">
        <v>90</v>
      </c>
      <c r="K224" s="14"/>
      <c r="L224" s="14"/>
    </row>
    <row r="225" spans="1:12">
      <c r="A225" s="12" t="s">
        <v>14</v>
      </c>
      <c r="B225" s="13" t="s">
        <v>132</v>
      </c>
      <c r="C225" s="13"/>
      <c r="D225" s="13" t="s">
        <v>308</v>
      </c>
      <c r="E225" s="13" t="s">
        <v>309</v>
      </c>
      <c r="F225" s="13"/>
      <c r="G225" s="13" t="s">
        <v>263</v>
      </c>
      <c r="H225" s="13"/>
      <c r="I225" s="13"/>
      <c r="J225" s="14">
        <v>87</v>
      </c>
      <c r="K225" s="14"/>
      <c r="L225" s="14"/>
    </row>
    <row r="226" spans="1:12">
      <c r="A226" s="12" t="s">
        <v>14</v>
      </c>
      <c r="B226" s="13" t="s">
        <v>15</v>
      </c>
      <c r="C226" s="13"/>
      <c r="D226" s="13" t="s">
        <v>308</v>
      </c>
      <c r="E226" s="13" t="s">
        <v>309</v>
      </c>
      <c r="F226" s="13"/>
      <c r="G226" s="13" t="s">
        <v>263</v>
      </c>
      <c r="H226" s="13"/>
      <c r="I226" s="13"/>
      <c r="J226" s="14">
        <v>0</v>
      </c>
      <c r="K226" s="14"/>
      <c r="L226" s="14"/>
    </row>
    <row r="227" spans="1:12">
      <c r="A227" s="12" t="s">
        <v>14</v>
      </c>
      <c r="B227" s="13" t="s">
        <v>177</v>
      </c>
      <c r="C227" s="13"/>
      <c r="D227" s="13" t="s">
        <v>308</v>
      </c>
      <c r="E227" s="13" t="s">
        <v>309</v>
      </c>
      <c r="F227" s="13"/>
      <c r="G227" s="13" t="s">
        <v>263</v>
      </c>
      <c r="H227" s="13"/>
      <c r="I227" s="13"/>
      <c r="J227" s="14">
        <v>92</v>
      </c>
      <c r="K227" s="14"/>
      <c r="L227" s="14"/>
    </row>
    <row r="228" spans="1:12">
      <c r="A228" s="12" t="s">
        <v>14</v>
      </c>
      <c r="B228" s="13" t="s">
        <v>97</v>
      </c>
      <c r="C228" s="13"/>
      <c r="D228" s="13" t="s">
        <v>308</v>
      </c>
      <c r="E228" s="13" t="s">
        <v>309</v>
      </c>
      <c r="F228" s="13"/>
      <c r="G228" s="13" t="s">
        <v>263</v>
      </c>
      <c r="H228" s="13"/>
      <c r="I228" s="13"/>
      <c r="J228" s="14">
        <v>47</v>
      </c>
      <c r="K228" s="14"/>
      <c r="L228" s="14"/>
    </row>
    <row r="229" spans="1:12">
      <c r="A229" s="12" t="s">
        <v>14</v>
      </c>
      <c r="B229" s="13" t="s">
        <v>34</v>
      </c>
      <c r="C229" s="13"/>
      <c r="D229" s="13" t="s">
        <v>308</v>
      </c>
      <c r="E229" s="13" t="s">
        <v>309</v>
      </c>
      <c r="F229" s="13"/>
      <c r="G229" s="13" t="s">
        <v>263</v>
      </c>
      <c r="H229" s="13"/>
      <c r="I229" s="13"/>
      <c r="J229" s="14">
        <v>79</v>
      </c>
      <c r="K229" s="14"/>
      <c r="L229" s="14"/>
    </row>
    <row r="230" spans="1:12">
      <c r="A230" s="12" t="s">
        <v>14</v>
      </c>
      <c r="B230" s="13" t="s">
        <v>111</v>
      </c>
      <c r="C230" s="13"/>
      <c r="D230" s="13" t="s">
        <v>308</v>
      </c>
      <c r="E230" s="13" t="s">
        <v>309</v>
      </c>
      <c r="F230" s="13"/>
      <c r="G230" s="13" t="s">
        <v>263</v>
      </c>
      <c r="H230" s="13"/>
      <c r="I230" s="13"/>
      <c r="J230" s="14">
        <v>81</v>
      </c>
      <c r="K230" s="14"/>
      <c r="L230" s="14"/>
    </row>
    <row r="231" spans="1:12">
      <c r="A231" s="12" t="s">
        <v>14</v>
      </c>
      <c r="B231" s="13" t="s">
        <v>189</v>
      </c>
      <c r="C231" s="13"/>
      <c r="D231" s="13" t="s">
        <v>308</v>
      </c>
      <c r="E231" s="13" t="s">
        <v>309</v>
      </c>
      <c r="F231" s="13"/>
      <c r="G231" s="13" t="s">
        <v>263</v>
      </c>
      <c r="H231" s="13"/>
      <c r="I231" s="13"/>
      <c r="J231" s="14">
        <v>74</v>
      </c>
      <c r="K231" s="14"/>
      <c r="L231" s="14"/>
    </row>
    <row r="232" spans="1:12">
      <c r="A232" s="12" t="s">
        <v>14</v>
      </c>
      <c r="B232" s="13" t="s">
        <v>190</v>
      </c>
      <c r="C232" s="13"/>
      <c r="D232" s="13" t="s">
        <v>308</v>
      </c>
      <c r="E232" s="13" t="s">
        <v>309</v>
      </c>
      <c r="F232" s="13"/>
      <c r="G232" s="13" t="s">
        <v>263</v>
      </c>
      <c r="H232" s="13"/>
      <c r="I232" s="13"/>
      <c r="J232" s="14">
        <v>60</v>
      </c>
      <c r="K232" s="14"/>
      <c r="L232" s="14"/>
    </row>
    <row r="233" spans="1:12">
      <c r="A233" s="12" t="s">
        <v>14</v>
      </c>
      <c r="B233" s="13" t="s">
        <v>194</v>
      </c>
      <c r="C233" s="13"/>
      <c r="D233" s="13" t="s">
        <v>308</v>
      </c>
      <c r="E233" s="13" t="s">
        <v>309</v>
      </c>
      <c r="F233" s="13"/>
      <c r="G233" s="13" t="s">
        <v>263</v>
      </c>
      <c r="H233" s="13"/>
      <c r="I233" s="13"/>
      <c r="J233" s="14">
        <v>76</v>
      </c>
      <c r="K233" s="14"/>
      <c r="L233" s="14"/>
    </row>
    <row r="234" spans="1:12">
      <c r="A234" s="12" t="s">
        <v>14</v>
      </c>
      <c r="B234" s="13" t="s">
        <v>74</v>
      </c>
      <c r="C234" s="13"/>
      <c r="D234" s="13" t="s">
        <v>308</v>
      </c>
      <c r="E234" s="13" t="s">
        <v>309</v>
      </c>
      <c r="F234" s="13"/>
      <c r="G234" s="13" t="s">
        <v>263</v>
      </c>
      <c r="H234" s="13"/>
      <c r="I234" s="13"/>
      <c r="J234" s="14">
        <v>60</v>
      </c>
      <c r="K234" s="14"/>
      <c r="L234" s="14"/>
    </row>
    <row r="235" spans="1:12">
      <c r="A235" s="12" t="s">
        <v>14</v>
      </c>
      <c r="B235" s="13" t="s">
        <v>87</v>
      </c>
      <c r="C235" s="13"/>
      <c r="D235" s="13" t="s">
        <v>308</v>
      </c>
      <c r="E235" s="13" t="s">
        <v>309</v>
      </c>
      <c r="F235" s="13"/>
      <c r="G235" s="13" t="s">
        <v>263</v>
      </c>
      <c r="H235" s="13"/>
      <c r="I235" s="13"/>
      <c r="J235" s="14">
        <v>66</v>
      </c>
      <c r="K235" s="14"/>
      <c r="L235" s="14"/>
    </row>
    <row r="236" spans="1:12">
      <c r="A236" s="12" t="s">
        <v>14</v>
      </c>
      <c r="B236" s="13" t="s">
        <v>126</v>
      </c>
      <c r="C236" s="13"/>
      <c r="D236" s="13" t="s">
        <v>308</v>
      </c>
      <c r="E236" s="13" t="s">
        <v>309</v>
      </c>
      <c r="F236" s="13"/>
      <c r="G236" s="13" t="s">
        <v>263</v>
      </c>
      <c r="H236" s="13"/>
      <c r="I236" s="13"/>
      <c r="J236" s="14">
        <v>73</v>
      </c>
      <c r="K236" s="14"/>
      <c r="L236" s="14"/>
    </row>
    <row r="237" spans="1:12">
      <c r="A237" s="12" t="s">
        <v>14</v>
      </c>
      <c r="B237" s="13" t="s">
        <v>135</v>
      </c>
      <c r="C237" s="13"/>
      <c r="D237" s="13" t="s">
        <v>308</v>
      </c>
      <c r="E237" s="13" t="s">
        <v>309</v>
      </c>
      <c r="F237" s="13"/>
      <c r="G237" s="13" t="s">
        <v>263</v>
      </c>
      <c r="H237" s="13"/>
      <c r="I237" s="13"/>
      <c r="J237" s="14">
        <v>53</v>
      </c>
      <c r="K237" s="14"/>
      <c r="L237" s="14"/>
    </row>
    <row r="238" spans="1:12">
      <c r="A238" s="12" t="s">
        <v>14</v>
      </c>
      <c r="B238" s="13" t="s">
        <v>165</v>
      </c>
      <c r="C238" s="13"/>
      <c r="D238" s="13" t="s">
        <v>308</v>
      </c>
      <c r="E238" s="13" t="s">
        <v>309</v>
      </c>
      <c r="F238" s="13"/>
      <c r="G238" s="13" t="s">
        <v>263</v>
      </c>
      <c r="H238" s="13"/>
      <c r="I238" s="13"/>
      <c r="J238" s="14">
        <v>83</v>
      </c>
      <c r="K238" s="14"/>
      <c r="L238" s="14"/>
    </row>
    <row r="239" spans="1:12">
      <c r="A239" s="12" t="s">
        <v>14</v>
      </c>
      <c r="B239" s="13" t="s">
        <v>46</v>
      </c>
      <c r="C239" s="13"/>
      <c r="D239" s="13" t="s">
        <v>308</v>
      </c>
      <c r="E239" s="13" t="s">
        <v>309</v>
      </c>
      <c r="F239" s="13"/>
      <c r="G239" s="13" t="s">
        <v>263</v>
      </c>
      <c r="H239" s="13"/>
      <c r="I239" s="13"/>
      <c r="J239" s="14">
        <v>51</v>
      </c>
      <c r="K239" s="14"/>
      <c r="L239" s="14"/>
    </row>
    <row r="240" spans="1:12">
      <c r="A240" s="12" t="s">
        <v>14</v>
      </c>
      <c r="B240" s="13" t="s">
        <v>159</v>
      </c>
      <c r="C240" s="13"/>
      <c r="D240" s="13" t="s">
        <v>308</v>
      </c>
      <c r="E240" s="13" t="s">
        <v>309</v>
      </c>
      <c r="F240" s="13"/>
      <c r="G240" s="13" t="s">
        <v>263</v>
      </c>
      <c r="H240" s="13"/>
      <c r="I240" s="13"/>
      <c r="J240" s="14">
        <v>60</v>
      </c>
      <c r="K240" s="14"/>
      <c r="L240" s="14"/>
    </row>
    <row r="241" spans="1:12">
      <c r="A241" s="12" t="s">
        <v>14</v>
      </c>
      <c r="B241" s="13" t="s">
        <v>139</v>
      </c>
      <c r="C241" s="13"/>
      <c r="D241" s="13" t="s">
        <v>308</v>
      </c>
      <c r="E241" s="13" t="s">
        <v>309</v>
      </c>
      <c r="F241" s="13"/>
      <c r="G241" s="13" t="s">
        <v>263</v>
      </c>
      <c r="H241" s="13"/>
      <c r="I241" s="13"/>
      <c r="J241" s="14">
        <v>78</v>
      </c>
      <c r="K241" s="14"/>
      <c r="L241" s="14"/>
    </row>
    <row r="242" spans="1:12">
      <c r="A242" s="12" t="s">
        <v>14</v>
      </c>
      <c r="B242" s="13" t="s">
        <v>172</v>
      </c>
      <c r="C242" s="13"/>
      <c r="D242" s="13" t="s">
        <v>310</v>
      </c>
      <c r="E242" s="13" t="s">
        <v>311</v>
      </c>
      <c r="F242" s="13"/>
      <c r="G242" s="13" t="s">
        <v>263</v>
      </c>
      <c r="H242" s="13"/>
      <c r="I242" s="13"/>
      <c r="J242" s="14">
        <v>22</v>
      </c>
      <c r="K242" s="14"/>
      <c r="L242" s="14">
        <f>IF(J242&gt;=20,0.2,IF(J242&lt;10,0,((J242-10)*0.1+2.5)/20))</f>
        <v>0.2</v>
      </c>
    </row>
    <row r="243" spans="1:12">
      <c r="A243" s="12" t="s">
        <v>14</v>
      </c>
      <c r="B243" s="13" t="s">
        <v>106</v>
      </c>
      <c r="C243" s="13"/>
      <c r="D243" s="13" t="s">
        <v>310</v>
      </c>
      <c r="E243" s="13" t="s">
        <v>311</v>
      </c>
      <c r="F243" s="13"/>
      <c r="G243" s="13" t="s">
        <v>263</v>
      </c>
      <c r="H243" s="13"/>
      <c r="I243" s="13"/>
      <c r="J243" s="14">
        <v>22</v>
      </c>
      <c r="K243" s="14"/>
      <c r="L243" s="14">
        <f t="shared" ref="L243:L303" si="3">IF(J243&gt;=20,0.2,IF(J243&lt;10,0,((J243-10)*0.1+2.5)/20))</f>
        <v>0.2</v>
      </c>
    </row>
    <row r="244" spans="1:12">
      <c r="A244" s="12" t="s">
        <v>14</v>
      </c>
      <c r="B244" s="13" t="s">
        <v>176</v>
      </c>
      <c r="C244" s="13"/>
      <c r="D244" s="13" t="s">
        <v>310</v>
      </c>
      <c r="E244" s="13" t="s">
        <v>311</v>
      </c>
      <c r="F244" s="13"/>
      <c r="G244" s="13" t="s">
        <v>263</v>
      </c>
      <c r="H244" s="13"/>
      <c r="I244" s="13"/>
      <c r="J244" s="14">
        <v>14</v>
      </c>
      <c r="K244" s="14"/>
      <c r="L244" s="14">
        <f t="shared" si="3"/>
        <v>0.145</v>
      </c>
    </row>
    <row r="245" spans="1:12">
      <c r="A245" s="12" t="s">
        <v>14</v>
      </c>
      <c r="B245" s="13" t="s">
        <v>120</v>
      </c>
      <c r="C245" s="13"/>
      <c r="D245" s="13" t="s">
        <v>310</v>
      </c>
      <c r="E245" s="13" t="s">
        <v>311</v>
      </c>
      <c r="F245" s="13"/>
      <c r="G245" s="13" t="s">
        <v>263</v>
      </c>
      <c r="H245" s="13"/>
      <c r="I245" s="13"/>
      <c r="J245" s="14">
        <v>16</v>
      </c>
      <c r="K245" s="14"/>
      <c r="L245" s="14">
        <f t="shared" si="3"/>
        <v>0.155</v>
      </c>
    </row>
    <row r="246" spans="1:12">
      <c r="A246" s="12" t="s">
        <v>14</v>
      </c>
      <c r="B246" s="13" t="s">
        <v>85</v>
      </c>
      <c r="C246" s="13"/>
      <c r="D246" s="13" t="s">
        <v>310</v>
      </c>
      <c r="E246" s="13" t="s">
        <v>311</v>
      </c>
      <c r="F246" s="13"/>
      <c r="G246" s="13" t="s">
        <v>263</v>
      </c>
      <c r="H246" s="13"/>
      <c r="I246" s="13"/>
      <c r="J246" s="14">
        <v>23</v>
      </c>
      <c r="K246" s="14"/>
      <c r="L246" s="14">
        <f t="shared" si="3"/>
        <v>0.2</v>
      </c>
    </row>
    <row r="247" spans="1:12">
      <c r="A247" s="12" t="s">
        <v>14</v>
      </c>
      <c r="B247" s="13" t="s">
        <v>62</v>
      </c>
      <c r="C247" s="13"/>
      <c r="D247" s="13" t="s">
        <v>310</v>
      </c>
      <c r="E247" s="13" t="s">
        <v>311</v>
      </c>
      <c r="F247" s="13"/>
      <c r="G247" s="13" t="s">
        <v>263</v>
      </c>
      <c r="H247" s="13"/>
      <c r="I247" s="13"/>
      <c r="J247" s="14">
        <v>15</v>
      </c>
      <c r="K247" s="14"/>
      <c r="L247" s="14">
        <f t="shared" si="3"/>
        <v>0.15</v>
      </c>
    </row>
    <row r="248" spans="1:12">
      <c r="A248" s="12" t="s">
        <v>14</v>
      </c>
      <c r="B248" s="13" t="s">
        <v>44</v>
      </c>
      <c r="C248" s="13"/>
      <c r="D248" s="13" t="s">
        <v>310</v>
      </c>
      <c r="E248" s="13" t="s">
        <v>311</v>
      </c>
      <c r="F248" s="13"/>
      <c r="G248" s="13" t="s">
        <v>263</v>
      </c>
      <c r="H248" s="13"/>
      <c r="I248" s="13"/>
      <c r="J248" s="14">
        <v>13</v>
      </c>
      <c r="K248" s="14"/>
      <c r="L248" s="14">
        <f t="shared" si="3"/>
        <v>0.14</v>
      </c>
    </row>
    <row r="249" spans="1:12">
      <c r="A249" s="12" t="s">
        <v>14</v>
      </c>
      <c r="B249" s="13" t="s">
        <v>57</v>
      </c>
      <c r="C249" s="13"/>
      <c r="D249" s="13" t="s">
        <v>310</v>
      </c>
      <c r="E249" s="13" t="s">
        <v>311</v>
      </c>
      <c r="F249" s="13"/>
      <c r="G249" s="13" t="s">
        <v>263</v>
      </c>
      <c r="H249" s="13"/>
      <c r="I249" s="13"/>
      <c r="J249" s="14">
        <v>23</v>
      </c>
      <c r="K249" s="14"/>
      <c r="L249" s="14">
        <f t="shared" si="3"/>
        <v>0.2</v>
      </c>
    </row>
    <row r="250" spans="1:12">
      <c r="A250" s="12" t="s">
        <v>14</v>
      </c>
      <c r="B250" s="13" t="s">
        <v>136</v>
      </c>
      <c r="C250" s="13"/>
      <c r="D250" s="13" t="s">
        <v>310</v>
      </c>
      <c r="E250" s="13" t="s">
        <v>311</v>
      </c>
      <c r="F250" s="13"/>
      <c r="G250" s="13" t="s">
        <v>263</v>
      </c>
      <c r="H250" s="13"/>
      <c r="I250" s="13"/>
      <c r="J250" s="14">
        <v>21</v>
      </c>
      <c r="K250" s="14"/>
      <c r="L250" s="14">
        <f t="shared" si="3"/>
        <v>0.2</v>
      </c>
    </row>
    <row r="251" spans="1:12">
      <c r="A251" s="12" t="s">
        <v>14</v>
      </c>
      <c r="B251" s="13" t="s">
        <v>68</v>
      </c>
      <c r="C251" s="13"/>
      <c r="D251" s="13" t="s">
        <v>310</v>
      </c>
      <c r="E251" s="13" t="s">
        <v>311</v>
      </c>
      <c r="F251" s="13"/>
      <c r="G251" s="13" t="s">
        <v>263</v>
      </c>
      <c r="H251" s="13"/>
      <c r="I251" s="13"/>
      <c r="J251" s="14">
        <v>21</v>
      </c>
      <c r="K251" s="14"/>
      <c r="L251" s="14">
        <f t="shared" si="3"/>
        <v>0.2</v>
      </c>
    </row>
    <row r="252" spans="1:12">
      <c r="A252" s="12" t="s">
        <v>14</v>
      </c>
      <c r="B252" s="13" t="s">
        <v>183</v>
      </c>
      <c r="C252" s="13"/>
      <c r="D252" s="13" t="s">
        <v>310</v>
      </c>
      <c r="E252" s="13" t="s">
        <v>311</v>
      </c>
      <c r="F252" s="13"/>
      <c r="G252" s="13" t="s">
        <v>263</v>
      </c>
      <c r="H252" s="13"/>
      <c r="I252" s="13"/>
      <c r="J252" s="14">
        <v>12</v>
      </c>
      <c r="K252" s="14"/>
      <c r="L252" s="14">
        <f t="shared" si="3"/>
        <v>0.135</v>
      </c>
    </row>
    <row r="253" spans="1:12">
      <c r="A253" s="12" t="s">
        <v>14</v>
      </c>
      <c r="B253" s="13" t="s">
        <v>61</v>
      </c>
      <c r="C253" s="13"/>
      <c r="D253" s="13" t="s">
        <v>310</v>
      </c>
      <c r="E253" s="13" t="s">
        <v>311</v>
      </c>
      <c r="F253" s="13"/>
      <c r="G253" s="13" t="s">
        <v>263</v>
      </c>
      <c r="H253" s="13"/>
      <c r="I253" s="13"/>
      <c r="J253" s="14">
        <v>12</v>
      </c>
      <c r="K253" s="14"/>
      <c r="L253" s="14">
        <f t="shared" si="3"/>
        <v>0.135</v>
      </c>
    </row>
    <row r="254" spans="1:12">
      <c r="A254" s="12" t="s">
        <v>14</v>
      </c>
      <c r="B254" s="13" t="s">
        <v>140</v>
      </c>
      <c r="C254" s="13"/>
      <c r="D254" s="13" t="s">
        <v>310</v>
      </c>
      <c r="E254" s="13" t="s">
        <v>311</v>
      </c>
      <c r="F254" s="13"/>
      <c r="G254" s="13" t="s">
        <v>263</v>
      </c>
      <c r="H254" s="13"/>
      <c r="I254" s="13"/>
      <c r="J254" s="14">
        <v>20</v>
      </c>
      <c r="K254" s="14"/>
      <c r="L254" s="14">
        <f t="shared" si="3"/>
        <v>0.2</v>
      </c>
    </row>
    <row r="255" spans="1:12">
      <c r="A255" s="12" t="s">
        <v>14</v>
      </c>
      <c r="B255" s="13" t="s">
        <v>35</v>
      </c>
      <c r="C255" s="13"/>
      <c r="D255" s="13" t="s">
        <v>310</v>
      </c>
      <c r="E255" s="13" t="s">
        <v>311</v>
      </c>
      <c r="F255" s="13"/>
      <c r="G255" s="13" t="s">
        <v>263</v>
      </c>
      <c r="H255" s="13"/>
      <c r="I255" s="13"/>
      <c r="J255" s="14">
        <v>20</v>
      </c>
      <c r="K255" s="14"/>
      <c r="L255" s="14">
        <f t="shared" si="3"/>
        <v>0.2</v>
      </c>
    </row>
    <row r="256" spans="1:12">
      <c r="A256" s="12" t="s">
        <v>14</v>
      </c>
      <c r="B256" s="13" t="s">
        <v>132</v>
      </c>
      <c r="C256" s="13"/>
      <c r="D256" s="13" t="s">
        <v>310</v>
      </c>
      <c r="E256" s="13" t="s">
        <v>311</v>
      </c>
      <c r="F256" s="13"/>
      <c r="G256" s="13" t="s">
        <v>263</v>
      </c>
      <c r="H256" s="13"/>
      <c r="I256" s="13"/>
      <c r="J256" s="14">
        <v>12</v>
      </c>
      <c r="K256" s="14"/>
      <c r="L256" s="14">
        <f t="shared" si="3"/>
        <v>0.135</v>
      </c>
    </row>
    <row r="257" spans="1:12">
      <c r="A257" s="12" t="s">
        <v>14</v>
      </c>
      <c r="B257" s="13" t="s">
        <v>15</v>
      </c>
      <c r="C257" s="13"/>
      <c r="D257" s="13" t="s">
        <v>310</v>
      </c>
      <c r="E257" s="13" t="s">
        <v>311</v>
      </c>
      <c r="F257" s="13"/>
      <c r="G257" s="13" t="s">
        <v>263</v>
      </c>
      <c r="H257" s="13"/>
      <c r="I257" s="13"/>
      <c r="J257" s="14">
        <v>0</v>
      </c>
      <c r="K257" s="14"/>
      <c r="L257" s="14">
        <f t="shared" si="3"/>
        <v>0</v>
      </c>
    </row>
    <row r="258" spans="1:12">
      <c r="A258" s="12" t="s">
        <v>14</v>
      </c>
      <c r="B258" s="13" t="s">
        <v>177</v>
      </c>
      <c r="C258" s="13"/>
      <c r="D258" s="13" t="s">
        <v>310</v>
      </c>
      <c r="E258" s="13" t="s">
        <v>311</v>
      </c>
      <c r="F258" s="13"/>
      <c r="G258" s="13" t="s">
        <v>263</v>
      </c>
      <c r="H258" s="13"/>
      <c r="I258" s="13"/>
      <c r="J258" s="14">
        <v>20</v>
      </c>
      <c r="K258" s="14"/>
      <c r="L258" s="14">
        <f t="shared" si="3"/>
        <v>0.2</v>
      </c>
    </row>
    <row r="259" spans="1:12">
      <c r="A259" s="12" t="s">
        <v>14</v>
      </c>
      <c r="B259" s="13" t="s">
        <v>97</v>
      </c>
      <c r="C259" s="13"/>
      <c r="D259" s="13" t="s">
        <v>310</v>
      </c>
      <c r="E259" s="13" t="s">
        <v>311</v>
      </c>
      <c r="F259" s="13"/>
      <c r="G259" s="13" t="s">
        <v>263</v>
      </c>
      <c r="H259" s="13"/>
      <c r="I259" s="13"/>
      <c r="J259" s="14">
        <v>0</v>
      </c>
      <c r="K259" s="14"/>
      <c r="L259" s="14">
        <f t="shared" si="3"/>
        <v>0</v>
      </c>
    </row>
    <row r="260" spans="1:12">
      <c r="A260" s="12" t="s">
        <v>14</v>
      </c>
      <c r="B260" s="13" t="s">
        <v>34</v>
      </c>
      <c r="C260" s="13"/>
      <c r="D260" s="13" t="s">
        <v>310</v>
      </c>
      <c r="E260" s="13" t="s">
        <v>311</v>
      </c>
      <c r="F260" s="13"/>
      <c r="G260" s="13" t="s">
        <v>263</v>
      </c>
      <c r="H260" s="13"/>
      <c r="I260" s="13"/>
      <c r="J260" s="14">
        <v>9</v>
      </c>
      <c r="K260" s="14"/>
      <c r="L260" s="14">
        <f t="shared" si="3"/>
        <v>0</v>
      </c>
    </row>
    <row r="261" spans="1:12">
      <c r="A261" s="12" t="s">
        <v>14</v>
      </c>
      <c r="B261" s="13" t="s">
        <v>111</v>
      </c>
      <c r="C261" s="13"/>
      <c r="D261" s="13" t="s">
        <v>310</v>
      </c>
      <c r="E261" s="13" t="s">
        <v>311</v>
      </c>
      <c r="F261" s="13"/>
      <c r="G261" s="13" t="s">
        <v>263</v>
      </c>
      <c r="H261" s="13"/>
      <c r="I261" s="13"/>
      <c r="J261" s="14">
        <v>3</v>
      </c>
      <c r="K261" s="14"/>
      <c r="L261" s="14">
        <f t="shared" si="3"/>
        <v>0</v>
      </c>
    </row>
    <row r="262" spans="1:12">
      <c r="A262" s="12" t="s">
        <v>14</v>
      </c>
      <c r="B262" s="13" t="s">
        <v>189</v>
      </c>
      <c r="C262" s="13"/>
      <c r="D262" s="13" t="s">
        <v>310</v>
      </c>
      <c r="E262" s="13" t="s">
        <v>311</v>
      </c>
      <c r="F262" s="13"/>
      <c r="G262" s="13" t="s">
        <v>263</v>
      </c>
      <c r="H262" s="13"/>
      <c r="I262" s="13"/>
      <c r="J262" s="14">
        <v>16</v>
      </c>
      <c r="K262" s="14"/>
      <c r="L262" s="14">
        <f t="shared" si="3"/>
        <v>0.155</v>
      </c>
    </row>
    <row r="263" spans="1:12">
      <c r="A263" s="12" t="s">
        <v>14</v>
      </c>
      <c r="B263" s="13" t="s">
        <v>190</v>
      </c>
      <c r="C263" s="13"/>
      <c r="D263" s="13" t="s">
        <v>310</v>
      </c>
      <c r="E263" s="13" t="s">
        <v>311</v>
      </c>
      <c r="F263" s="13"/>
      <c r="G263" s="13" t="s">
        <v>263</v>
      </c>
      <c r="H263" s="13"/>
      <c r="I263" s="13"/>
      <c r="J263" s="14">
        <v>0</v>
      </c>
      <c r="K263" s="14"/>
      <c r="L263" s="14">
        <f t="shared" si="3"/>
        <v>0</v>
      </c>
    </row>
    <row r="264" spans="1:12">
      <c r="A264" s="12" t="s">
        <v>14</v>
      </c>
      <c r="B264" s="13" t="s">
        <v>194</v>
      </c>
      <c r="C264" s="13"/>
      <c r="D264" s="13" t="s">
        <v>310</v>
      </c>
      <c r="E264" s="13" t="s">
        <v>311</v>
      </c>
      <c r="F264" s="13"/>
      <c r="G264" s="13" t="s">
        <v>263</v>
      </c>
      <c r="H264" s="13"/>
      <c r="I264" s="13"/>
      <c r="J264" s="14">
        <v>13.5</v>
      </c>
      <c r="K264" s="14"/>
      <c r="L264" s="14">
        <f t="shared" si="3"/>
        <v>0.1425</v>
      </c>
    </row>
    <row r="265" spans="1:12">
      <c r="A265" s="12" t="s">
        <v>14</v>
      </c>
      <c r="B265" s="13" t="s">
        <v>74</v>
      </c>
      <c r="C265" s="13"/>
      <c r="D265" s="13" t="s">
        <v>310</v>
      </c>
      <c r="E265" s="13" t="s">
        <v>311</v>
      </c>
      <c r="F265" s="13"/>
      <c r="G265" s="13" t="s">
        <v>263</v>
      </c>
      <c r="H265" s="13"/>
      <c r="I265" s="13"/>
      <c r="J265" s="14">
        <v>5</v>
      </c>
      <c r="K265" s="14"/>
      <c r="L265" s="14">
        <f t="shared" si="3"/>
        <v>0</v>
      </c>
    </row>
    <row r="266" spans="1:12">
      <c r="A266" s="12" t="s">
        <v>14</v>
      </c>
      <c r="B266" s="13" t="s">
        <v>87</v>
      </c>
      <c r="C266" s="13"/>
      <c r="D266" s="13" t="s">
        <v>310</v>
      </c>
      <c r="E266" s="13" t="s">
        <v>311</v>
      </c>
      <c r="F266" s="13"/>
      <c r="G266" s="13" t="s">
        <v>263</v>
      </c>
      <c r="H266" s="13"/>
      <c r="I266" s="13"/>
      <c r="J266" s="14">
        <v>11</v>
      </c>
      <c r="K266" s="14"/>
      <c r="L266" s="14">
        <f t="shared" si="3"/>
        <v>0.13</v>
      </c>
    </row>
    <row r="267" spans="1:12">
      <c r="A267" s="12" t="s">
        <v>14</v>
      </c>
      <c r="B267" s="13" t="s">
        <v>126</v>
      </c>
      <c r="C267" s="13"/>
      <c r="D267" s="13" t="s">
        <v>310</v>
      </c>
      <c r="E267" s="13" t="s">
        <v>311</v>
      </c>
      <c r="F267" s="13"/>
      <c r="G267" s="13" t="s">
        <v>263</v>
      </c>
      <c r="H267" s="13"/>
      <c r="I267" s="13"/>
      <c r="J267" s="14">
        <v>5</v>
      </c>
      <c r="K267" s="14"/>
      <c r="L267" s="14">
        <f t="shared" si="3"/>
        <v>0</v>
      </c>
    </row>
    <row r="268" spans="1:12">
      <c r="A268" s="12" t="s">
        <v>14</v>
      </c>
      <c r="B268" s="13" t="s">
        <v>135</v>
      </c>
      <c r="C268" s="13"/>
      <c r="D268" s="13" t="s">
        <v>310</v>
      </c>
      <c r="E268" s="13" t="s">
        <v>311</v>
      </c>
      <c r="F268" s="13"/>
      <c r="G268" s="13" t="s">
        <v>263</v>
      </c>
      <c r="H268" s="13"/>
      <c r="I268" s="13"/>
      <c r="J268" s="14">
        <v>18.5</v>
      </c>
      <c r="K268" s="14"/>
      <c r="L268" s="14">
        <f t="shared" si="3"/>
        <v>0.1675</v>
      </c>
    </row>
    <row r="269" spans="1:12">
      <c r="A269" s="12" t="s">
        <v>14</v>
      </c>
      <c r="B269" s="13" t="s">
        <v>165</v>
      </c>
      <c r="C269" s="13"/>
      <c r="D269" s="13" t="s">
        <v>310</v>
      </c>
      <c r="E269" s="13" t="s">
        <v>311</v>
      </c>
      <c r="F269" s="13"/>
      <c r="G269" s="13" t="s">
        <v>263</v>
      </c>
      <c r="H269" s="13"/>
      <c r="I269" s="13"/>
      <c r="J269" s="14">
        <v>20</v>
      </c>
      <c r="K269" s="14"/>
      <c r="L269" s="14">
        <f t="shared" si="3"/>
        <v>0.2</v>
      </c>
    </row>
    <row r="270" spans="1:12">
      <c r="A270" s="12" t="s">
        <v>14</v>
      </c>
      <c r="B270" s="13" t="s">
        <v>46</v>
      </c>
      <c r="C270" s="13"/>
      <c r="D270" s="13" t="s">
        <v>310</v>
      </c>
      <c r="E270" s="13" t="s">
        <v>311</v>
      </c>
      <c r="F270" s="13"/>
      <c r="G270" s="13" t="s">
        <v>263</v>
      </c>
      <c r="H270" s="13"/>
      <c r="I270" s="13"/>
      <c r="J270" s="14">
        <v>5.5</v>
      </c>
      <c r="K270" s="14"/>
      <c r="L270" s="14">
        <f t="shared" si="3"/>
        <v>0</v>
      </c>
    </row>
    <row r="271" spans="1:12">
      <c r="A271" s="12" t="s">
        <v>14</v>
      </c>
      <c r="B271" s="13" t="s">
        <v>159</v>
      </c>
      <c r="C271" s="13"/>
      <c r="D271" s="13" t="s">
        <v>310</v>
      </c>
      <c r="E271" s="13" t="s">
        <v>311</v>
      </c>
      <c r="F271" s="13"/>
      <c r="G271" s="13" t="s">
        <v>263</v>
      </c>
      <c r="H271" s="13"/>
      <c r="I271" s="13"/>
      <c r="J271" s="14">
        <v>0</v>
      </c>
      <c r="K271" s="14"/>
      <c r="L271" s="14">
        <f t="shared" si="3"/>
        <v>0</v>
      </c>
    </row>
    <row r="272" spans="1:12">
      <c r="A272" s="12" t="s">
        <v>14</v>
      </c>
      <c r="B272" s="13" t="s">
        <v>139</v>
      </c>
      <c r="C272" s="13"/>
      <c r="D272" s="13" t="s">
        <v>310</v>
      </c>
      <c r="E272" s="13" t="s">
        <v>311</v>
      </c>
      <c r="F272" s="13"/>
      <c r="G272" s="13" t="s">
        <v>263</v>
      </c>
      <c r="H272" s="13"/>
      <c r="I272" s="13"/>
      <c r="J272" s="14">
        <v>13</v>
      </c>
      <c r="K272" s="14"/>
      <c r="L272" s="14">
        <f t="shared" si="3"/>
        <v>0.14</v>
      </c>
    </row>
    <row r="273" spans="1:12">
      <c r="A273" s="12" t="s">
        <v>14</v>
      </c>
      <c r="B273" s="13" t="s">
        <v>172</v>
      </c>
      <c r="C273" s="13"/>
      <c r="D273" s="13" t="s">
        <v>310</v>
      </c>
      <c r="E273" s="13" t="s">
        <v>311</v>
      </c>
      <c r="F273" s="13"/>
      <c r="G273" s="13" t="s">
        <v>262</v>
      </c>
      <c r="H273" s="13"/>
      <c r="I273" s="13"/>
      <c r="J273" s="14">
        <v>20</v>
      </c>
      <c r="K273" s="14"/>
      <c r="L273" s="14">
        <f t="shared" si="3"/>
        <v>0.2</v>
      </c>
    </row>
    <row r="274" spans="1:12">
      <c r="A274" s="12" t="s">
        <v>14</v>
      </c>
      <c r="B274" s="13" t="s">
        <v>106</v>
      </c>
      <c r="C274" s="13"/>
      <c r="D274" s="13" t="s">
        <v>310</v>
      </c>
      <c r="E274" s="13" t="s">
        <v>311</v>
      </c>
      <c r="F274" s="13"/>
      <c r="G274" s="13" t="s">
        <v>262</v>
      </c>
      <c r="H274" s="13"/>
      <c r="I274" s="13"/>
      <c r="J274" s="14">
        <v>20</v>
      </c>
      <c r="K274" s="14"/>
      <c r="L274" s="14">
        <f t="shared" si="3"/>
        <v>0.2</v>
      </c>
    </row>
    <row r="275" spans="1:12">
      <c r="A275" s="12" t="s">
        <v>14</v>
      </c>
      <c r="B275" s="13" t="s">
        <v>176</v>
      </c>
      <c r="C275" s="13"/>
      <c r="D275" s="13" t="s">
        <v>310</v>
      </c>
      <c r="E275" s="13" t="s">
        <v>311</v>
      </c>
      <c r="F275" s="13"/>
      <c r="G275" s="13" t="s">
        <v>262</v>
      </c>
      <c r="H275" s="13"/>
      <c r="I275" s="13"/>
      <c r="J275" s="14">
        <v>19</v>
      </c>
      <c r="K275" s="14"/>
      <c r="L275" s="14">
        <f t="shared" si="3"/>
        <v>0.17</v>
      </c>
    </row>
    <row r="276" spans="1:12">
      <c r="A276" s="12" t="s">
        <v>14</v>
      </c>
      <c r="B276" s="13" t="s">
        <v>120</v>
      </c>
      <c r="C276" s="13"/>
      <c r="D276" s="13" t="s">
        <v>310</v>
      </c>
      <c r="E276" s="13" t="s">
        <v>311</v>
      </c>
      <c r="F276" s="13"/>
      <c r="G276" s="13" t="s">
        <v>262</v>
      </c>
      <c r="H276" s="13"/>
      <c r="I276" s="13"/>
      <c r="J276" s="14">
        <v>19</v>
      </c>
      <c r="K276" s="14"/>
      <c r="L276" s="14">
        <f t="shared" si="3"/>
        <v>0.17</v>
      </c>
    </row>
    <row r="277" spans="1:12">
      <c r="A277" s="12" t="s">
        <v>14</v>
      </c>
      <c r="B277" s="13" t="s">
        <v>85</v>
      </c>
      <c r="C277" s="13"/>
      <c r="D277" s="13" t="s">
        <v>310</v>
      </c>
      <c r="E277" s="13" t="s">
        <v>311</v>
      </c>
      <c r="F277" s="13"/>
      <c r="G277" s="13" t="s">
        <v>262</v>
      </c>
      <c r="H277" s="13"/>
      <c r="I277" s="13"/>
      <c r="J277" s="14">
        <v>18</v>
      </c>
      <c r="K277" s="14"/>
      <c r="L277" s="14">
        <f t="shared" si="3"/>
        <v>0.165</v>
      </c>
    </row>
    <row r="278" spans="1:12">
      <c r="A278" s="12" t="s">
        <v>14</v>
      </c>
      <c r="B278" s="13" t="s">
        <v>62</v>
      </c>
      <c r="C278" s="13"/>
      <c r="D278" s="13" t="s">
        <v>310</v>
      </c>
      <c r="E278" s="13" t="s">
        <v>311</v>
      </c>
      <c r="F278" s="13"/>
      <c r="G278" s="13" t="s">
        <v>262</v>
      </c>
      <c r="H278" s="13"/>
      <c r="I278" s="13"/>
      <c r="J278" s="14">
        <v>17</v>
      </c>
      <c r="K278" s="14"/>
      <c r="L278" s="14">
        <f t="shared" si="3"/>
        <v>0.16</v>
      </c>
    </row>
    <row r="279" spans="1:12">
      <c r="A279" s="12" t="s">
        <v>14</v>
      </c>
      <c r="B279" s="13" t="s">
        <v>44</v>
      </c>
      <c r="C279" s="13"/>
      <c r="D279" s="13" t="s">
        <v>310</v>
      </c>
      <c r="E279" s="13" t="s">
        <v>311</v>
      </c>
      <c r="F279" s="13"/>
      <c r="G279" s="13" t="s">
        <v>262</v>
      </c>
      <c r="H279" s="13"/>
      <c r="I279" s="13"/>
      <c r="J279" s="14">
        <v>20</v>
      </c>
      <c r="K279" s="14"/>
      <c r="L279" s="14">
        <f t="shared" si="3"/>
        <v>0.2</v>
      </c>
    </row>
    <row r="280" spans="1:12">
      <c r="A280" s="12" t="s">
        <v>14</v>
      </c>
      <c r="B280" s="13" t="s">
        <v>57</v>
      </c>
      <c r="C280" s="13"/>
      <c r="D280" s="13" t="s">
        <v>310</v>
      </c>
      <c r="E280" s="13" t="s">
        <v>311</v>
      </c>
      <c r="F280" s="13"/>
      <c r="G280" s="13" t="s">
        <v>262</v>
      </c>
      <c r="H280" s="13"/>
      <c r="I280" s="13"/>
      <c r="J280" s="14">
        <v>20</v>
      </c>
      <c r="K280" s="14"/>
      <c r="L280" s="14">
        <f t="shared" si="3"/>
        <v>0.2</v>
      </c>
    </row>
    <row r="281" spans="1:12">
      <c r="A281" s="12" t="s">
        <v>14</v>
      </c>
      <c r="B281" s="13" t="s">
        <v>136</v>
      </c>
      <c r="C281" s="13"/>
      <c r="D281" s="13" t="s">
        <v>310</v>
      </c>
      <c r="E281" s="13" t="s">
        <v>311</v>
      </c>
      <c r="F281" s="13"/>
      <c r="G281" s="13" t="s">
        <v>262</v>
      </c>
      <c r="H281" s="13"/>
      <c r="I281" s="13"/>
      <c r="J281" s="14">
        <v>20</v>
      </c>
      <c r="K281" s="14"/>
      <c r="L281" s="14">
        <f t="shared" si="3"/>
        <v>0.2</v>
      </c>
    </row>
    <row r="282" spans="1:12">
      <c r="A282" s="12" t="s">
        <v>14</v>
      </c>
      <c r="B282" s="13" t="s">
        <v>68</v>
      </c>
      <c r="C282" s="13"/>
      <c r="D282" s="13" t="s">
        <v>310</v>
      </c>
      <c r="E282" s="13" t="s">
        <v>311</v>
      </c>
      <c r="F282" s="13"/>
      <c r="G282" s="13" t="s">
        <v>262</v>
      </c>
      <c r="H282" s="13"/>
      <c r="I282" s="13"/>
      <c r="J282" s="14">
        <v>20</v>
      </c>
      <c r="K282" s="14"/>
      <c r="L282" s="14">
        <f t="shared" si="3"/>
        <v>0.2</v>
      </c>
    </row>
    <row r="283" spans="1:12">
      <c r="A283" s="12" t="s">
        <v>14</v>
      </c>
      <c r="B283" s="13" t="s">
        <v>183</v>
      </c>
      <c r="C283" s="13"/>
      <c r="D283" s="13" t="s">
        <v>310</v>
      </c>
      <c r="E283" s="13" t="s">
        <v>311</v>
      </c>
      <c r="F283" s="13"/>
      <c r="G283" s="13" t="s">
        <v>262</v>
      </c>
      <c r="H283" s="13"/>
      <c r="I283" s="13"/>
      <c r="J283" s="14">
        <v>17</v>
      </c>
      <c r="K283" s="14"/>
      <c r="L283" s="14">
        <f t="shared" si="3"/>
        <v>0.16</v>
      </c>
    </row>
    <row r="284" spans="1:12">
      <c r="A284" s="12" t="s">
        <v>14</v>
      </c>
      <c r="B284" s="13" t="s">
        <v>61</v>
      </c>
      <c r="C284" s="13"/>
      <c r="D284" s="13" t="s">
        <v>310</v>
      </c>
      <c r="E284" s="13" t="s">
        <v>311</v>
      </c>
      <c r="F284" s="13"/>
      <c r="G284" s="13" t="s">
        <v>262</v>
      </c>
      <c r="H284" s="13"/>
      <c r="I284" s="13"/>
      <c r="J284" s="14">
        <v>3</v>
      </c>
      <c r="K284" s="14"/>
      <c r="L284" s="14">
        <f t="shared" si="3"/>
        <v>0</v>
      </c>
    </row>
    <row r="285" spans="1:12">
      <c r="A285" s="12" t="s">
        <v>14</v>
      </c>
      <c r="B285" s="13" t="s">
        <v>140</v>
      </c>
      <c r="C285" s="13"/>
      <c r="D285" s="13" t="s">
        <v>310</v>
      </c>
      <c r="E285" s="13" t="s">
        <v>311</v>
      </c>
      <c r="F285" s="13"/>
      <c r="G285" s="13" t="s">
        <v>262</v>
      </c>
      <c r="H285" s="13"/>
      <c r="I285" s="13"/>
      <c r="J285" s="14">
        <v>20</v>
      </c>
      <c r="K285" s="14"/>
      <c r="L285" s="14">
        <f t="shared" si="3"/>
        <v>0.2</v>
      </c>
    </row>
    <row r="286" spans="1:12">
      <c r="A286" s="12" t="s">
        <v>14</v>
      </c>
      <c r="B286" s="13" t="s">
        <v>35</v>
      </c>
      <c r="C286" s="13"/>
      <c r="D286" s="13" t="s">
        <v>310</v>
      </c>
      <c r="E286" s="13" t="s">
        <v>311</v>
      </c>
      <c r="F286" s="13"/>
      <c r="G286" s="13" t="s">
        <v>262</v>
      </c>
      <c r="H286" s="13"/>
      <c r="I286" s="13"/>
      <c r="J286" s="14">
        <v>20</v>
      </c>
      <c r="K286" s="14"/>
      <c r="L286" s="14">
        <f t="shared" si="3"/>
        <v>0.2</v>
      </c>
    </row>
    <row r="287" spans="1:12">
      <c r="A287" s="12" t="s">
        <v>14</v>
      </c>
      <c r="B287" s="13" t="s">
        <v>132</v>
      </c>
      <c r="C287" s="13"/>
      <c r="D287" s="13" t="s">
        <v>310</v>
      </c>
      <c r="E287" s="13" t="s">
        <v>311</v>
      </c>
      <c r="F287" s="13"/>
      <c r="G287" s="13" t="s">
        <v>262</v>
      </c>
      <c r="H287" s="13"/>
      <c r="I287" s="13"/>
      <c r="J287" s="14">
        <v>12</v>
      </c>
      <c r="K287" s="14"/>
      <c r="L287" s="14">
        <f t="shared" si="3"/>
        <v>0.135</v>
      </c>
    </row>
    <row r="288" spans="1:12">
      <c r="A288" s="12" t="s">
        <v>14</v>
      </c>
      <c r="B288" s="13" t="s">
        <v>15</v>
      </c>
      <c r="C288" s="13"/>
      <c r="D288" s="13" t="s">
        <v>310</v>
      </c>
      <c r="E288" s="13" t="s">
        <v>311</v>
      </c>
      <c r="F288" s="13"/>
      <c r="G288" s="13" t="s">
        <v>262</v>
      </c>
      <c r="H288" s="13"/>
      <c r="I288" s="13"/>
      <c r="J288" s="14">
        <v>0</v>
      </c>
      <c r="K288" s="14"/>
      <c r="L288" s="14">
        <f t="shared" si="3"/>
        <v>0</v>
      </c>
    </row>
    <row r="289" spans="1:12">
      <c r="A289" s="12" t="s">
        <v>14</v>
      </c>
      <c r="B289" s="13" t="s">
        <v>177</v>
      </c>
      <c r="C289" s="13"/>
      <c r="D289" s="13" t="s">
        <v>310</v>
      </c>
      <c r="E289" s="13" t="s">
        <v>311</v>
      </c>
      <c r="F289" s="13"/>
      <c r="G289" s="13" t="s">
        <v>262</v>
      </c>
      <c r="H289" s="13"/>
      <c r="I289" s="13"/>
      <c r="J289" s="14">
        <v>20</v>
      </c>
      <c r="K289" s="14"/>
      <c r="L289" s="14">
        <f t="shared" si="3"/>
        <v>0.2</v>
      </c>
    </row>
    <row r="290" spans="1:12">
      <c r="A290" s="12" t="s">
        <v>14</v>
      </c>
      <c r="B290" s="13" t="s">
        <v>97</v>
      </c>
      <c r="C290" s="13"/>
      <c r="D290" s="13" t="s">
        <v>310</v>
      </c>
      <c r="E290" s="13" t="s">
        <v>311</v>
      </c>
      <c r="F290" s="13"/>
      <c r="G290" s="13" t="s">
        <v>262</v>
      </c>
      <c r="H290" s="13"/>
      <c r="I290" s="13"/>
      <c r="J290" s="14">
        <v>12</v>
      </c>
      <c r="K290" s="14"/>
      <c r="L290" s="14">
        <f t="shared" si="3"/>
        <v>0.135</v>
      </c>
    </row>
    <row r="291" spans="1:12">
      <c r="A291" s="12" t="s">
        <v>14</v>
      </c>
      <c r="B291" s="13" t="s">
        <v>34</v>
      </c>
      <c r="C291" s="13"/>
      <c r="D291" s="13" t="s">
        <v>310</v>
      </c>
      <c r="E291" s="13" t="s">
        <v>311</v>
      </c>
      <c r="F291" s="13"/>
      <c r="G291" s="13" t="s">
        <v>262</v>
      </c>
      <c r="H291" s="13"/>
      <c r="I291" s="13"/>
      <c r="J291" s="14">
        <v>11</v>
      </c>
      <c r="K291" s="14"/>
      <c r="L291" s="14">
        <f t="shared" si="3"/>
        <v>0.13</v>
      </c>
    </row>
    <row r="292" spans="1:12">
      <c r="A292" s="12" t="s">
        <v>14</v>
      </c>
      <c r="B292" s="13" t="s">
        <v>111</v>
      </c>
      <c r="C292" s="13"/>
      <c r="D292" s="13" t="s">
        <v>310</v>
      </c>
      <c r="E292" s="13" t="s">
        <v>311</v>
      </c>
      <c r="F292" s="13"/>
      <c r="G292" s="13" t="s">
        <v>262</v>
      </c>
      <c r="H292" s="13"/>
      <c r="I292" s="13"/>
      <c r="J292" s="14">
        <v>18</v>
      </c>
      <c r="K292" s="14"/>
      <c r="L292" s="14">
        <f t="shared" si="3"/>
        <v>0.165</v>
      </c>
    </row>
    <row r="293" spans="1:12">
      <c r="A293" s="12" t="s">
        <v>14</v>
      </c>
      <c r="B293" s="13" t="s">
        <v>189</v>
      </c>
      <c r="C293" s="13"/>
      <c r="D293" s="13" t="s">
        <v>310</v>
      </c>
      <c r="E293" s="13" t="s">
        <v>311</v>
      </c>
      <c r="F293" s="13"/>
      <c r="G293" s="13" t="s">
        <v>262</v>
      </c>
      <c r="H293" s="13"/>
      <c r="I293" s="13"/>
      <c r="J293" s="14">
        <v>14</v>
      </c>
      <c r="K293" s="14"/>
      <c r="L293" s="14">
        <f t="shared" si="3"/>
        <v>0.145</v>
      </c>
    </row>
    <row r="294" spans="1:12">
      <c r="A294" s="12" t="s">
        <v>14</v>
      </c>
      <c r="B294" s="13" t="s">
        <v>190</v>
      </c>
      <c r="C294" s="13"/>
      <c r="D294" s="13" t="s">
        <v>310</v>
      </c>
      <c r="E294" s="13" t="s">
        <v>311</v>
      </c>
      <c r="F294" s="13"/>
      <c r="G294" s="13" t="s">
        <v>262</v>
      </c>
      <c r="H294" s="13"/>
      <c r="I294" s="13"/>
      <c r="J294" s="14">
        <v>19</v>
      </c>
      <c r="K294" s="14"/>
      <c r="L294" s="14">
        <f t="shared" si="3"/>
        <v>0.17</v>
      </c>
    </row>
    <row r="295" spans="1:12">
      <c r="A295" s="12" t="s">
        <v>14</v>
      </c>
      <c r="B295" s="13" t="s">
        <v>194</v>
      </c>
      <c r="C295" s="13"/>
      <c r="D295" s="13" t="s">
        <v>310</v>
      </c>
      <c r="E295" s="13" t="s">
        <v>311</v>
      </c>
      <c r="F295" s="13"/>
      <c r="G295" s="13" t="s">
        <v>262</v>
      </c>
      <c r="H295" s="13"/>
      <c r="I295" s="13"/>
      <c r="J295" s="14">
        <v>20</v>
      </c>
      <c r="K295" s="14"/>
      <c r="L295" s="14">
        <f t="shared" si="3"/>
        <v>0.2</v>
      </c>
    </row>
    <row r="296" spans="1:12">
      <c r="A296" s="12" t="s">
        <v>14</v>
      </c>
      <c r="B296" s="13" t="s">
        <v>74</v>
      </c>
      <c r="C296" s="13"/>
      <c r="D296" s="13" t="s">
        <v>310</v>
      </c>
      <c r="E296" s="13" t="s">
        <v>311</v>
      </c>
      <c r="F296" s="13"/>
      <c r="G296" s="13" t="s">
        <v>262</v>
      </c>
      <c r="H296" s="13"/>
      <c r="I296" s="13"/>
      <c r="J296" s="14">
        <v>13</v>
      </c>
      <c r="K296" s="14"/>
      <c r="L296" s="14">
        <f t="shared" si="3"/>
        <v>0.14</v>
      </c>
    </row>
    <row r="297" spans="1:12">
      <c r="A297" s="12" t="s">
        <v>14</v>
      </c>
      <c r="B297" s="13" t="s">
        <v>87</v>
      </c>
      <c r="C297" s="13"/>
      <c r="D297" s="13" t="s">
        <v>310</v>
      </c>
      <c r="E297" s="13" t="s">
        <v>311</v>
      </c>
      <c r="F297" s="13"/>
      <c r="G297" s="13" t="s">
        <v>262</v>
      </c>
      <c r="H297" s="13"/>
      <c r="I297" s="13"/>
      <c r="J297" s="14">
        <v>10</v>
      </c>
      <c r="K297" s="14"/>
      <c r="L297" s="14">
        <f t="shared" si="3"/>
        <v>0.125</v>
      </c>
    </row>
    <row r="298" spans="1:12">
      <c r="A298" s="12" t="s">
        <v>14</v>
      </c>
      <c r="B298" s="13" t="s">
        <v>126</v>
      </c>
      <c r="C298" s="13"/>
      <c r="D298" s="13" t="s">
        <v>310</v>
      </c>
      <c r="E298" s="13" t="s">
        <v>311</v>
      </c>
      <c r="F298" s="13"/>
      <c r="G298" s="13" t="s">
        <v>262</v>
      </c>
      <c r="H298" s="13"/>
      <c r="I298" s="13"/>
      <c r="J298" s="14">
        <v>10</v>
      </c>
      <c r="K298" s="14"/>
      <c r="L298" s="14">
        <f t="shared" si="3"/>
        <v>0.125</v>
      </c>
    </row>
    <row r="299" spans="1:12">
      <c r="A299" s="12" t="s">
        <v>14</v>
      </c>
      <c r="B299" s="13" t="s">
        <v>135</v>
      </c>
      <c r="C299" s="13"/>
      <c r="D299" s="13" t="s">
        <v>310</v>
      </c>
      <c r="E299" s="13" t="s">
        <v>311</v>
      </c>
      <c r="F299" s="13"/>
      <c r="G299" s="13" t="s">
        <v>262</v>
      </c>
      <c r="H299" s="13"/>
      <c r="I299" s="13"/>
      <c r="J299" s="14">
        <v>20</v>
      </c>
      <c r="K299" s="14"/>
      <c r="L299" s="14">
        <f t="shared" si="3"/>
        <v>0.2</v>
      </c>
    </row>
    <row r="300" spans="1:12">
      <c r="A300" s="12" t="s">
        <v>14</v>
      </c>
      <c r="B300" s="13" t="s">
        <v>165</v>
      </c>
      <c r="C300" s="13"/>
      <c r="D300" s="13" t="s">
        <v>310</v>
      </c>
      <c r="E300" s="13" t="s">
        <v>311</v>
      </c>
      <c r="F300" s="13"/>
      <c r="G300" s="13" t="s">
        <v>262</v>
      </c>
      <c r="H300" s="13"/>
      <c r="I300" s="13"/>
      <c r="J300" s="14">
        <v>20</v>
      </c>
      <c r="K300" s="14"/>
      <c r="L300" s="14">
        <f t="shared" si="3"/>
        <v>0.2</v>
      </c>
    </row>
    <row r="301" spans="1:12">
      <c r="A301" s="12" t="s">
        <v>14</v>
      </c>
      <c r="B301" s="13" t="s">
        <v>46</v>
      </c>
      <c r="C301" s="13"/>
      <c r="D301" s="13" t="s">
        <v>310</v>
      </c>
      <c r="E301" s="13" t="s">
        <v>311</v>
      </c>
      <c r="F301" s="13"/>
      <c r="G301" s="13" t="s">
        <v>262</v>
      </c>
      <c r="H301" s="13"/>
      <c r="I301" s="13"/>
      <c r="J301" s="14">
        <v>14</v>
      </c>
      <c r="K301" s="14"/>
      <c r="L301" s="14">
        <f t="shared" si="3"/>
        <v>0.145</v>
      </c>
    </row>
    <row r="302" spans="1:12">
      <c r="A302" s="12" t="s">
        <v>14</v>
      </c>
      <c r="B302" s="13" t="s">
        <v>159</v>
      </c>
      <c r="C302" s="13"/>
      <c r="D302" s="13" t="s">
        <v>310</v>
      </c>
      <c r="E302" s="13" t="s">
        <v>311</v>
      </c>
      <c r="F302" s="13"/>
      <c r="G302" s="13" t="s">
        <v>262</v>
      </c>
      <c r="H302" s="13"/>
      <c r="I302" s="13"/>
      <c r="J302" s="14">
        <v>16</v>
      </c>
      <c r="K302" s="14"/>
      <c r="L302" s="14">
        <f t="shared" si="3"/>
        <v>0.155</v>
      </c>
    </row>
    <row r="303" spans="1:12">
      <c r="A303" s="12" t="s">
        <v>14</v>
      </c>
      <c r="B303" s="13" t="s">
        <v>139</v>
      </c>
      <c r="C303" s="13"/>
      <c r="D303" s="13" t="s">
        <v>310</v>
      </c>
      <c r="E303" s="13" t="s">
        <v>311</v>
      </c>
      <c r="F303" s="13"/>
      <c r="G303" s="13" t="s">
        <v>262</v>
      </c>
      <c r="H303" s="13"/>
      <c r="I303" s="13"/>
      <c r="J303" s="14">
        <v>20</v>
      </c>
      <c r="K303" s="14"/>
      <c r="L303" s="14">
        <f t="shared" si="3"/>
        <v>0.2</v>
      </c>
    </row>
    <row r="304" spans="1:12">
      <c r="A304" s="12" t="s">
        <v>14</v>
      </c>
      <c r="B304" s="13" t="s">
        <v>15</v>
      </c>
      <c r="C304" s="13"/>
      <c r="D304" s="13" t="s">
        <v>310</v>
      </c>
      <c r="E304" s="13" t="s">
        <v>312</v>
      </c>
      <c r="F304" s="13"/>
      <c r="G304" s="13" t="s">
        <v>263</v>
      </c>
      <c r="H304" s="13"/>
      <c r="I304" s="13"/>
      <c r="J304" s="14">
        <v>0</v>
      </c>
      <c r="K304" s="14"/>
      <c r="L304" s="14">
        <f>IF(J304=100,0.3,IF(J304&lt;60,0,(J304*0.04-2)/8))</f>
        <v>0</v>
      </c>
    </row>
    <row r="305" spans="1:12">
      <c r="A305" s="12" t="s">
        <v>14</v>
      </c>
      <c r="B305" s="13" t="s">
        <v>34</v>
      </c>
      <c r="C305" s="13"/>
      <c r="D305" s="13" t="s">
        <v>310</v>
      </c>
      <c r="E305" s="13" t="s">
        <v>312</v>
      </c>
      <c r="F305" s="13"/>
      <c r="G305" s="13" t="s">
        <v>263</v>
      </c>
      <c r="H305" s="13"/>
      <c r="I305" s="13"/>
      <c r="J305" s="14">
        <v>10.0166666666667</v>
      </c>
      <c r="K305" s="14"/>
      <c r="L305" s="14">
        <f t="shared" ref="L305:L336" si="4">IF(J305=100,0.3,IF(J305&lt;60,0,(J305*0.04-2)/8))</f>
        <v>0</v>
      </c>
    </row>
    <row r="306" spans="1:12">
      <c r="A306" s="12" t="s">
        <v>14</v>
      </c>
      <c r="B306" s="13" t="s">
        <v>35</v>
      </c>
      <c r="C306" s="13"/>
      <c r="D306" s="13" t="s">
        <v>310</v>
      </c>
      <c r="E306" s="13" t="s">
        <v>312</v>
      </c>
      <c r="F306" s="13"/>
      <c r="G306" s="13" t="s">
        <v>263</v>
      </c>
      <c r="H306" s="13"/>
      <c r="I306" s="13"/>
      <c r="J306" s="14">
        <v>100</v>
      </c>
      <c r="K306" s="14"/>
      <c r="L306" s="14">
        <f t="shared" si="4"/>
        <v>0.3</v>
      </c>
    </row>
    <row r="307" spans="1:12">
      <c r="A307" s="12" t="s">
        <v>14</v>
      </c>
      <c r="B307" s="13" t="s">
        <v>44</v>
      </c>
      <c r="C307" s="13"/>
      <c r="D307" s="13" t="s">
        <v>310</v>
      </c>
      <c r="E307" s="13" t="s">
        <v>312</v>
      </c>
      <c r="F307" s="13"/>
      <c r="G307" s="13" t="s">
        <v>263</v>
      </c>
      <c r="H307" s="13"/>
      <c r="I307" s="13"/>
      <c r="J307" s="14">
        <v>100</v>
      </c>
      <c r="K307" s="14"/>
      <c r="L307" s="14">
        <f t="shared" si="4"/>
        <v>0.3</v>
      </c>
    </row>
    <row r="308" spans="1:12">
      <c r="A308" s="12" t="s">
        <v>14</v>
      </c>
      <c r="B308" s="13" t="s">
        <v>46</v>
      </c>
      <c r="C308" s="13"/>
      <c r="D308" s="13" t="s">
        <v>310</v>
      </c>
      <c r="E308" s="13" t="s">
        <v>312</v>
      </c>
      <c r="F308" s="13"/>
      <c r="G308" s="13" t="s">
        <v>263</v>
      </c>
      <c r="H308" s="13"/>
      <c r="I308" s="13"/>
      <c r="J308" s="14">
        <v>40.325</v>
      </c>
      <c r="K308" s="14"/>
      <c r="L308" s="14">
        <f t="shared" si="4"/>
        <v>0</v>
      </c>
    </row>
    <row r="309" spans="1:12">
      <c r="A309" s="12" t="s">
        <v>14</v>
      </c>
      <c r="B309" s="13" t="s">
        <v>57</v>
      </c>
      <c r="C309" s="13"/>
      <c r="D309" s="13" t="s">
        <v>310</v>
      </c>
      <c r="E309" s="13" t="s">
        <v>312</v>
      </c>
      <c r="F309" s="13"/>
      <c r="G309" s="13" t="s">
        <v>263</v>
      </c>
      <c r="H309" s="13"/>
      <c r="I309" s="13"/>
      <c r="J309" s="14">
        <v>80.1833333333333</v>
      </c>
      <c r="K309" s="14"/>
      <c r="L309" s="14">
        <f t="shared" si="4"/>
        <v>0.150916666666667</v>
      </c>
    </row>
    <row r="310" spans="1:12">
      <c r="A310" s="12" t="s">
        <v>14</v>
      </c>
      <c r="B310" s="13" t="s">
        <v>61</v>
      </c>
      <c r="C310" s="13"/>
      <c r="D310" s="13" t="s">
        <v>310</v>
      </c>
      <c r="E310" s="13" t="s">
        <v>312</v>
      </c>
      <c r="F310" s="13"/>
      <c r="G310" s="13" t="s">
        <v>263</v>
      </c>
      <c r="H310" s="13"/>
      <c r="I310" s="13"/>
      <c r="J310" s="14">
        <v>22.5</v>
      </c>
      <c r="K310" s="14"/>
      <c r="L310" s="14">
        <f t="shared" si="4"/>
        <v>0</v>
      </c>
    </row>
    <row r="311" spans="1:12">
      <c r="A311" s="12" t="s">
        <v>14</v>
      </c>
      <c r="B311" s="13" t="s">
        <v>62</v>
      </c>
      <c r="C311" s="13"/>
      <c r="D311" s="13" t="s">
        <v>310</v>
      </c>
      <c r="E311" s="13" t="s">
        <v>312</v>
      </c>
      <c r="F311" s="13"/>
      <c r="G311" s="13" t="s">
        <v>263</v>
      </c>
      <c r="H311" s="13"/>
      <c r="I311" s="13"/>
      <c r="J311" s="14">
        <v>80.2</v>
      </c>
      <c r="K311" s="14"/>
      <c r="L311" s="14">
        <f t="shared" si="4"/>
        <v>0.151</v>
      </c>
    </row>
    <row r="312" spans="1:12">
      <c r="A312" s="12" t="s">
        <v>14</v>
      </c>
      <c r="B312" s="13" t="s">
        <v>68</v>
      </c>
      <c r="C312" s="13"/>
      <c r="D312" s="13" t="s">
        <v>310</v>
      </c>
      <c r="E312" s="13" t="s">
        <v>312</v>
      </c>
      <c r="F312" s="13"/>
      <c r="G312" s="13" t="s">
        <v>263</v>
      </c>
      <c r="H312" s="13"/>
      <c r="I312" s="13"/>
      <c r="J312" s="14">
        <v>51.4833333333333</v>
      </c>
      <c r="K312" s="14"/>
      <c r="L312" s="14">
        <f t="shared" si="4"/>
        <v>0</v>
      </c>
    </row>
    <row r="313" spans="1:12">
      <c r="A313" s="12" t="s">
        <v>14</v>
      </c>
      <c r="B313" s="13" t="s">
        <v>74</v>
      </c>
      <c r="C313" s="13"/>
      <c r="D313" s="13" t="s">
        <v>310</v>
      </c>
      <c r="E313" s="13" t="s">
        <v>312</v>
      </c>
      <c r="F313" s="13"/>
      <c r="G313" s="13" t="s">
        <v>263</v>
      </c>
      <c r="H313" s="13"/>
      <c r="I313" s="13"/>
      <c r="J313" s="14">
        <v>42.125</v>
      </c>
      <c r="K313" s="14"/>
      <c r="L313" s="14">
        <f t="shared" si="4"/>
        <v>0</v>
      </c>
    </row>
    <row r="314" spans="1:12">
      <c r="A314" s="12" t="s">
        <v>14</v>
      </c>
      <c r="B314" s="13" t="s">
        <v>85</v>
      </c>
      <c r="C314" s="13"/>
      <c r="D314" s="13" t="s">
        <v>310</v>
      </c>
      <c r="E314" s="13" t="s">
        <v>312</v>
      </c>
      <c r="F314" s="13"/>
      <c r="G314" s="13" t="s">
        <v>263</v>
      </c>
      <c r="H314" s="13"/>
      <c r="I314" s="13"/>
      <c r="J314" s="14">
        <v>100</v>
      </c>
      <c r="K314" s="14"/>
      <c r="L314" s="14">
        <f t="shared" si="4"/>
        <v>0.3</v>
      </c>
    </row>
    <row r="315" spans="1:12">
      <c r="A315" s="12" t="s">
        <v>14</v>
      </c>
      <c r="B315" s="13" t="s">
        <v>87</v>
      </c>
      <c r="C315" s="13"/>
      <c r="D315" s="13" t="s">
        <v>310</v>
      </c>
      <c r="E315" s="13" t="s">
        <v>312</v>
      </c>
      <c r="F315" s="13"/>
      <c r="G315" s="13" t="s">
        <v>263</v>
      </c>
      <c r="H315" s="13"/>
      <c r="I315" s="13"/>
      <c r="J315" s="14">
        <v>10.1833333333333</v>
      </c>
      <c r="K315" s="14"/>
      <c r="L315" s="14">
        <f t="shared" si="4"/>
        <v>0</v>
      </c>
    </row>
    <row r="316" spans="1:12">
      <c r="A316" s="12" t="s">
        <v>14</v>
      </c>
      <c r="B316" s="13" t="s">
        <v>97</v>
      </c>
      <c r="C316" s="13"/>
      <c r="D316" s="13" t="s">
        <v>310</v>
      </c>
      <c r="E316" s="13" t="s">
        <v>312</v>
      </c>
      <c r="F316" s="13"/>
      <c r="G316" s="13" t="s">
        <v>263</v>
      </c>
      <c r="H316" s="13"/>
      <c r="I316" s="13"/>
      <c r="J316" s="14">
        <v>90.8583333333333</v>
      </c>
      <c r="K316" s="14"/>
      <c r="L316" s="14">
        <f t="shared" si="4"/>
        <v>0.204291666666667</v>
      </c>
    </row>
    <row r="317" spans="1:12">
      <c r="A317" s="12" t="s">
        <v>14</v>
      </c>
      <c r="B317" s="13" t="s">
        <v>106</v>
      </c>
      <c r="C317" s="13"/>
      <c r="D317" s="13" t="s">
        <v>310</v>
      </c>
      <c r="E317" s="13" t="s">
        <v>312</v>
      </c>
      <c r="F317" s="13"/>
      <c r="G317" s="13" t="s">
        <v>263</v>
      </c>
      <c r="H317" s="13"/>
      <c r="I317" s="13"/>
      <c r="J317" s="14">
        <v>100</v>
      </c>
      <c r="K317" s="14"/>
      <c r="L317" s="14">
        <f t="shared" si="4"/>
        <v>0.3</v>
      </c>
    </row>
    <row r="318" spans="1:12">
      <c r="A318" s="12" t="s">
        <v>14</v>
      </c>
      <c r="B318" s="13" t="s">
        <v>111</v>
      </c>
      <c r="C318" s="13"/>
      <c r="D318" s="13" t="s">
        <v>310</v>
      </c>
      <c r="E318" s="13" t="s">
        <v>312</v>
      </c>
      <c r="F318" s="13"/>
      <c r="G318" s="13" t="s">
        <v>263</v>
      </c>
      <c r="H318" s="13"/>
      <c r="I318" s="13"/>
      <c r="J318" s="14">
        <v>59.075</v>
      </c>
      <c r="K318" s="14"/>
      <c r="L318" s="14">
        <f t="shared" si="4"/>
        <v>0</v>
      </c>
    </row>
    <row r="319" spans="1:12">
      <c r="A319" s="12" t="s">
        <v>14</v>
      </c>
      <c r="B319" s="13" t="s">
        <v>120</v>
      </c>
      <c r="C319" s="13"/>
      <c r="D319" s="13" t="s">
        <v>310</v>
      </c>
      <c r="E319" s="13" t="s">
        <v>312</v>
      </c>
      <c r="F319" s="13"/>
      <c r="G319" s="13" t="s">
        <v>263</v>
      </c>
      <c r="H319" s="13"/>
      <c r="I319" s="13"/>
      <c r="J319" s="14">
        <v>100</v>
      </c>
      <c r="K319" s="14"/>
      <c r="L319" s="14">
        <f t="shared" si="4"/>
        <v>0.3</v>
      </c>
    </row>
    <row r="320" spans="1:12">
      <c r="A320" s="12" t="s">
        <v>14</v>
      </c>
      <c r="B320" s="13" t="s">
        <v>126</v>
      </c>
      <c r="C320" s="13"/>
      <c r="D320" s="13" t="s">
        <v>310</v>
      </c>
      <c r="E320" s="13" t="s">
        <v>312</v>
      </c>
      <c r="F320" s="13"/>
      <c r="G320" s="13" t="s">
        <v>263</v>
      </c>
      <c r="H320" s="13"/>
      <c r="I320" s="13"/>
      <c r="J320" s="14">
        <v>100</v>
      </c>
      <c r="K320" s="14"/>
      <c r="L320" s="14">
        <f t="shared" si="4"/>
        <v>0.3</v>
      </c>
    </row>
    <row r="321" spans="1:12">
      <c r="A321" s="12" t="s">
        <v>14</v>
      </c>
      <c r="B321" s="13" t="s">
        <v>132</v>
      </c>
      <c r="C321" s="13"/>
      <c r="D321" s="13" t="s">
        <v>310</v>
      </c>
      <c r="E321" s="13" t="s">
        <v>312</v>
      </c>
      <c r="F321" s="13"/>
      <c r="G321" s="13" t="s">
        <v>263</v>
      </c>
      <c r="H321" s="13"/>
      <c r="I321" s="13"/>
      <c r="J321" s="14">
        <v>100</v>
      </c>
      <c r="K321" s="14"/>
      <c r="L321" s="14">
        <f t="shared" si="4"/>
        <v>0.3</v>
      </c>
    </row>
    <row r="322" spans="1:12">
      <c r="A322" s="12" t="s">
        <v>14</v>
      </c>
      <c r="B322" s="13" t="s">
        <v>135</v>
      </c>
      <c r="C322" s="13"/>
      <c r="D322" s="13" t="s">
        <v>310</v>
      </c>
      <c r="E322" s="13" t="s">
        <v>312</v>
      </c>
      <c r="F322" s="13"/>
      <c r="G322" s="13" t="s">
        <v>263</v>
      </c>
      <c r="H322" s="13"/>
      <c r="I322" s="13"/>
      <c r="J322" s="14">
        <v>26.2583333333333</v>
      </c>
      <c r="K322" s="14"/>
      <c r="L322" s="14">
        <f t="shared" si="4"/>
        <v>0</v>
      </c>
    </row>
    <row r="323" spans="1:12">
      <c r="A323" s="12" t="s">
        <v>14</v>
      </c>
      <c r="B323" s="13" t="s">
        <v>136</v>
      </c>
      <c r="C323" s="13"/>
      <c r="D323" s="13" t="s">
        <v>310</v>
      </c>
      <c r="E323" s="13" t="s">
        <v>312</v>
      </c>
      <c r="F323" s="13"/>
      <c r="G323" s="13" t="s">
        <v>263</v>
      </c>
      <c r="H323" s="13"/>
      <c r="I323" s="13"/>
      <c r="J323" s="14">
        <v>100</v>
      </c>
      <c r="K323" s="14"/>
      <c r="L323" s="14">
        <f t="shared" si="4"/>
        <v>0.3</v>
      </c>
    </row>
    <row r="324" spans="1:12">
      <c r="A324" s="12" t="s">
        <v>14</v>
      </c>
      <c r="B324" s="13" t="s">
        <v>139</v>
      </c>
      <c r="C324" s="13"/>
      <c r="D324" s="13" t="s">
        <v>310</v>
      </c>
      <c r="E324" s="13" t="s">
        <v>312</v>
      </c>
      <c r="F324" s="13"/>
      <c r="G324" s="13" t="s">
        <v>263</v>
      </c>
      <c r="H324" s="13"/>
      <c r="I324" s="13"/>
      <c r="J324" s="14">
        <v>100</v>
      </c>
      <c r="K324" s="14"/>
      <c r="L324" s="14">
        <f t="shared" si="4"/>
        <v>0.3</v>
      </c>
    </row>
    <row r="325" spans="1:12">
      <c r="A325" s="12" t="s">
        <v>14</v>
      </c>
      <c r="B325" s="13" t="s">
        <v>140</v>
      </c>
      <c r="C325" s="13"/>
      <c r="D325" s="13" t="s">
        <v>310</v>
      </c>
      <c r="E325" s="13" t="s">
        <v>312</v>
      </c>
      <c r="F325" s="13"/>
      <c r="G325" s="13" t="s">
        <v>263</v>
      </c>
      <c r="H325" s="13"/>
      <c r="I325" s="13"/>
      <c r="J325" s="14">
        <v>100</v>
      </c>
      <c r="K325" s="14"/>
      <c r="L325" s="14">
        <f t="shared" si="4"/>
        <v>0.3</v>
      </c>
    </row>
    <row r="326" spans="1:12">
      <c r="A326" s="12" t="s">
        <v>14</v>
      </c>
      <c r="B326" s="13" t="s">
        <v>159</v>
      </c>
      <c r="C326" s="13"/>
      <c r="D326" s="13" t="s">
        <v>310</v>
      </c>
      <c r="E326" s="13" t="s">
        <v>312</v>
      </c>
      <c r="F326" s="13"/>
      <c r="G326" s="13" t="s">
        <v>263</v>
      </c>
      <c r="H326" s="13"/>
      <c r="I326" s="13"/>
      <c r="J326" s="14">
        <v>40.2583333333333</v>
      </c>
      <c r="K326" s="14"/>
      <c r="L326" s="14">
        <f t="shared" si="4"/>
        <v>0</v>
      </c>
    </row>
    <row r="327" spans="1:12">
      <c r="A327" s="12" t="s">
        <v>14</v>
      </c>
      <c r="B327" s="13" t="s">
        <v>165</v>
      </c>
      <c r="C327" s="13"/>
      <c r="D327" s="13" t="s">
        <v>310</v>
      </c>
      <c r="E327" s="13" t="s">
        <v>312</v>
      </c>
      <c r="F327" s="13"/>
      <c r="G327" s="13" t="s">
        <v>263</v>
      </c>
      <c r="H327" s="13"/>
      <c r="I327" s="13"/>
      <c r="J327" s="14">
        <v>100</v>
      </c>
      <c r="K327" s="14"/>
      <c r="L327" s="14">
        <f t="shared" si="4"/>
        <v>0.3</v>
      </c>
    </row>
    <row r="328" spans="1:12">
      <c r="A328" s="12" t="s">
        <v>14</v>
      </c>
      <c r="B328" s="13" t="s">
        <v>172</v>
      </c>
      <c r="C328" s="13"/>
      <c r="D328" s="13" t="s">
        <v>310</v>
      </c>
      <c r="E328" s="13" t="s">
        <v>312</v>
      </c>
      <c r="F328" s="13"/>
      <c r="G328" s="13" t="s">
        <v>263</v>
      </c>
      <c r="H328" s="13"/>
      <c r="I328" s="13"/>
      <c r="J328" s="14">
        <v>100</v>
      </c>
      <c r="K328" s="14"/>
      <c r="L328" s="14">
        <f t="shared" si="4"/>
        <v>0.3</v>
      </c>
    </row>
    <row r="329" spans="1:12">
      <c r="A329" s="12" t="s">
        <v>14</v>
      </c>
      <c r="B329" s="13" t="s">
        <v>176</v>
      </c>
      <c r="C329" s="13"/>
      <c r="D329" s="13" t="s">
        <v>310</v>
      </c>
      <c r="E329" s="13" t="s">
        <v>312</v>
      </c>
      <c r="F329" s="13"/>
      <c r="G329" s="13" t="s">
        <v>263</v>
      </c>
      <c r="H329" s="13"/>
      <c r="I329" s="13"/>
      <c r="J329" s="14">
        <v>100</v>
      </c>
      <c r="K329" s="14"/>
      <c r="L329" s="14">
        <f t="shared" si="4"/>
        <v>0.3</v>
      </c>
    </row>
    <row r="330" spans="1:12">
      <c r="A330" s="12" t="s">
        <v>14</v>
      </c>
      <c r="B330" s="13" t="s">
        <v>177</v>
      </c>
      <c r="C330" s="13"/>
      <c r="D330" s="13" t="s">
        <v>310</v>
      </c>
      <c r="E330" s="13" t="s">
        <v>312</v>
      </c>
      <c r="F330" s="13"/>
      <c r="G330" s="13" t="s">
        <v>263</v>
      </c>
      <c r="H330" s="13"/>
      <c r="I330" s="13"/>
      <c r="J330" s="14">
        <v>100</v>
      </c>
      <c r="K330" s="14"/>
      <c r="L330" s="14">
        <f t="shared" si="4"/>
        <v>0.3</v>
      </c>
    </row>
    <row r="331" spans="1:12">
      <c r="A331" s="12" t="s">
        <v>14</v>
      </c>
      <c r="B331" s="13" t="s">
        <v>183</v>
      </c>
      <c r="C331" s="13"/>
      <c r="D331" s="13" t="s">
        <v>310</v>
      </c>
      <c r="E331" s="13" t="s">
        <v>312</v>
      </c>
      <c r="F331" s="13"/>
      <c r="G331" s="13" t="s">
        <v>263</v>
      </c>
      <c r="H331" s="13"/>
      <c r="I331" s="13"/>
      <c r="J331" s="14">
        <v>10.47</v>
      </c>
      <c r="K331" s="14"/>
      <c r="L331" s="14">
        <f t="shared" si="4"/>
        <v>0</v>
      </c>
    </row>
    <row r="332" spans="1:12">
      <c r="A332" s="12" t="s">
        <v>14</v>
      </c>
      <c r="B332" s="13" t="s">
        <v>189</v>
      </c>
      <c r="C332" s="13"/>
      <c r="D332" s="13" t="s">
        <v>310</v>
      </c>
      <c r="E332" s="13" t="s">
        <v>312</v>
      </c>
      <c r="F332" s="13"/>
      <c r="G332" s="13" t="s">
        <v>263</v>
      </c>
      <c r="H332" s="13"/>
      <c r="I332" s="13"/>
      <c r="J332" s="14">
        <v>83.92</v>
      </c>
      <c r="K332" s="14"/>
      <c r="L332" s="14">
        <f t="shared" si="4"/>
        <v>0.1696</v>
      </c>
    </row>
    <row r="333" spans="1:12">
      <c r="A333" s="12" t="s">
        <v>14</v>
      </c>
      <c r="B333" s="13" t="s">
        <v>190</v>
      </c>
      <c r="C333" s="13"/>
      <c r="D333" s="13" t="s">
        <v>310</v>
      </c>
      <c r="E333" s="13" t="s">
        <v>312</v>
      </c>
      <c r="F333" s="13"/>
      <c r="G333" s="13" t="s">
        <v>263</v>
      </c>
      <c r="H333" s="13"/>
      <c r="I333" s="13"/>
      <c r="J333" s="14">
        <v>16.2333333333333</v>
      </c>
      <c r="K333" s="14"/>
      <c r="L333" s="14">
        <f t="shared" si="4"/>
        <v>0</v>
      </c>
    </row>
    <row r="334" spans="1:12">
      <c r="A334" s="12" t="s">
        <v>14</v>
      </c>
      <c r="B334" s="13" t="s">
        <v>194</v>
      </c>
      <c r="C334" s="13"/>
      <c r="D334" s="13" t="s">
        <v>310</v>
      </c>
      <c r="E334" s="13" t="s">
        <v>312</v>
      </c>
      <c r="F334" s="13"/>
      <c r="G334" s="13" t="s">
        <v>263</v>
      </c>
      <c r="H334" s="13"/>
      <c r="I334" s="13"/>
      <c r="J334" s="14">
        <v>97.0833333333333</v>
      </c>
      <c r="K334" s="14"/>
      <c r="L334" s="14">
        <f t="shared" si="4"/>
        <v>0.235416666666667</v>
      </c>
    </row>
    <row r="335" spans="1:12">
      <c r="A335" s="12" t="s">
        <v>14</v>
      </c>
      <c r="B335" s="13" t="s">
        <v>15</v>
      </c>
      <c r="C335" s="13"/>
      <c r="D335" s="13" t="s">
        <v>310</v>
      </c>
      <c r="E335" s="13" t="s">
        <v>312</v>
      </c>
      <c r="F335" s="13"/>
      <c r="G335" s="13" t="s">
        <v>262</v>
      </c>
      <c r="H335" s="13"/>
      <c r="I335" s="13"/>
      <c r="J335" s="14">
        <v>0</v>
      </c>
      <c r="K335" s="14"/>
      <c r="L335" s="14">
        <f t="shared" si="4"/>
        <v>0</v>
      </c>
    </row>
    <row r="336" spans="1:12">
      <c r="A336" s="12" t="s">
        <v>14</v>
      </c>
      <c r="B336" s="13" t="s">
        <v>34</v>
      </c>
      <c r="C336" s="13"/>
      <c r="D336" s="13" t="s">
        <v>310</v>
      </c>
      <c r="E336" s="13" t="s">
        <v>312</v>
      </c>
      <c r="F336" s="13"/>
      <c r="G336" s="13" t="s">
        <v>262</v>
      </c>
      <c r="H336" s="13"/>
      <c r="I336" s="13"/>
      <c r="J336" s="14">
        <v>48.75</v>
      </c>
      <c r="K336" s="14"/>
      <c r="L336" s="14">
        <f t="shared" si="4"/>
        <v>0</v>
      </c>
    </row>
    <row r="337" spans="1:12">
      <c r="A337" s="12" t="s">
        <v>14</v>
      </c>
      <c r="B337" s="13" t="s">
        <v>35</v>
      </c>
      <c r="C337" s="13"/>
      <c r="D337" s="13" t="s">
        <v>310</v>
      </c>
      <c r="E337" s="13" t="s">
        <v>312</v>
      </c>
      <c r="F337" s="13"/>
      <c r="G337" s="13" t="s">
        <v>262</v>
      </c>
      <c r="H337" s="13"/>
      <c r="I337" s="13"/>
      <c r="J337" s="14">
        <v>100</v>
      </c>
      <c r="K337" s="14"/>
      <c r="L337" s="14">
        <f t="shared" ref="L337:L365" si="5">IF(J337=100,0.3,IF(J337&lt;60,0,(J337*0.04-2)/8))</f>
        <v>0.3</v>
      </c>
    </row>
    <row r="338" spans="1:12">
      <c r="A338" s="12" t="s">
        <v>14</v>
      </c>
      <c r="B338" s="13" t="s">
        <v>44</v>
      </c>
      <c r="C338" s="13"/>
      <c r="D338" s="13" t="s">
        <v>310</v>
      </c>
      <c r="E338" s="13" t="s">
        <v>312</v>
      </c>
      <c r="F338" s="13"/>
      <c r="G338" s="13" t="s">
        <v>262</v>
      </c>
      <c r="H338" s="13"/>
      <c r="I338" s="13"/>
      <c r="J338" s="14">
        <v>90.75</v>
      </c>
      <c r="K338" s="14"/>
      <c r="L338" s="14">
        <f t="shared" si="5"/>
        <v>0.20375</v>
      </c>
    </row>
    <row r="339" spans="1:12">
      <c r="A339" s="12" t="s">
        <v>14</v>
      </c>
      <c r="B339" s="13" t="s">
        <v>46</v>
      </c>
      <c r="C339" s="13"/>
      <c r="D339" s="13" t="s">
        <v>310</v>
      </c>
      <c r="E339" s="13" t="s">
        <v>312</v>
      </c>
      <c r="F339" s="13"/>
      <c r="G339" s="13" t="s">
        <v>262</v>
      </c>
      <c r="H339" s="13"/>
      <c r="I339" s="13"/>
      <c r="J339" s="14">
        <v>59.9583333333333</v>
      </c>
      <c r="K339" s="14"/>
      <c r="L339" s="14">
        <f t="shared" si="5"/>
        <v>0</v>
      </c>
    </row>
    <row r="340" spans="1:12">
      <c r="A340" s="12" t="s">
        <v>14</v>
      </c>
      <c r="B340" s="13" t="s">
        <v>57</v>
      </c>
      <c r="C340" s="13"/>
      <c r="D340" s="13" t="s">
        <v>310</v>
      </c>
      <c r="E340" s="13" t="s">
        <v>312</v>
      </c>
      <c r="F340" s="13"/>
      <c r="G340" s="13" t="s">
        <v>262</v>
      </c>
      <c r="H340" s="13"/>
      <c r="I340" s="13"/>
      <c r="J340" s="14">
        <v>75</v>
      </c>
      <c r="K340" s="14"/>
      <c r="L340" s="14">
        <f t="shared" si="5"/>
        <v>0.125</v>
      </c>
    </row>
    <row r="341" spans="1:12">
      <c r="A341" s="12" t="s">
        <v>14</v>
      </c>
      <c r="B341" s="13" t="s">
        <v>61</v>
      </c>
      <c r="C341" s="13"/>
      <c r="D341" s="13" t="s">
        <v>310</v>
      </c>
      <c r="E341" s="13" t="s">
        <v>312</v>
      </c>
      <c r="F341" s="13"/>
      <c r="G341" s="13" t="s">
        <v>262</v>
      </c>
      <c r="H341" s="13"/>
      <c r="I341" s="13"/>
      <c r="J341" s="14">
        <v>0</v>
      </c>
      <c r="K341" s="14"/>
      <c r="L341" s="14">
        <f t="shared" si="5"/>
        <v>0</v>
      </c>
    </row>
    <row r="342" spans="1:12">
      <c r="A342" s="12" t="s">
        <v>14</v>
      </c>
      <c r="B342" s="13" t="s">
        <v>62</v>
      </c>
      <c r="C342" s="13"/>
      <c r="D342" s="13" t="s">
        <v>310</v>
      </c>
      <c r="E342" s="13" t="s">
        <v>312</v>
      </c>
      <c r="F342" s="13"/>
      <c r="G342" s="13" t="s">
        <v>262</v>
      </c>
      <c r="H342" s="13"/>
      <c r="I342" s="13"/>
      <c r="J342" s="14">
        <v>82.6666666666667</v>
      </c>
      <c r="K342" s="14"/>
      <c r="L342" s="14">
        <f t="shared" si="5"/>
        <v>0.163333333333333</v>
      </c>
    </row>
    <row r="343" spans="1:12">
      <c r="A343" s="12" t="s">
        <v>14</v>
      </c>
      <c r="B343" s="13" t="s">
        <v>68</v>
      </c>
      <c r="C343" s="13"/>
      <c r="D343" s="13" t="s">
        <v>310</v>
      </c>
      <c r="E343" s="13" t="s">
        <v>312</v>
      </c>
      <c r="F343" s="13"/>
      <c r="G343" s="13" t="s">
        <v>262</v>
      </c>
      <c r="H343" s="13"/>
      <c r="I343" s="13"/>
      <c r="J343" s="14">
        <v>60.5</v>
      </c>
      <c r="K343" s="14"/>
      <c r="L343" s="14">
        <f t="shared" si="5"/>
        <v>0.0525</v>
      </c>
    </row>
    <row r="344" spans="1:12">
      <c r="A344" s="12" t="s">
        <v>14</v>
      </c>
      <c r="B344" s="13" t="s">
        <v>74</v>
      </c>
      <c r="C344" s="13"/>
      <c r="D344" s="13" t="s">
        <v>310</v>
      </c>
      <c r="E344" s="13" t="s">
        <v>312</v>
      </c>
      <c r="F344" s="13"/>
      <c r="G344" s="13" t="s">
        <v>262</v>
      </c>
      <c r="H344" s="13"/>
      <c r="I344" s="13"/>
      <c r="J344" s="14">
        <v>59.9833333333333</v>
      </c>
      <c r="K344" s="14"/>
      <c r="L344" s="14">
        <f t="shared" si="5"/>
        <v>0</v>
      </c>
    </row>
    <row r="345" spans="1:12">
      <c r="A345" s="12" t="s">
        <v>14</v>
      </c>
      <c r="B345" s="13" t="s">
        <v>85</v>
      </c>
      <c r="C345" s="13"/>
      <c r="D345" s="13" t="s">
        <v>310</v>
      </c>
      <c r="E345" s="13" t="s">
        <v>312</v>
      </c>
      <c r="F345" s="13"/>
      <c r="G345" s="13" t="s">
        <v>262</v>
      </c>
      <c r="H345" s="13"/>
      <c r="I345" s="13"/>
      <c r="J345" s="14">
        <v>93.05</v>
      </c>
      <c r="K345" s="14"/>
      <c r="L345" s="14">
        <f t="shared" si="5"/>
        <v>0.21525</v>
      </c>
    </row>
    <row r="346" spans="1:12">
      <c r="A346" s="12" t="s">
        <v>14</v>
      </c>
      <c r="B346" s="13" t="s">
        <v>87</v>
      </c>
      <c r="C346" s="13"/>
      <c r="D346" s="13" t="s">
        <v>310</v>
      </c>
      <c r="E346" s="13" t="s">
        <v>312</v>
      </c>
      <c r="F346" s="13"/>
      <c r="G346" s="13" t="s">
        <v>262</v>
      </c>
      <c r="H346" s="13"/>
      <c r="I346" s="13"/>
      <c r="J346" s="14">
        <v>10.2416666666667</v>
      </c>
      <c r="K346" s="14"/>
      <c r="L346" s="14">
        <f t="shared" si="5"/>
        <v>0</v>
      </c>
    </row>
    <row r="347" spans="1:12">
      <c r="A347" s="12" t="s">
        <v>14</v>
      </c>
      <c r="B347" s="13" t="s">
        <v>97</v>
      </c>
      <c r="C347" s="13"/>
      <c r="D347" s="13" t="s">
        <v>310</v>
      </c>
      <c r="E347" s="13" t="s">
        <v>312</v>
      </c>
      <c r="F347" s="13"/>
      <c r="G347" s="13" t="s">
        <v>262</v>
      </c>
      <c r="H347" s="13"/>
      <c r="I347" s="13"/>
      <c r="J347" s="14">
        <v>98.5583333333333</v>
      </c>
      <c r="K347" s="14"/>
      <c r="L347" s="14">
        <f t="shared" si="5"/>
        <v>0.242791666666667</v>
      </c>
    </row>
    <row r="348" spans="1:12">
      <c r="A348" s="12" t="s">
        <v>14</v>
      </c>
      <c r="B348" s="13" t="s">
        <v>106</v>
      </c>
      <c r="C348" s="13"/>
      <c r="D348" s="13" t="s">
        <v>310</v>
      </c>
      <c r="E348" s="13" t="s">
        <v>312</v>
      </c>
      <c r="F348" s="13"/>
      <c r="G348" s="13" t="s">
        <v>262</v>
      </c>
      <c r="H348" s="13"/>
      <c r="I348" s="13"/>
      <c r="J348" s="14">
        <v>100</v>
      </c>
      <c r="K348" s="14"/>
      <c r="L348" s="14">
        <f t="shared" si="5"/>
        <v>0.3</v>
      </c>
    </row>
    <row r="349" spans="1:12">
      <c r="A349" s="12" t="s">
        <v>14</v>
      </c>
      <c r="B349" s="13" t="s">
        <v>111</v>
      </c>
      <c r="C349" s="13"/>
      <c r="D349" s="13" t="s">
        <v>310</v>
      </c>
      <c r="E349" s="13" t="s">
        <v>312</v>
      </c>
      <c r="F349" s="13"/>
      <c r="G349" s="13" t="s">
        <v>262</v>
      </c>
      <c r="H349" s="13"/>
      <c r="I349" s="13"/>
      <c r="J349" s="14">
        <v>100</v>
      </c>
      <c r="K349" s="14"/>
      <c r="L349" s="14">
        <f t="shared" si="5"/>
        <v>0.3</v>
      </c>
    </row>
    <row r="350" spans="1:12">
      <c r="A350" s="12" t="s">
        <v>14</v>
      </c>
      <c r="B350" s="13" t="s">
        <v>120</v>
      </c>
      <c r="C350" s="13"/>
      <c r="D350" s="13" t="s">
        <v>310</v>
      </c>
      <c r="E350" s="13" t="s">
        <v>312</v>
      </c>
      <c r="F350" s="13"/>
      <c r="G350" s="13" t="s">
        <v>262</v>
      </c>
      <c r="H350" s="13"/>
      <c r="I350" s="13"/>
      <c r="J350" s="14">
        <v>95.225</v>
      </c>
      <c r="K350" s="14"/>
      <c r="L350" s="14">
        <f t="shared" si="5"/>
        <v>0.226125</v>
      </c>
    </row>
    <row r="351" spans="1:12">
      <c r="A351" s="12" t="s">
        <v>14</v>
      </c>
      <c r="B351" s="13" t="s">
        <v>126</v>
      </c>
      <c r="C351" s="13"/>
      <c r="D351" s="13" t="s">
        <v>310</v>
      </c>
      <c r="E351" s="13" t="s">
        <v>312</v>
      </c>
      <c r="F351" s="13"/>
      <c r="G351" s="13" t="s">
        <v>262</v>
      </c>
      <c r="H351" s="13"/>
      <c r="I351" s="13"/>
      <c r="J351" s="14">
        <v>42.4083333333333</v>
      </c>
      <c r="K351" s="14"/>
      <c r="L351" s="14">
        <f t="shared" si="5"/>
        <v>0</v>
      </c>
    </row>
    <row r="352" spans="1:12">
      <c r="A352" s="12" t="s">
        <v>14</v>
      </c>
      <c r="B352" s="13" t="s">
        <v>132</v>
      </c>
      <c r="C352" s="13"/>
      <c r="D352" s="13" t="s">
        <v>310</v>
      </c>
      <c r="E352" s="13" t="s">
        <v>312</v>
      </c>
      <c r="F352" s="13"/>
      <c r="G352" s="13" t="s">
        <v>262</v>
      </c>
      <c r="H352" s="13"/>
      <c r="I352" s="13"/>
      <c r="J352" s="14">
        <v>85.4</v>
      </c>
      <c r="K352" s="14"/>
      <c r="L352" s="14">
        <f t="shared" si="5"/>
        <v>0.177</v>
      </c>
    </row>
    <row r="353" spans="1:12">
      <c r="A353" s="12" t="s">
        <v>14</v>
      </c>
      <c r="B353" s="13" t="s">
        <v>135</v>
      </c>
      <c r="C353" s="13"/>
      <c r="D353" s="13" t="s">
        <v>310</v>
      </c>
      <c r="E353" s="13" t="s">
        <v>312</v>
      </c>
      <c r="F353" s="13"/>
      <c r="G353" s="13" t="s">
        <v>262</v>
      </c>
      <c r="H353" s="13"/>
      <c r="I353" s="13"/>
      <c r="J353" s="14">
        <v>76.0416666666667</v>
      </c>
      <c r="K353" s="14"/>
      <c r="L353" s="14">
        <f t="shared" si="5"/>
        <v>0.130208333333333</v>
      </c>
    </row>
    <row r="354" spans="1:12">
      <c r="A354" s="12" t="s">
        <v>14</v>
      </c>
      <c r="B354" s="13" t="s">
        <v>136</v>
      </c>
      <c r="C354" s="13"/>
      <c r="D354" s="13" t="s">
        <v>310</v>
      </c>
      <c r="E354" s="13" t="s">
        <v>312</v>
      </c>
      <c r="F354" s="13"/>
      <c r="G354" s="13" t="s">
        <v>262</v>
      </c>
      <c r="H354" s="13"/>
      <c r="I354" s="13"/>
      <c r="J354" s="14">
        <v>100</v>
      </c>
      <c r="K354" s="14"/>
      <c r="L354" s="14">
        <f t="shared" si="5"/>
        <v>0.3</v>
      </c>
    </row>
    <row r="355" spans="1:12">
      <c r="A355" s="12" t="s">
        <v>14</v>
      </c>
      <c r="B355" s="13" t="s">
        <v>139</v>
      </c>
      <c r="C355" s="13"/>
      <c r="D355" s="13" t="s">
        <v>310</v>
      </c>
      <c r="E355" s="13" t="s">
        <v>312</v>
      </c>
      <c r="F355" s="13"/>
      <c r="G355" s="13" t="s">
        <v>262</v>
      </c>
      <c r="H355" s="13"/>
      <c r="I355" s="13"/>
      <c r="J355" s="14">
        <v>100</v>
      </c>
      <c r="K355" s="14"/>
      <c r="L355" s="14">
        <f t="shared" si="5"/>
        <v>0.3</v>
      </c>
    </row>
    <row r="356" spans="1:12">
      <c r="A356" s="12" t="s">
        <v>14</v>
      </c>
      <c r="B356" s="13" t="s">
        <v>140</v>
      </c>
      <c r="C356" s="13"/>
      <c r="D356" s="13" t="s">
        <v>310</v>
      </c>
      <c r="E356" s="13" t="s">
        <v>312</v>
      </c>
      <c r="F356" s="13"/>
      <c r="G356" s="13" t="s">
        <v>262</v>
      </c>
      <c r="H356" s="13"/>
      <c r="I356" s="13"/>
      <c r="J356" s="14">
        <v>100</v>
      </c>
      <c r="K356" s="14"/>
      <c r="L356" s="14">
        <f t="shared" si="5"/>
        <v>0.3</v>
      </c>
    </row>
    <row r="357" spans="1:12">
      <c r="A357" s="12" t="s">
        <v>14</v>
      </c>
      <c r="B357" s="13" t="s">
        <v>159</v>
      </c>
      <c r="C357" s="13"/>
      <c r="D357" s="13" t="s">
        <v>310</v>
      </c>
      <c r="E357" s="13" t="s">
        <v>312</v>
      </c>
      <c r="F357" s="13"/>
      <c r="G357" s="13" t="s">
        <v>262</v>
      </c>
      <c r="H357" s="13"/>
      <c r="I357" s="13"/>
      <c r="J357" s="14">
        <v>48.1583333333333</v>
      </c>
      <c r="K357" s="14"/>
      <c r="L357" s="14">
        <f t="shared" si="5"/>
        <v>0</v>
      </c>
    </row>
    <row r="358" spans="1:12">
      <c r="A358" s="12" t="s">
        <v>14</v>
      </c>
      <c r="B358" s="13" t="s">
        <v>165</v>
      </c>
      <c r="C358" s="13"/>
      <c r="D358" s="13" t="s">
        <v>310</v>
      </c>
      <c r="E358" s="13" t="s">
        <v>312</v>
      </c>
      <c r="F358" s="13"/>
      <c r="G358" s="13" t="s">
        <v>262</v>
      </c>
      <c r="H358" s="13"/>
      <c r="I358" s="13"/>
      <c r="J358" s="14">
        <v>100</v>
      </c>
      <c r="K358" s="14"/>
      <c r="L358" s="14">
        <f t="shared" si="5"/>
        <v>0.3</v>
      </c>
    </row>
    <row r="359" spans="1:12">
      <c r="A359" s="12" t="s">
        <v>14</v>
      </c>
      <c r="B359" s="13" t="s">
        <v>172</v>
      </c>
      <c r="C359" s="13"/>
      <c r="D359" s="13" t="s">
        <v>310</v>
      </c>
      <c r="E359" s="13" t="s">
        <v>312</v>
      </c>
      <c r="F359" s="13"/>
      <c r="G359" s="13" t="s">
        <v>262</v>
      </c>
      <c r="H359" s="13"/>
      <c r="I359" s="13"/>
      <c r="J359" s="14">
        <v>100</v>
      </c>
      <c r="K359" s="14"/>
      <c r="L359" s="14">
        <f t="shared" si="5"/>
        <v>0.3</v>
      </c>
    </row>
    <row r="360" spans="1:12">
      <c r="A360" s="12" t="s">
        <v>14</v>
      </c>
      <c r="B360" s="13" t="s">
        <v>176</v>
      </c>
      <c r="C360" s="13"/>
      <c r="D360" s="13" t="s">
        <v>310</v>
      </c>
      <c r="E360" s="13" t="s">
        <v>312</v>
      </c>
      <c r="F360" s="13"/>
      <c r="G360" s="13" t="s">
        <v>262</v>
      </c>
      <c r="H360" s="13"/>
      <c r="I360" s="13"/>
      <c r="J360" s="14">
        <v>100</v>
      </c>
      <c r="K360" s="14"/>
      <c r="L360" s="14">
        <f t="shared" si="5"/>
        <v>0.3</v>
      </c>
    </row>
    <row r="361" spans="1:12">
      <c r="A361" s="12" t="s">
        <v>14</v>
      </c>
      <c r="B361" s="13" t="s">
        <v>177</v>
      </c>
      <c r="C361" s="13"/>
      <c r="D361" s="13" t="s">
        <v>310</v>
      </c>
      <c r="E361" s="13" t="s">
        <v>312</v>
      </c>
      <c r="F361" s="13"/>
      <c r="G361" s="13" t="s">
        <v>262</v>
      </c>
      <c r="H361" s="13"/>
      <c r="I361" s="13"/>
      <c r="J361" s="14">
        <v>100</v>
      </c>
      <c r="K361" s="14"/>
      <c r="L361" s="14">
        <f t="shared" si="5"/>
        <v>0.3</v>
      </c>
    </row>
    <row r="362" spans="1:12">
      <c r="A362" s="12" t="s">
        <v>14</v>
      </c>
      <c r="B362" s="13" t="s">
        <v>183</v>
      </c>
      <c r="C362" s="13"/>
      <c r="D362" s="13" t="s">
        <v>310</v>
      </c>
      <c r="E362" s="13" t="s">
        <v>312</v>
      </c>
      <c r="F362" s="13"/>
      <c r="G362" s="13" t="s">
        <v>262</v>
      </c>
      <c r="H362" s="13"/>
      <c r="I362" s="13"/>
      <c r="J362" s="14">
        <v>57.38</v>
      </c>
      <c r="K362" s="14"/>
      <c r="L362" s="14">
        <f t="shared" si="5"/>
        <v>0</v>
      </c>
    </row>
    <row r="363" spans="1:12">
      <c r="A363" s="12" t="s">
        <v>14</v>
      </c>
      <c r="B363" s="13" t="s">
        <v>189</v>
      </c>
      <c r="C363" s="13"/>
      <c r="D363" s="13" t="s">
        <v>310</v>
      </c>
      <c r="E363" s="13" t="s">
        <v>312</v>
      </c>
      <c r="F363" s="13"/>
      <c r="G363" s="13" t="s">
        <v>262</v>
      </c>
      <c r="H363" s="13"/>
      <c r="I363" s="13"/>
      <c r="J363" s="14">
        <v>90.88</v>
      </c>
      <c r="K363" s="14"/>
      <c r="L363" s="14">
        <f t="shared" si="5"/>
        <v>0.2044</v>
      </c>
    </row>
    <row r="364" spans="1:12">
      <c r="A364" s="12" t="s">
        <v>14</v>
      </c>
      <c r="B364" s="13" t="s">
        <v>190</v>
      </c>
      <c r="C364" s="13"/>
      <c r="D364" s="13" t="s">
        <v>310</v>
      </c>
      <c r="E364" s="13" t="s">
        <v>312</v>
      </c>
      <c r="F364" s="13"/>
      <c r="G364" s="13" t="s">
        <v>262</v>
      </c>
      <c r="H364" s="13"/>
      <c r="I364" s="13"/>
      <c r="J364" s="14">
        <v>22.9583333333333</v>
      </c>
      <c r="K364" s="14"/>
      <c r="L364" s="14">
        <f t="shared" si="5"/>
        <v>0</v>
      </c>
    </row>
    <row r="365" spans="1:12">
      <c r="A365" s="12" t="s">
        <v>14</v>
      </c>
      <c r="B365" s="13" t="s">
        <v>194</v>
      </c>
      <c r="C365" s="13"/>
      <c r="D365" s="13" t="s">
        <v>310</v>
      </c>
      <c r="E365" s="13" t="s">
        <v>312</v>
      </c>
      <c r="F365" s="13"/>
      <c r="G365" s="13" t="s">
        <v>262</v>
      </c>
      <c r="H365" s="13"/>
      <c r="I365" s="13"/>
      <c r="J365" s="14">
        <v>100</v>
      </c>
      <c r="K365" s="14"/>
      <c r="L365" s="14">
        <f t="shared" si="5"/>
        <v>0.3</v>
      </c>
    </row>
    <row r="366" spans="1:12">
      <c r="A366" s="13" t="s">
        <v>12</v>
      </c>
      <c r="B366" s="13" t="s">
        <v>143</v>
      </c>
      <c r="C366" s="13"/>
      <c r="D366" s="13" t="s">
        <v>296</v>
      </c>
      <c r="E366" s="13" t="s">
        <v>324</v>
      </c>
      <c r="F366" s="13" t="s">
        <v>298</v>
      </c>
      <c r="G366" s="13"/>
      <c r="H366" s="13" t="s">
        <v>305</v>
      </c>
      <c r="I366" s="13"/>
      <c r="J366" s="14">
        <v>0.25</v>
      </c>
      <c r="K366" s="14"/>
      <c r="L366" s="14">
        <v>0.25</v>
      </c>
    </row>
    <row r="367" spans="1:12">
      <c r="A367" s="13" t="s">
        <v>12</v>
      </c>
      <c r="B367" s="13" t="s">
        <v>143</v>
      </c>
      <c r="C367" s="13"/>
      <c r="D367" s="13" t="s">
        <v>296</v>
      </c>
      <c r="E367" s="13" t="s">
        <v>325</v>
      </c>
      <c r="F367" s="13" t="s">
        <v>298</v>
      </c>
      <c r="G367" s="13"/>
      <c r="H367" s="13" t="s">
        <v>318</v>
      </c>
      <c r="I367" s="13" t="s">
        <v>300</v>
      </c>
      <c r="J367" s="14">
        <v>1</v>
      </c>
      <c r="K367" s="14">
        <v>0.5</v>
      </c>
      <c r="L367" s="14">
        <v>0.5</v>
      </c>
    </row>
    <row r="368" spans="1:12">
      <c r="A368" s="1" t="s">
        <v>12</v>
      </c>
      <c r="B368" s="13" t="s">
        <v>27</v>
      </c>
      <c r="C368" s="13"/>
      <c r="D368" s="13" t="s">
        <v>296</v>
      </c>
      <c r="E368" s="13" t="s">
        <v>326</v>
      </c>
      <c r="F368" s="13" t="s">
        <v>298</v>
      </c>
      <c r="G368" s="13"/>
      <c r="H368" s="13" t="s">
        <v>318</v>
      </c>
      <c r="I368" s="13"/>
      <c r="J368" s="14">
        <v>1</v>
      </c>
      <c r="K368" s="14"/>
      <c r="L368" s="14">
        <f>J368</f>
        <v>1</v>
      </c>
    </row>
    <row r="369" spans="1:12">
      <c r="A369" s="1" t="s">
        <v>12</v>
      </c>
      <c r="B369" s="13" t="s">
        <v>27</v>
      </c>
      <c r="C369" s="13"/>
      <c r="D369" s="13" t="s">
        <v>296</v>
      </c>
      <c r="E369" s="13" t="s">
        <v>327</v>
      </c>
      <c r="F369" s="13" t="s">
        <v>298</v>
      </c>
      <c r="G369" s="13"/>
      <c r="H369" s="13" t="s">
        <v>303</v>
      </c>
      <c r="I369" s="13"/>
      <c r="J369" s="14">
        <v>0.25</v>
      </c>
      <c r="K369" s="14"/>
      <c r="L369" s="14">
        <f>J369</f>
        <v>0.25</v>
      </c>
    </row>
    <row r="370" spans="1:12">
      <c r="A370" s="12" t="s">
        <v>12</v>
      </c>
      <c r="B370" s="13" t="s">
        <v>31</v>
      </c>
      <c r="C370" s="13"/>
      <c r="D370" s="13" t="s">
        <v>308</v>
      </c>
      <c r="E370" s="13" t="s">
        <v>309</v>
      </c>
      <c r="F370" s="13"/>
      <c r="G370" s="13" t="s">
        <v>262</v>
      </c>
      <c r="H370" s="13"/>
      <c r="I370" s="13"/>
      <c r="J370" s="14">
        <v>77</v>
      </c>
      <c r="K370" s="14"/>
      <c r="L370" s="14"/>
    </row>
    <row r="371" spans="1:12">
      <c r="A371" s="12" t="s">
        <v>12</v>
      </c>
      <c r="B371" s="13" t="s">
        <v>27</v>
      </c>
      <c r="C371" s="13"/>
      <c r="D371" s="13" t="s">
        <v>308</v>
      </c>
      <c r="E371" s="13" t="s">
        <v>309</v>
      </c>
      <c r="F371" s="13"/>
      <c r="G371" s="13" t="s">
        <v>262</v>
      </c>
      <c r="H371" s="13"/>
      <c r="I371" s="13"/>
      <c r="J371" s="14">
        <v>65</v>
      </c>
      <c r="K371" s="14"/>
      <c r="L371" s="14"/>
    </row>
    <row r="372" spans="1:12">
      <c r="A372" s="12" t="s">
        <v>12</v>
      </c>
      <c r="B372" s="13" t="s">
        <v>89</v>
      </c>
      <c r="C372" s="13"/>
      <c r="D372" s="13" t="s">
        <v>308</v>
      </c>
      <c r="E372" s="13" t="s">
        <v>309</v>
      </c>
      <c r="F372" s="13"/>
      <c r="G372" s="13" t="s">
        <v>262</v>
      </c>
      <c r="H372" s="13"/>
      <c r="I372" s="13"/>
      <c r="J372" s="14">
        <v>77</v>
      </c>
      <c r="K372" s="14"/>
      <c r="L372" s="14"/>
    </row>
    <row r="373" spans="1:12">
      <c r="A373" s="12" t="s">
        <v>12</v>
      </c>
      <c r="B373" s="13" t="s">
        <v>192</v>
      </c>
      <c r="C373" s="13"/>
      <c r="D373" s="13" t="s">
        <v>308</v>
      </c>
      <c r="E373" s="13" t="s">
        <v>309</v>
      </c>
      <c r="F373" s="13"/>
      <c r="G373" s="13" t="s">
        <v>262</v>
      </c>
      <c r="H373" s="13"/>
      <c r="I373" s="13"/>
      <c r="J373" s="14">
        <v>83</v>
      </c>
      <c r="K373" s="14"/>
      <c r="L373" s="14"/>
    </row>
    <row r="374" spans="1:12">
      <c r="A374" s="12" t="s">
        <v>12</v>
      </c>
      <c r="B374" s="13" t="s">
        <v>117</v>
      </c>
      <c r="C374" s="13"/>
      <c r="D374" s="13" t="s">
        <v>308</v>
      </c>
      <c r="E374" s="13" t="s">
        <v>309</v>
      </c>
      <c r="F374" s="13"/>
      <c r="G374" s="13" t="s">
        <v>262</v>
      </c>
      <c r="H374" s="13"/>
      <c r="I374" s="13"/>
      <c r="J374" s="14">
        <v>65</v>
      </c>
      <c r="K374" s="14"/>
      <c r="L374" s="14"/>
    </row>
    <row r="375" spans="1:12">
      <c r="A375" s="12" t="s">
        <v>12</v>
      </c>
      <c r="B375" s="13" t="s">
        <v>105</v>
      </c>
      <c r="C375" s="13"/>
      <c r="D375" s="13" t="s">
        <v>308</v>
      </c>
      <c r="E375" s="13" t="s">
        <v>309</v>
      </c>
      <c r="F375" s="13"/>
      <c r="G375" s="13" t="s">
        <v>262</v>
      </c>
      <c r="H375" s="13"/>
      <c r="I375" s="13"/>
      <c r="J375" s="14">
        <v>81</v>
      </c>
      <c r="K375" s="14"/>
      <c r="L375" s="14"/>
    </row>
    <row r="376" spans="1:12">
      <c r="A376" s="12" t="s">
        <v>12</v>
      </c>
      <c r="B376" s="13" t="s">
        <v>125</v>
      </c>
      <c r="C376" s="13"/>
      <c r="D376" s="13" t="s">
        <v>308</v>
      </c>
      <c r="E376" s="13" t="s">
        <v>309</v>
      </c>
      <c r="F376" s="13"/>
      <c r="G376" s="13" t="s">
        <v>262</v>
      </c>
      <c r="H376" s="13"/>
      <c r="I376" s="13"/>
      <c r="J376" s="14">
        <v>65</v>
      </c>
      <c r="K376" s="14"/>
      <c r="L376" s="14"/>
    </row>
    <row r="377" spans="1:12">
      <c r="A377" s="12" t="s">
        <v>12</v>
      </c>
      <c r="B377" s="13" t="s">
        <v>167</v>
      </c>
      <c r="C377" s="13"/>
      <c r="D377" s="13" t="s">
        <v>308</v>
      </c>
      <c r="E377" s="13" t="s">
        <v>309</v>
      </c>
      <c r="F377" s="13"/>
      <c r="G377" s="13" t="s">
        <v>262</v>
      </c>
      <c r="H377" s="13"/>
      <c r="I377" s="13"/>
      <c r="J377" s="14">
        <v>95</v>
      </c>
      <c r="K377" s="14"/>
      <c r="L377" s="14"/>
    </row>
    <row r="378" spans="1:12">
      <c r="A378" s="12" t="s">
        <v>12</v>
      </c>
      <c r="B378" s="13" t="s">
        <v>102</v>
      </c>
      <c r="C378" s="13"/>
      <c r="D378" s="13" t="s">
        <v>308</v>
      </c>
      <c r="E378" s="13" t="s">
        <v>309</v>
      </c>
      <c r="F378" s="13"/>
      <c r="G378" s="13" t="s">
        <v>262</v>
      </c>
      <c r="H378" s="13"/>
      <c r="I378" s="13"/>
      <c r="J378" s="14">
        <v>90</v>
      </c>
      <c r="K378" s="14"/>
      <c r="L378" s="14"/>
    </row>
    <row r="379" spans="1:12">
      <c r="A379" s="12" t="s">
        <v>12</v>
      </c>
      <c r="B379" s="13" t="s">
        <v>92</v>
      </c>
      <c r="C379" s="13"/>
      <c r="D379" s="13" t="s">
        <v>308</v>
      </c>
      <c r="E379" s="13" t="s">
        <v>309</v>
      </c>
      <c r="F379" s="13"/>
      <c r="G379" s="13" t="s">
        <v>262</v>
      </c>
      <c r="H379" s="13"/>
      <c r="I379" s="13"/>
      <c r="J379" s="14">
        <v>74</v>
      </c>
      <c r="K379" s="14"/>
      <c r="L379" s="14"/>
    </row>
    <row r="380" spans="1:12">
      <c r="A380" s="12" t="s">
        <v>12</v>
      </c>
      <c r="B380" s="13" t="s">
        <v>188</v>
      </c>
      <c r="C380" s="13"/>
      <c r="D380" s="13" t="s">
        <v>308</v>
      </c>
      <c r="E380" s="13" t="s">
        <v>309</v>
      </c>
      <c r="F380" s="13"/>
      <c r="G380" s="13" t="s">
        <v>262</v>
      </c>
      <c r="H380" s="13"/>
      <c r="I380" s="13"/>
      <c r="J380" s="14">
        <v>77</v>
      </c>
      <c r="K380" s="14"/>
      <c r="L380" s="14"/>
    </row>
    <row r="381" spans="1:12">
      <c r="A381" s="12" t="s">
        <v>12</v>
      </c>
      <c r="B381" s="13" t="s">
        <v>13</v>
      </c>
      <c r="C381" s="13"/>
      <c r="D381" s="13" t="s">
        <v>308</v>
      </c>
      <c r="E381" s="13" t="s">
        <v>309</v>
      </c>
      <c r="F381" s="13"/>
      <c r="G381" s="13" t="s">
        <v>262</v>
      </c>
      <c r="H381" s="13"/>
      <c r="I381" s="13"/>
      <c r="J381" s="14">
        <v>0</v>
      </c>
      <c r="K381" s="14"/>
      <c r="L381" s="14"/>
    </row>
    <row r="382" spans="1:12">
      <c r="A382" s="12" t="s">
        <v>12</v>
      </c>
      <c r="B382" s="13" t="s">
        <v>163</v>
      </c>
      <c r="C382" s="13"/>
      <c r="D382" s="13" t="s">
        <v>308</v>
      </c>
      <c r="E382" s="13" t="s">
        <v>309</v>
      </c>
      <c r="F382" s="13"/>
      <c r="G382" s="13" t="s">
        <v>262</v>
      </c>
      <c r="H382" s="13"/>
      <c r="I382" s="13"/>
      <c r="J382" s="14">
        <v>73</v>
      </c>
      <c r="K382" s="14"/>
      <c r="L382" s="14"/>
    </row>
    <row r="383" spans="1:12">
      <c r="A383" s="12" t="s">
        <v>12</v>
      </c>
      <c r="B383" s="13" t="s">
        <v>108</v>
      </c>
      <c r="C383" s="13"/>
      <c r="D383" s="13" t="s">
        <v>308</v>
      </c>
      <c r="E383" s="13" t="s">
        <v>309</v>
      </c>
      <c r="F383" s="13"/>
      <c r="G383" s="13" t="s">
        <v>262</v>
      </c>
      <c r="H383" s="13"/>
      <c r="I383" s="13"/>
      <c r="J383" s="14">
        <v>86</v>
      </c>
      <c r="K383" s="14"/>
      <c r="L383" s="14"/>
    </row>
    <row r="384" spans="1:12">
      <c r="A384" s="12" t="s">
        <v>12</v>
      </c>
      <c r="B384" s="13" t="s">
        <v>149</v>
      </c>
      <c r="C384" s="13"/>
      <c r="D384" s="13" t="s">
        <v>308</v>
      </c>
      <c r="E384" s="13" t="s">
        <v>309</v>
      </c>
      <c r="F384" s="13"/>
      <c r="G384" s="13" t="s">
        <v>262</v>
      </c>
      <c r="H384" s="13"/>
      <c r="I384" s="13"/>
      <c r="J384" s="14">
        <v>81</v>
      </c>
      <c r="K384" s="14"/>
      <c r="L384" s="14"/>
    </row>
    <row r="385" spans="1:12">
      <c r="A385" s="12" t="s">
        <v>12</v>
      </c>
      <c r="B385" s="13" t="s">
        <v>75</v>
      </c>
      <c r="C385" s="13"/>
      <c r="D385" s="13" t="s">
        <v>308</v>
      </c>
      <c r="E385" s="13" t="s">
        <v>309</v>
      </c>
      <c r="F385" s="13"/>
      <c r="G385" s="13" t="s">
        <v>262</v>
      </c>
      <c r="H385" s="13"/>
      <c r="I385" s="13"/>
      <c r="J385" s="14">
        <v>73</v>
      </c>
      <c r="K385" s="14"/>
      <c r="L385" s="14"/>
    </row>
    <row r="386" spans="1:12">
      <c r="A386" s="12" t="s">
        <v>12</v>
      </c>
      <c r="B386" s="13" t="s">
        <v>64</v>
      </c>
      <c r="C386" s="13"/>
      <c r="D386" s="13" t="s">
        <v>308</v>
      </c>
      <c r="E386" s="13" t="s">
        <v>309</v>
      </c>
      <c r="F386" s="13"/>
      <c r="G386" s="13" t="s">
        <v>262</v>
      </c>
      <c r="H386" s="13"/>
      <c r="I386" s="13"/>
      <c r="J386" s="14">
        <v>78</v>
      </c>
      <c r="K386" s="14"/>
      <c r="L386" s="14"/>
    </row>
    <row r="387" spans="1:12">
      <c r="A387" s="12" t="s">
        <v>12</v>
      </c>
      <c r="B387" s="13" t="s">
        <v>93</v>
      </c>
      <c r="C387" s="13"/>
      <c r="D387" s="13" t="s">
        <v>308</v>
      </c>
      <c r="E387" s="13" t="s">
        <v>309</v>
      </c>
      <c r="F387" s="13"/>
      <c r="G387" s="13" t="s">
        <v>262</v>
      </c>
      <c r="H387" s="13"/>
      <c r="I387" s="13"/>
      <c r="J387" s="14">
        <v>69</v>
      </c>
      <c r="K387" s="14"/>
      <c r="L387" s="14"/>
    </row>
    <row r="388" spans="1:12">
      <c r="A388" s="12" t="s">
        <v>12</v>
      </c>
      <c r="B388" s="13" t="s">
        <v>124</v>
      </c>
      <c r="C388" s="13"/>
      <c r="D388" s="13" t="s">
        <v>308</v>
      </c>
      <c r="E388" s="13" t="s">
        <v>309</v>
      </c>
      <c r="F388" s="13"/>
      <c r="G388" s="13" t="s">
        <v>262</v>
      </c>
      <c r="H388" s="13"/>
      <c r="I388" s="13"/>
      <c r="J388" s="14">
        <v>65</v>
      </c>
      <c r="K388" s="14"/>
      <c r="L388" s="14"/>
    </row>
    <row r="389" spans="1:12">
      <c r="A389" s="12" t="s">
        <v>12</v>
      </c>
      <c r="B389" s="13" t="s">
        <v>19</v>
      </c>
      <c r="C389" s="13"/>
      <c r="D389" s="13" t="s">
        <v>308</v>
      </c>
      <c r="E389" s="13" t="s">
        <v>309</v>
      </c>
      <c r="F389" s="13"/>
      <c r="G389" s="13" t="s">
        <v>262</v>
      </c>
      <c r="H389" s="13"/>
      <c r="I389" s="13"/>
      <c r="J389" s="14">
        <v>67.4</v>
      </c>
      <c r="K389" s="14"/>
      <c r="L389" s="14"/>
    </row>
    <row r="390" spans="1:12">
      <c r="A390" s="12" t="s">
        <v>12</v>
      </c>
      <c r="B390" s="13" t="s">
        <v>154</v>
      </c>
      <c r="C390" s="13"/>
      <c r="D390" s="13" t="s">
        <v>308</v>
      </c>
      <c r="E390" s="13" t="s">
        <v>309</v>
      </c>
      <c r="F390" s="13"/>
      <c r="G390" s="13" t="s">
        <v>262</v>
      </c>
      <c r="H390" s="13"/>
      <c r="I390" s="13"/>
      <c r="J390" s="14">
        <v>64</v>
      </c>
      <c r="K390" s="14"/>
      <c r="L390" s="14"/>
    </row>
    <row r="391" spans="1:12">
      <c r="A391" s="12" t="s">
        <v>12</v>
      </c>
      <c r="B391" s="13" t="s">
        <v>70</v>
      </c>
      <c r="C391" s="13"/>
      <c r="D391" s="13" t="s">
        <v>308</v>
      </c>
      <c r="E391" s="13" t="s">
        <v>309</v>
      </c>
      <c r="F391" s="13"/>
      <c r="G391" s="13" t="s">
        <v>262</v>
      </c>
      <c r="H391" s="13"/>
      <c r="I391" s="13"/>
      <c r="J391" s="14">
        <v>65</v>
      </c>
      <c r="K391" s="14"/>
      <c r="L391" s="14"/>
    </row>
    <row r="392" spans="1:12">
      <c r="A392" s="12" t="s">
        <v>12</v>
      </c>
      <c r="B392" s="13" t="s">
        <v>174</v>
      </c>
      <c r="C392" s="13"/>
      <c r="D392" s="13" t="s">
        <v>308</v>
      </c>
      <c r="E392" s="13" t="s">
        <v>309</v>
      </c>
      <c r="F392" s="13"/>
      <c r="G392" s="13" t="s">
        <v>262</v>
      </c>
      <c r="H392" s="13"/>
      <c r="I392" s="13"/>
      <c r="J392" s="14">
        <v>68</v>
      </c>
      <c r="K392" s="14"/>
      <c r="L392" s="14"/>
    </row>
    <row r="393" spans="1:12">
      <c r="A393" s="12" t="s">
        <v>12</v>
      </c>
      <c r="B393" s="13" t="s">
        <v>121</v>
      </c>
      <c r="C393" s="13"/>
      <c r="D393" s="13" t="s">
        <v>308</v>
      </c>
      <c r="E393" s="13" t="s">
        <v>309</v>
      </c>
      <c r="F393" s="13"/>
      <c r="G393" s="13" t="s">
        <v>262</v>
      </c>
      <c r="H393" s="13"/>
      <c r="I393" s="13"/>
      <c r="J393" s="14">
        <v>80</v>
      </c>
      <c r="K393" s="14"/>
      <c r="L393" s="14"/>
    </row>
    <row r="394" spans="1:12">
      <c r="A394" s="12" t="s">
        <v>12</v>
      </c>
      <c r="B394" s="13" t="s">
        <v>182</v>
      </c>
      <c r="C394" s="13"/>
      <c r="D394" s="13" t="s">
        <v>308</v>
      </c>
      <c r="E394" s="13" t="s">
        <v>309</v>
      </c>
      <c r="F394" s="13"/>
      <c r="G394" s="13" t="s">
        <v>262</v>
      </c>
      <c r="H394" s="13"/>
      <c r="I394" s="13"/>
      <c r="J394" s="14">
        <v>81</v>
      </c>
      <c r="K394" s="14"/>
      <c r="L394" s="14"/>
    </row>
    <row r="395" spans="1:12">
      <c r="A395" s="12" t="s">
        <v>12</v>
      </c>
      <c r="B395" s="13" t="s">
        <v>143</v>
      </c>
      <c r="C395" s="13"/>
      <c r="D395" s="13" t="s">
        <v>308</v>
      </c>
      <c r="E395" s="13" t="s">
        <v>309</v>
      </c>
      <c r="F395" s="13"/>
      <c r="G395" s="13" t="s">
        <v>262</v>
      </c>
      <c r="H395" s="13"/>
      <c r="I395" s="13"/>
      <c r="J395" s="14">
        <v>88</v>
      </c>
      <c r="K395" s="14"/>
      <c r="L395" s="14"/>
    </row>
    <row r="396" spans="1:12">
      <c r="A396" s="12" t="s">
        <v>12</v>
      </c>
      <c r="B396" s="13" t="s">
        <v>42</v>
      </c>
      <c r="C396" s="13"/>
      <c r="D396" s="13" t="s">
        <v>308</v>
      </c>
      <c r="E396" s="13" t="s">
        <v>309</v>
      </c>
      <c r="F396" s="13"/>
      <c r="G396" s="13" t="s">
        <v>262</v>
      </c>
      <c r="H396" s="13"/>
      <c r="I396" s="13"/>
      <c r="J396" s="14">
        <v>65</v>
      </c>
      <c r="K396" s="14"/>
      <c r="L396" s="14"/>
    </row>
    <row r="397" spans="1:12">
      <c r="A397" s="12" t="s">
        <v>12</v>
      </c>
      <c r="B397" s="13" t="s">
        <v>63</v>
      </c>
      <c r="C397" s="13"/>
      <c r="D397" s="13" t="s">
        <v>308</v>
      </c>
      <c r="E397" s="13" t="s">
        <v>309</v>
      </c>
      <c r="F397" s="13"/>
      <c r="G397" s="13" t="s">
        <v>262</v>
      </c>
      <c r="H397" s="13"/>
      <c r="I397" s="13"/>
      <c r="J397" s="14">
        <v>77</v>
      </c>
      <c r="K397" s="14"/>
      <c r="L397" s="14"/>
    </row>
    <row r="398" spans="1:12">
      <c r="A398" s="12" t="s">
        <v>12</v>
      </c>
      <c r="B398" s="13" t="s">
        <v>148</v>
      </c>
      <c r="C398" s="13"/>
      <c r="D398" s="13" t="s">
        <v>308</v>
      </c>
      <c r="E398" s="13" t="s">
        <v>309</v>
      </c>
      <c r="F398" s="13"/>
      <c r="G398" s="13" t="s">
        <v>262</v>
      </c>
      <c r="H398" s="13"/>
      <c r="I398" s="13"/>
      <c r="J398" s="14">
        <v>75</v>
      </c>
      <c r="K398" s="14"/>
      <c r="L398" s="14"/>
    </row>
    <row r="399" spans="1:12">
      <c r="A399" s="12" t="s">
        <v>12</v>
      </c>
      <c r="B399" s="13" t="s">
        <v>96</v>
      </c>
      <c r="C399" s="13"/>
      <c r="D399" s="13" t="s">
        <v>308</v>
      </c>
      <c r="E399" s="13" t="s">
        <v>309</v>
      </c>
      <c r="F399" s="13"/>
      <c r="G399" s="13" t="s">
        <v>262</v>
      </c>
      <c r="H399" s="13"/>
      <c r="I399" s="13"/>
      <c r="J399" s="14">
        <v>60</v>
      </c>
      <c r="K399" s="14"/>
      <c r="L399" s="14"/>
    </row>
    <row r="400" spans="1:12">
      <c r="A400" s="12" t="s">
        <v>12</v>
      </c>
      <c r="B400" s="13" t="s">
        <v>73</v>
      </c>
      <c r="C400" s="13"/>
      <c r="D400" s="13" t="s">
        <v>308</v>
      </c>
      <c r="E400" s="13" t="s">
        <v>309</v>
      </c>
      <c r="F400" s="13"/>
      <c r="G400" s="13" t="s">
        <v>262</v>
      </c>
      <c r="H400" s="13"/>
      <c r="I400" s="13"/>
      <c r="J400" s="14">
        <v>0</v>
      </c>
      <c r="K400" s="14"/>
      <c r="L400" s="14"/>
    </row>
    <row r="401" spans="1:12">
      <c r="A401" s="12" t="s">
        <v>12</v>
      </c>
      <c r="B401" s="13" t="s">
        <v>196</v>
      </c>
      <c r="C401" s="13"/>
      <c r="D401" s="13" t="s">
        <v>308</v>
      </c>
      <c r="E401" s="13" t="s">
        <v>309</v>
      </c>
      <c r="F401" s="13"/>
      <c r="G401" s="13" t="s">
        <v>262</v>
      </c>
      <c r="H401" s="13"/>
      <c r="I401" s="13"/>
      <c r="J401" s="14">
        <v>69.6666666666667</v>
      </c>
      <c r="K401" s="14"/>
      <c r="L401" s="14"/>
    </row>
    <row r="402" spans="1:12">
      <c r="A402" s="12" t="s">
        <v>12</v>
      </c>
      <c r="B402" s="13" t="s">
        <v>18</v>
      </c>
      <c r="C402" s="13"/>
      <c r="D402" s="13" t="s">
        <v>308</v>
      </c>
      <c r="E402" s="13" t="s">
        <v>309</v>
      </c>
      <c r="F402" s="13"/>
      <c r="G402" s="13" t="s">
        <v>262</v>
      </c>
      <c r="H402" s="13"/>
      <c r="I402" s="13"/>
      <c r="J402" s="14">
        <v>0</v>
      </c>
      <c r="K402" s="14"/>
      <c r="L402" s="14"/>
    </row>
    <row r="403" spans="1:12">
      <c r="A403" s="12" t="s">
        <v>12</v>
      </c>
      <c r="B403" s="13" t="s">
        <v>31</v>
      </c>
      <c r="C403" s="13"/>
      <c r="D403" s="13" t="s">
        <v>308</v>
      </c>
      <c r="E403" s="13" t="s">
        <v>309</v>
      </c>
      <c r="F403" s="13"/>
      <c r="G403" s="13" t="s">
        <v>263</v>
      </c>
      <c r="H403" s="13"/>
      <c r="I403" s="13"/>
      <c r="J403" s="14">
        <v>85</v>
      </c>
      <c r="K403" s="14"/>
      <c r="L403" s="14"/>
    </row>
    <row r="404" spans="1:12">
      <c r="A404" s="12" t="s">
        <v>12</v>
      </c>
      <c r="B404" s="13" t="s">
        <v>27</v>
      </c>
      <c r="C404" s="13"/>
      <c r="D404" s="13" t="s">
        <v>308</v>
      </c>
      <c r="E404" s="13" t="s">
        <v>309</v>
      </c>
      <c r="F404" s="13"/>
      <c r="G404" s="13" t="s">
        <v>263</v>
      </c>
      <c r="H404" s="13"/>
      <c r="I404" s="13"/>
      <c r="J404" s="14">
        <v>65</v>
      </c>
      <c r="K404" s="14"/>
      <c r="L404" s="14"/>
    </row>
    <row r="405" spans="1:12">
      <c r="A405" s="12" t="s">
        <v>12</v>
      </c>
      <c r="B405" s="13" t="s">
        <v>89</v>
      </c>
      <c r="C405" s="13"/>
      <c r="D405" s="13" t="s">
        <v>308</v>
      </c>
      <c r="E405" s="13" t="s">
        <v>309</v>
      </c>
      <c r="F405" s="13"/>
      <c r="G405" s="13" t="s">
        <v>263</v>
      </c>
      <c r="H405" s="13"/>
      <c r="I405" s="13"/>
      <c r="J405" s="14">
        <v>73</v>
      </c>
      <c r="K405" s="14"/>
      <c r="L405" s="14"/>
    </row>
    <row r="406" spans="1:12">
      <c r="A406" s="12" t="s">
        <v>12</v>
      </c>
      <c r="B406" s="13" t="s">
        <v>192</v>
      </c>
      <c r="C406" s="13"/>
      <c r="D406" s="13" t="s">
        <v>308</v>
      </c>
      <c r="E406" s="13" t="s">
        <v>309</v>
      </c>
      <c r="F406" s="13"/>
      <c r="G406" s="13" t="s">
        <v>263</v>
      </c>
      <c r="H406" s="13"/>
      <c r="I406" s="13"/>
      <c r="J406" s="14">
        <v>90</v>
      </c>
      <c r="K406" s="14"/>
      <c r="L406" s="14"/>
    </row>
    <row r="407" spans="1:12">
      <c r="A407" s="12" t="s">
        <v>12</v>
      </c>
      <c r="B407" s="13" t="s">
        <v>117</v>
      </c>
      <c r="C407" s="13"/>
      <c r="D407" s="13" t="s">
        <v>308</v>
      </c>
      <c r="E407" s="13" t="s">
        <v>309</v>
      </c>
      <c r="F407" s="13"/>
      <c r="G407" s="13" t="s">
        <v>263</v>
      </c>
      <c r="H407" s="13"/>
      <c r="I407" s="13"/>
      <c r="J407" s="14">
        <v>77</v>
      </c>
      <c r="K407" s="14"/>
      <c r="L407" s="14"/>
    </row>
    <row r="408" spans="1:12">
      <c r="A408" s="12" t="s">
        <v>12</v>
      </c>
      <c r="B408" s="13" t="s">
        <v>105</v>
      </c>
      <c r="C408" s="13"/>
      <c r="D408" s="13" t="s">
        <v>308</v>
      </c>
      <c r="E408" s="13" t="s">
        <v>309</v>
      </c>
      <c r="F408" s="13"/>
      <c r="G408" s="13" t="s">
        <v>263</v>
      </c>
      <c r="H408" s="13"/>
      <c r="I408" s="13"/>
      <c r="J408" s="14">
        <v>81</v>
      </c>
      <c r="K408" s="14"/>
      <c r="L408" s="14"/>
    </row>
    <row r="409" spans="1:12">
      <c r="A409" s="12" t="s">
        <v>12</v>
      </c>
      <c r="B409" s="13" t="s">
        <v>125</v>
      </c>
      <c r="C409" s="13"/>
      <c r="D409" s="13" t="s">
        <v>308</v>
      </c>
      <c r="E409" s="13" t="s">
        <v>309</v>
      </c>
      <c r="F409" s="13"/>
      <c r="G409" s="13" t="s">
        <v>263</v>
      </c>
      <c r="H409" s="13"/>
      <c r="I409" s="13"/>
      <c r="J409" s="14">
        <v>65</v>
      </c>
      <c r="K409" s="14"/>
      <c r="L409" s="14"/>
    </row>
    <row r="410" spans="1:12">
      <c r="A410" s="12" t="s">
        <v>12</v>
      </c>
      <c r="B410" s="13" t="s">
        <v>167</v>
      </c>
      <c r="C410" s="13"/>
      <c r="D410" s="13" t="s">
        <v>308</v>
      </c>
      <c r="E410" s="13" t="s">
        <v>309</v>
      </c>
      <c r="F410" s="13"/>
      <c r="G410" s="13" t="s">
        <v>263</v>
      </c>
      <c r="H410" s="13"/>
      <c r="I410" s="13"/>
      <c r="J410" s="14">
        <v>93</v>
      </c>
      <c r="K410" s="14"/>
      <c r="L410" s="14"/>
    </row>
    <row r="411" spans="1:12">
      <c r="A411" s="12" t="s">
        <v>12</v>
      </c>
      <c r="B411" s="13" t="s">
        <v>102</v>
      </c>
      <c r="C411" s="13"/>
      <c r="D411" s="13" t="s">
        <v>308</v>
      </c>
      <c r="E411" s="13" t="s">
        <v>309</v>
      </c>
      <c r="F411" s="13"/>
      <c r="G411" s="13" t="s">
        <v>263</v>
      </c>
      <c r="H411" s="13"/>
      <c r="I411" s="13"/>
      <c r="J411" s="14">
        <v>86</v>
      </c>
      <c r="K411" s="14"/>
      <c r="L411" s="14"/>
    </row>
    <row r="412" spans="1:12">
      <c r="A412" s="12" t="s">
        <v>12</v>
      </c>
      <c r="B412" s="13" t="s">
        <v>92</v>
      </c>
      <c r="C412" s="13"/>
      <c r="D412" s="13" t="s">
        <v>308</v>
      </c>
      <c r="E412" s="13" t="s">
        <v>309</v>
      </c>
      <c r="F412" s="13"/>
      <c r="G412" s="13" t="s">
        <v>263</v>
      </c>
      <c r="H412" s="13"/>
      <c r="I412" s="13"/>
      <c r="J412" s="14">
        <v>81</v>
      </c>
      <c r="K412" s="14"/>
      <c r="L412" s="14"/>
    </row>
    <row r="413" spans="1:12">
      <c r="A413" s="12" t="s">
        <v>12</v>
      </c>
      <c r="B413" s="13" t="s">
        <v>188</v>
      </c>
      <c r="C413" s="13"/>
      <c r="D413" s="13" t="s">
        <v>308</v>
      </c>
      <c r="E413" s="13" t="s">
        <v>309</v>
      </c>
      <c r="F413" s="13"/>
      <c r="G413" s="13" t="s">
        <v>263</v>
      </c>
      <c r="H413" s="13"/>
      <c r="I413" s="13"/>
      <c r="J413" s="14">
        <v>77</v>
      </c>
      <c r="K413" s="14"/>
      <c r="L413" s="14"/>
    </row>
    <row r="414" spans="1:12">
      <c r="A414" s="12" t="s">
        <v>12</v>
      </c>
      <c r="B414" s="13" t="s">
        <v>13</v>
      </c>
      <c r="C414" s="13"/>
      <c r="D414" s="13" t="s">
        <v>308</v>
      </c>
      <c r="E414" s="13" t="s">
        <v>309</v>
      </c>
      <c r="F414" s="13"/>
      <c r="G414" s="13" t="s">
        <v>263</v>
      </c>
      <c r="H414" s="13"/>
      <c r="I414" s="13"/>
      <c r="J414" s="14">
        <v>0</v>
      </c>
      <c r="K414" s="14"/>
      <c r="L414" s="14"/>
    </row>
    <row r="415" spans="1:12">
      <c r="A415" s="12" t="s">
        <v>12</v>
      </c>
      <c r="B415" s="13" t="s">
        <v>163</v>
      </c>
      <c r="C415" s="13"/>
      <c r="D415" s="13" t="s">
        <v>308</v>
      </c>
      <c r="E415" s="13" t="s">
        <v>309</v>
      </c>
      <c r="F415" s="13"/>
      <c r="G415" s="13" t="s">
        <v>263</v>
      </c>
      <c r="H415" s="13"/>
      <c r="I415" s="13"/>
      <c r="J415" s="14">
        <v>66</v>
      </c>
      <c r="K415" s="14"/>
      <c r="L415" s="14"/>
    </row>
    <row r="416" spans="1:12">
      <c r="A416" s="12" t="s">
        <v>12</v>
      </c>
      <c r="B416" s="13" t="s">
        <v>108</v>
      </c>
      <c r="C416" s="13"/>
      <c r="D416" s="13" t="s">
        <v>308</v>
      </c>
      <c r="E416" s="13" t="s">
        <v>309</v>
      </c>
      <c r="F416" s="13"/>
      <c r="G416" s="13" t="s">
        <v>263</v>
      </c>
      <c r="H416" s="13"/>
      <c r="I416" s="13"/>
      <c r="J416" s="14">
        <v>80</v>
      </c>
      <c r="K416" s="14"/>
      <c r="L416" s="14"/>
    </row>
    <row r="417" spans="1:12">
      <c r="A417" s="12" t="s">
        <v>12</v>
      </c>
      <c r="B417" s="13" t="s">
        <v>149</v>
      </c>
      <c r="C417" s="13"/>
      <c r="D417" s="13" t="s">
        <v>308</v>
      </c>
      <c r="E417" s="13" t="s">
        <v>309</v>
      </c>
      <c r="F417" s="13"/>
      <c r="G417" s="13" t="s">
        <v>263</v>
      </c>
      <c r="H417" s="13"/>
      <c r="I417" s="13"/>
      <c r="J417" s="14">
        <v>90</v>
      </c>
      <c r="K417" s="14"/>
      <c r="L417" s="14"/>
    </row>
    <row r="418" spans="1:12">
      <c r="A418" s="12" t="s">
        <v>12</v>
      </c>
      <c r="B418" s="13" t="s">
        <v>75</v>
      </c>
      <c r="C418" s="13"/>
      <c r="D418" s="13" t="s">
        <v>308</v>
      </c>
      <c r="E418" s="13" t="s">
        <v>309</v>
      </c>
      <c r="F418" s="13"/>
      <c r="G418" s="13" t="s">
        <v>263</v>
      </c>
      <c r="H418" s="13"/>
      <c r="I418" s="13"/>
      <c r="J418" s="14">
        <v>67</v>
      </c>
      <c r="K418" s="14"/>
      <c r="L418" s="14"/>
    </row>
    <row r="419" spans="1:12">
      <c r="A419" s="12" t="s">
        <v>12</v>
      </c>
      <c r="B419" s="13" t="s">
        <v>64</v>
      </c>
      <c r="C419" s="13"/>
      <c r="D419" s="13" t="s">
        <v>308</v>
      </c>
      <c r="E419" s="13" t="s">
        <v>309</v>
      </c>
      <c r="F419" s="13"/>
      <c r="G419" s="13" t="s">
        <v>263</v>
      </c>
      <c r="H419" s="13"/>
      <c r="I419" s="13"/>
      <c r="J419" s="14">
        <v>91</v>
      </c>
      <c r="K419" s="14"/>
      <c r="L419" s="14"/>
    </row>
    <row r="420" spans="1:12">
      <c r="A420" s="12" t="s">
        <v>12</v>
      </c>
      <c r="B420" s="13" t="s">
        <v>93</v>
      </c>
      <c r="C420" s="13"/>
      <c r="D420" s="13" t="s">
        <v>308</v>
      </c>
      <c r="E420" s="13" t="s">
        <v>309</v>
      </c>
      <c r="F420" s="13"/>
      <c r="G420" s="13" t="s">
        <v>263</v>
      </c>
      <c r="H420" s="13"/>
      <c r="I420" s="13"/>
      <c r="J420" s="14">
        <v>63</v>
      </c>
      <c r="K420" s="14"/>
      <c r="L420" s="14"/>
    </row>
    <row r="421" spans="1:12">
      <c r="A421" s="12" t="s">
        <v>12</v>
      </c>
      <c r="B421" s="13" t="s">
        <v>124</v>
      </c>
      <c r="C421" s="13"/>
      <c r="D421" s="13" t="s">
        <v>308</v>
      </c>
      <c r="E421" s="13" t="s">
        <v>309</v>
      </c>
      <c r="F421" s="13"/>
      <c r="G421" s="13" t="s">
        <v>263</v>
      </c>
      <c r="H421" s="13"/>
      <c r="I421" s="13"/>
      <c r="J421" s="14">
        <v>61</v>
      </c>
      <c r="K421" s="14"/>
      <c r="L421" s="14"/>
    </row>
    <row r="422" spans="1:12">
      <c r="A422" s="12" t="s">
        <v>12</v>
      </c>
      <c r="B422" s="13" t="s">
        <v>19</v>
      </c>
      <c r="C422" s="13"/>
      <c r="D422" s="13" t="s">
        <v>308</v>
      </c>
      <c r="E422" s="13" t="s">
        <v>309</v>
      </c>
      <c r="F422" s="13"/>
      <c r="G422" s="13" t="s">
        <v>263</v>
      </c>
      <c r="H422" s="13"/>
      <c r="I422" s="13"/>
      <c r="J422" s="14">
        <v>65</v>
      </c>
      <c r="K422" s="14"/>
      <c r="L422" s="14"/>
    </row>
    <row r="423" spans="1:12">
      <c r="A423" s="12" t="s">
        <v>12</v>
      </c>
      <c r="B423" s="13" t="s">
        <v>154</v>
      </c>
      <c r="C423" s="13"/>
      <c r="D423" s="13" t="s">
        <v>308</v>
      </c>
      <c r="E423" s="13" t="s">
        <v>309</v>
      </c>
      <c r="F423" s="13"/>
      <c r="G423" s="13" t="s">
        <v>263</v>
      </c>
      <c r="H423" s="13"/>
      <c r="I423" s="13"/>
      <c r="J423" s="14">
        <v>62</v>
      </c>
      <c r="K423" s="14"/>
      <c r="L423" s="14"/>
    </row>
    <row r="424" spans="1:12">
      <c r="A424" s="12" t="s">
        <v>12</v>
      </c>
      <c r="B424" s="13" t="s">
        <v>70</v>
      </c>
      <c r="C424" s="13"/>
      <c r="D424" s="13" t="s">
        <v>308</v>
      </c>
      <c r="E424" s="13" t="s">
        <v>309</v>
      </c>
      <c r="F424" s="13"/>
      <c r="G424" s="13" t="s">
        <v>263</v>
      </c>
      <c r="H424" s="13"/>
      <c r="I424" s="13"/>
      <c r="J424" s="14">
        <v>65</v>
      </c>
      <c r="K424" s="14"/>
      <c r="L424" s="14"/>
    </row>
    <row r="425" spans="1:12">
      <c r="A425" s="12" t="s">
        <v>12</v>
      </c>
      <c r="B425" s="13" t="s">
        <v>174</v>
      </c>
      <c r="C425" s="13"/>
      <c r="D425" s="13" t="s">
        <v>308</v>
      </c>
      <c r="E425" s="13" t="s">
        <v>309</v>
      </c>
      <c r="F425" s="13"/>
      <c r="G425" s="13" t="s">
        <v>263</v>
      </c>
      <c r="H425" s="13"/>
      <c r="I425" s="13"/>
      <c r="J425" s="14">
        <v>62</v>
      </c>
      <c r="K425" s="14"/>
      <c r="L425" s="14"/>
    </row>
    <row r="426" spans="1:12">
      <c r="A426" s="12" t="s">
        <v>12</v>
      </c>
      <c r="B426" s="13" t="s">
        <v>121</v>
      </c>
      <c r="C426" s="13"/>
      <c r="D426" s="13" t="s">
        <v>308</v>
      </c>
      <c r="E426" s="13" t="s">
        <v>309</v>
      </c>
      <c r="F426" s="13"/>
      <c r="G426" s="13" t="s">
        <v>263</v>
      </c>
      <c r="H426" s="13"/>
      <c r="I426" s="13"/>
      <c r="J426" s="14">
        <v>71</v>
      </c>
      <c r="K426" s="14"/>
      <c r="L426" s="14"/>
    </row>
    <row r="427" spans="1:12">
      <c r="A427" s="12" t="s">
        <v>12</v>
      </c>
      <c r="B427" s="13" t="s">
        <v>182</v>
      </c>
      <c r="C427" s="13"/>
      <c r="D427" s="13" t="s">
        <v>308</v>
      </c>
      <c r="E427" s="13" t="s">
        <v>309</v>
      </c>
      <c r="F427" s="13"/>
      <c r="G427" s="13" t="s">
        <v>263</v>
      </c>
      <c r="H427" s="13"/>
      <c r="I427" s="13"/>
      <c r="J427" s="14">
        <v>77</v>
      </c>
      <c r="K427" s="14"/>
      <c r="L427" s="14"/>
    </row>
    <row r="428" spans="1:12">
      <c r="A428" s="12" t="s">
        <v>12</v>
      </c>
      <c r="B428" s="13" t="s">
        <v>143</v>
      </c>
      <c r="C428" s="13"/>
      <c r="D428" s="13" t="s">
        <v>308</v>
      </c>
      <c r="E428" s="13" t="s">
        <v>309</v>
      </c>
      <c r="F428" s="13"/>
      <c r="G428" s="13" t="s">
        <v>263</v>
      </c>
      <c r="H428" s="13"/>
      <c r="I428" s="13"/>
      <c r="J428" s="14">
        <v>69</v>
      </c>
      <c r="K428" s="14"/>
      <c r="L428" s="14"/>
    </row>
    <row r="429" spans="1:12">
      <c r="A429" s="12" t="s">
        <v>12</v>
      </c>
      <c r="B429" s="13" t="s">
        <v>42</v>
      </c>
      <c r="C429" s="13"/>
      <c r="D429" s="13" t="s">
        <v>308</v>
      </c>
      <c r="E429" s="13" t="s">
        <v>309</v>
      </c>
      <c r="F429" s="13"/>
      <c r="G429" s="13" t="s">
        <v>263</v>
      </c>
      <c r="H429" s="13"/>
      <c r="I429" s="13"/>
      <c r="J429" s="14">
        <v>61</v>
      </c>
      <c r="K429" s="14"/>
      <c r="L429" s="14"/>
    </row>
    <row r="430" spans="1:12">
      <c r="A430" s="12" t="s">
        <v>12</v>
      </c>
      <c r="B430" s="13" t="s">
        <v>63</v>
      </c>
      <c r="C430" s="13"/>
      <c r="D430" s="13" t="s">
        <v>308</v>
      </c>
      <c r="E430" s="13" t="s">
        <v>309</v>
      </c>
      <c r="F430" s="13"/>
      <c r="G430" s="13" t="s">
        <v>263</v>
      </c>
      <c r="H430" s="13"/>
      <c r="I430" s="13"/>
      <c r="J430" s="14">
        <v>62</v>
      </c>
      <c r="K430" s="14"/>
      <c r="L430" s="14"/>
    </row>
    <row r="431" spans="1:12">
      <c r="A431" s="12" t="s">
        <v>12</v>
      </c>
      <c r="B431" s="13" t="s">
        <v>148</v>
      </c>
      <c r="C431" s="13"/>
      <c r="D431" s="13" t="s">
        <v>308</v>
      </c>
      <c r="E431" s="13" t="s">
        <v>309</v>
      </c>
      <c r="F431" s="13"/>
      <c r="G431" s="13" t="s">
        <v>263</v>
      </c>
      <c r="H431" s="13"/>
      <c r="I431" s="13"/>
      <c r="J431" s="14">
        <v>72</v>
      </c>
      <c r="K431" s="14"/>
      <c r="L431" s="14"/>
    </row>
    <row r="432" spans="1:12">
      <c r="A432" s="12" t="s">
        <v>12</v>
      </c>
      <c r="B432" s="13" t="s">
        <v>96</v>
      </c>
      <c r="C432" s="13"/>
      <c r="D432" s="13" t="s">
        <v>308</v>
      </c>
      <c r="E432" s="13" t="s">
        <v>309</v>
      </c>
      <c r="F432" s="13"/>
      <c r="G432" s="13" t="s">
        <v>263</v>
      </c>
      <c r="H432" s="13"/>
      <c r="I432" s="13"/>
      <c r="J432" s="14">
        <v>70</v>
      </c>
      <c r="K432" s="14"/>
      <c r="L432" s="14"/>
    </row>
    <row r="433" spans="1:12">
      <c r="A433" s="12" t="s">
        <v>12</v>
      </c>
      <c r="B433" s="13" t="s">
        <v>73</v>
      </c>
      <c r="C433" s="13"/>
      <c r="D433" s="13" t="s">
        <v>308</v>
      </c>
      <c r="E433" s="13" t="s">
        <v>309</v>
      </c>
      <c r="F433" s="13"/>
      <c r="G433" s="13" t="s">
        <v>263</v>
      </c>
      <c r="H433" s="13"/>
      <c r="I433" s="13"/>
      <c r="J433" s="14">
        <v>0</v>
      </c>
      <c r="K433" s="14"/>
      <c r="L433" s="14"/>
    </row>
    <row r="434" spans="1:12">
      <c r="A434" s="12" t="s">
        <v>12</v>
      </c>
      <c r="B434" s="13" t="s">
        <v>196</v>
      </c>
      <c r="C434" s="13"/>
      <c r="D434" s="13" t="s">
        <v>308</v>
      </c>
      <c r="E434" s="13" t="s">
        <v>309</v>
      </c>
      <c r="F434" s="13"/>
      <c r="G434" s="13" t="s">
        <v>263</v>
      </c>
      <c r="H434" s="13"/>
      <c r="I434" s="13"/>
      <c r="J434" s="14">
        <v>90</v>
      </c>
      <c r="K434" s="14"/>
      <c r="L434" s="14"/>
    </row>
    <row r="435" spans="1:12">
      <c r="A435" s="12" t="s">
        <v>12</v>
      </c>
      <c r="B435" s="13" t="s">
        <v>18</v>
      </c>
      <c r="C435" s="13"/>
      <c r="D435" s="13" t="s">
        <v>308</v>
      </c>
      <c r="E435" s="13" t="s">
        <v>309</v>
      </c>
      <c r="F435" s="13"/>
      <c r="G435" s="13" t="s">
        <v>263</v>
      </c>
      <c r="H435" s="13"/>
      <c r="I435" s="13"/>
      <c r="J435" s="14">
        <v>0</v>
      </c>
      <c r="K435" s="14"/>
      <c r="L435" s="14"/>
    </row>
    <row r="436" spans="1:12">
      <c r="A436" s="12" t="s">
        <v>12</v>
      </c>
      <c r="B436" s="13" t="s">
        <v>31</v>
      </c>
      <c r="C436" s="13"/>
      <c r="D436" s="13" t="s">
        <v>310</v>
      </c>
      <c r="E436" s="13" t="s">
        <v>311</v>
      </c>
      <c r="F436" s="13"/>
      <c r="G436" s="13" t="s">
        <v>263</v>
      </c>
      <c r="H436" s="13"/>
      <c r="I436" s="13"/>
      <c r="J436" s="14">
        <v>24</v>
      </c>
      <c r="K436" s="14"/>
      <c r="L436" s="14">
        <f>IF(J436&gt;=20,0.2,IF(J436&lt;10,0,((J436-10)*0.1+2.5)/20))</f>
        <v>0.2</v>
      </c>
    </row>
    <row r="437" spans="1:12">
      <c r="A437" s="12" t="s">
        <v>12</v>
      </c>
      <c r="B437" s="13" t="s">
        <v>27</v>
      </c>
      <c r="C437" s="13"/>
      <c r="D437" s="13" t="s">
        <v>310</v>
      </c>
      <c r="E437" s="13" t="s">
        <v>311</v>
      </c>
      <c r="F437" s="13"/>
      <c r="G437" s="13" t="s">
        <v>263</v>
      </c>
      <c r="H437" s="13"/>
      <c r="I437" s="13"/>
      <c r="J437" s="14">
        <v>22</v>
      </c>
      <c r="K437" s="14"/>
      <c r="L437" s="14">
        <f t="shared" ref="L437:L500" si="6">IF(J437&gt;=20,0.2,IF(J437&lt;10,0,((J437-10)*0.1+2.5)/20))</f>
        <v>0.2</v>
      </c>
    </row>
    <row r="438" spans="1:12">
      <c r="A438" s="12" t="s">
        <v>12</v>
      </c>
      <c r="B438" s="13" t="s">
        <v>89</v>
      </c>
      <c r="C438" s="13"/>
      <c r="D438" s="13" t="s">
        <v>310</v>
      </c>
      <c r="E438" s="13" t="s">
        <v>311</v>
      </c>
      <c r="F438" s="13"/>
      <c r="G438" s="13" t="s">
        <v>263</v>
      </c>
      <c r="H438" s="13"/>
      <c r="I438" s="13"/>
      <c r="J438" s="14">
        <v>17</v>
      </c>
      <c r="K438" s="14"/>
      <c r="L438" s="14">
        <f t="shared" si="6"/>
        <v>0.16</v>
      </c>
    </row>
    <row r="439" spans="1:12">
      <c r="A439" s="12" t="s">
        <v>12</v>
      </c>
      <c r="B439" s="13" t="s">
        <v>192</v>
      </c>
      <c r="C439" s="13"/>
      <c r="D439" s="13" t="s">
        <v>310</v>
      </c>
      <c r="E439" s="13" t="s">
        <v>311</v>
      </c>
      <c r="F439" s="13"/>
      <c r="G439" s="13" t="s">
        <v>263</v>
      </c>
      <c r="H439" s="13"/>
      <c r="I439" s="13"/>
      <c r="J439" s="14">
        <v>22</v>
      </c>
      <c r="K439" s="14"/>
      <c r="L439" s="14">
        <f t="shared" si="6"/>
        <v>0.2</v>
      </c>
    </row>
    <row r="440" spans="1:12">
      <c r="A440" s="12" t="s">
        <v>12</v>
      </c>
      <c r="B440" s="13" t="s">
        <v>117</v>
      </c>
      <c r="C440" s="13"/>
      <c r="D440" s="13" t="s">
        <v>310</v>
      </c>
      <c r="E440" s="13" t="s">
        <v>311</v>
      </c>
      <c r="F440" s="13"/>
      <c r="G440" s="13" t="s">
        <v>263</v>
      </c>
      <c r="H440" s="13"/>
      <c r="I440" s="13"/>
      <c r="J440" s="14">
        <v>20</v>
      </c>
      <c r="K440" s="14"/>
      <c r="L440" s="14">
        <f t="shared" si="6"/>
        <v>0.2</v>
      </c>
    </row>
    <row r="441" spans="1:12">
      <c r="A441" s="12" t="s">
        <v>12</v>
      </c>
      <c r="B441" s="13" t="s">
        <v>105</v>
      </c>
      <c r="C441" s="13"/>
      <c r="D441" s="13" t="s">
        <v>310</v>
      </c>
      <c r="E441" s="13" t="s">
        <v>311</v>
      </c>
      <c r="F441" s="13"/>
      <c r="G441" s="13" t="s">
        <v>263</v>
      </c>
      <c r="H441" s="13"/>
      <c r="I441" s="13"/>
      <c r="J441" s="14">
        <v>19.5</v>
      </c>
      <c r="K441" s="14"/>
      <c r="L441" s="14">
        <f t="shared" si="6"/>
        <v>0.1725</v>
      </c>
    </row>
    <row r="442" spans="1:12">
      <c r="A442" s="12" t="s">
        <v>12</v>
      </c>
      <c r="B442" s="13" t="s">
        <v>125</v>
      </c>
      <c r="C442" s="13"/>
      <c r="D442" s="13" t="s">
        <v>310</v>
      </c>
      <c r="E442" s="13" t="s">
        <v>311</v>
      </c>
      <c r="F442" s="13"/>
      <c r="G442" s="13" t="s">
        <v>263</v>
      </c>
      <c r="H442" s="13"/>
      <c r="I442" s="13"/>
      <c r="J442" s="14">
        <v>16</v>
      </c>
      <c r="K442" s="14"/>
      <c r="L442" s="14">
        <f t="shared" si="6"/>
        <v>0.155</v>
      </c>
    </row>
    <row r="443" spans="1:12">
      <c r="A443" s="12" t="s">
        <v>12</v>
      </c>
      <c r="B443" s="13" t="s">
        <v>167</v>
      </c>
      <c r="C443" s="13"/>
      <c r="D443" s="13" t="s">
        <v>310</v>
      </c>
      <c r="E443" s="13" t="s">
        <v>311</v>
      </c>
      <c r="F443" s="13"/>
      <c r="G443" s="13" t="s">
        <v>263</v>
      </c>
      <c r="H443" s="13"/>
      <c r="I443" s="13"/>
      <c r="J443" s="14">
        <v>26</v>
      </c>
      <c r="K443" s="14"/>
      <c r="L443" s="14">
        <f t="shared" si="6"/>
        <v>0.2</v>
      </c>
    </row>
    <row r="444" spans="1:12">
      <c r="A444" s="12" t="s">
        <v>12</v>
      </c>
      <c r="B444" s="13" t="s">
        <v>102</v>
      </c>
      <c r="C444" s="13"/>
      <c r="D444" s="13" t="s">
        <v>310</v>
      </c>
      <c r="E444" s="13" t="s">
        <v>311</v>
      </c>
      <c r="F444" s="13"/>
      <c r="G444" s="13" t="s">
        <v>263</v>
      </c>
      <c r="H444" s="13"/>
      <c r="I444" s="13"/>
      <c r="J444" s="14">
        <v>20</v>
      </c>
      <c r="K444" s="14"/>
      <c r="L444" s="14">
        <f t="shared" si="6"/>
        <v>0.2</v>
      </c>
    </row>
    <row r="445" spans="1:12">
      <c r="A445" s="12" t="s">
        <v>12</v>
      </c>
      <c r="B445" s="13" t="s">
        <v>92</v>
      </c>
      <c r="C445" s="13"/>
      <c r="D445" s="13" t="s">
        <v>310</v>
      </c>
      <c r="E445" s="13" t="s">
        <v>311</v>
      </c>
      <c r="F445" s="13"/>
      <c r="G445" s="13" t="s">
        <v>263</v>
      </c>
      <c r="H445" s="13"/>
      <c r="I445" s="13"/>
      <c r="J445" s="14">
        <v>21</v>
      </c>
      <c r="K445" s="14"/>
      <c r="L445" s="14">
        <f t="shared" si="6"/>
        <v>0.2</v>
      </c>
    </row>
    <row r="446" spans="1:12">
      <c r="A446" s="12" t="s">
        <v>12</v>
      </c>
      <c r="B446" s="13" t="s">
        <v>188</v>
      </c>
      <c r="C446" s="13"/>
      <c r="D446" s="13" t="s">
        <v>310</v>
      </c>
      <c r="E446" s="13" t="s">
        <v>311</v>
      </c>
      <c r="F446" s="13"/>
      <c r="G446" s="13" t="s">
        <v>263</v>
      </c>
      <c r="H446" s="13"/>
      <c r="I446" s="13"/>
      <c r="J446" s="14">
        <v>0</v>
      </c>
      <c r="K446" s="14"/>
      <c r="L446" s="14">
        <f t="shared" si="6"/>
        <v>0</v>
      </c>
    </row>
    <row r="447" spans="1:12">
      <c r="A447" s="12" t="s">
        <v>12</v>
      </c>
      <c r="B447" s="13" t="s">
        <v>13</v>
      </c>
      <c r="C447" s="13"/>
      <c r="D447" s="13" t="s">
        <v>310</v>
      </c>
      <c r="E447" s="13" t="s">
        <v>311</v>
      </c>
      <c r="F447" s="13"/>
      <c r="G447" s="13" t="s">
        <v>263</v>
      </c>
      <c r="H447" s="13"/>
      <c r="I447" s="13"/>
      <c r="J447" s="14">
        <v>19</v>
      </c>
      <c r="K447" s="14"/>
      <c r="L447" s="14">
        <f t="shared" si="6"/>
        <v>0.17</v>
      </c>
    </row>
    <row r="448" spans="1:12">
      <c r="A448" s="12" t="s">
        <v>12</v>
      </c>
      <c r="B448" s="13" t="s">
        <v>163</v>
      </c>
      <c r="C448" s="13"/>
      <c r="D448" s="13" t="s">
        <v>310</v>
      </c>
      <c r="E448" s="13" t="s">
        <v>311</v>
      </c>
      <c r="F448" s="13"/>
      <c r="G448" s="13" t="s">
        <v>263</v>
      </c>
      <c r="H448" s="13"/>
      <c r="I448" s="13"/>
      <c r="J448" s="14">
        <v>10</v>
      </c>
      <c r="K448" s="14"/>
      <c r="L448" s="14">
        <f t="shared" si="6"/>
        <v>0.125</v>
      </c>
    </row>
    <row r="449" spans="1:12">
      <c r="A449" s="12" t="s">
        <v>12</v>
      </c>
      <c r="B449" s="13" t="s">
        <v>108</v>
      </c>
      <c r="C449" s="13"/>
      <c r="D449" s="13" t="s">
        <v>310</v>
      </c>
      <c r="E449" s="13" t="s">
        <v>311</v>
      </c>
      <c r="F449" s="13"/>
      <c r="G449" s="13" t="s">
        <v>263</v>
      </c>
      <c r="H449" s="13"/>
      <c r="I449" s="13"/>
      <c r="J449" s="14">
        <v>10</v>
      </c>
      <c r="K449" s="14"/>
      <c r="L449" s="14">
        <f t="shared" si="6"/>
        <v>0.125</v>
      </c>
    </row>
    <row r="450" spans="1:12">
      <c r="A450" s="12" t="s">
        <v>12</v>
      </c>
      <c r="B450" s="13" t="s">
        <v>149</v>
      </c>
      <c r="C450" s="13"/>
      <c r="D450" s="13" t="s">
        <v>310</v>
      </c>
      <c r="E450" s="13" t="s">
        <v>311</v>
      </c>
      <c r="F450" s="13"/>
      <c r="G450" s="13" t="s">
        <v>263</v>
      </c>
      <c r="H450" s="13"/>
      <c r="I450" s="13"/>
      <c r="J450" s="14">
        <v>21</v>
      </c>
      <c r="K450" s="14"/>
      <c r="L450" s="14">
        <f t="shared" si="6"/>
        <v>0.2</v>
      </c>
    </row>
    <row r="451" spans="1:12">
      <c r="A451" s="12" t="s">
        <v>12</v>
      </c>
      <c r="B451" s="13" t="s">
        <v>75</v>
      </c>
      <c r="C451" s="13"/>
      <c r="D451" s="13" t="s">
        <v>310</v>
      </c>
      <c r="E451" s="13" t="s">
        <v>311</v>
      </c>
      <c r="F451" s="13"/>
      <c r="G451" s="13" t="s">
        <v>263</v>
      </c>
      <c r="H451" s="13"/>
      <c r="I451" s="13"/>
      <c r="J451" s="14">
        <v>12</v>
      </c>
      <c r="K451" s="14"/>
      <c r="L451" s="14">
        <f t="shared" si="6"/>
        <v>0.135</v>
      </c>
    </row>
    <row r="452" spans="1:12">
      <c r="A452" s="12" t="s">
        <v>12</v>
      </c>
      <c r="B452" s="13" t="s">
        <v>64</v>
      </c>
      <c r="C452" s="13"/>
      <c r="D452" s="13" t="s">
        <v>310</v>
      </c>
      <c r="E452" s="13" t="s">
        <v>311</v>
      </c>
      <c r="F452" s="13"/>
      <c r="G452" s="13" t="s">
        <v>263</v>
      </c>
      <c r="H452" s="13"/>
      <c r="I452" s="13"/>
      <c r="J452" s="14">
        <v>22</v>
      </c>
      <c r="K452" s="14"/>
      <c r="L452" s="14">
        <f t="shared" si="6"/>
        <v>0.2</v>
      </c>
    </row>
    <row r="453" spans="1:12">
      <c r="A453" s="12" t="s">
        <v>12</v>
      </c>
      <c r="B453" s="13" t="s">
        <v>93</v>
      </c>
      <c r="C453" s="13"/>
      <c r="D453" s="13" t="s">
        <v>310</v>
      </c>
      <c r="E453" s="13" t="s">
        <v>311</v>
      </c>
      <c r="F453" s="13"/>
      <c r="G453" s="13" t="s">
        <v>263</v>
      </c>
      <c r="H453" s="13"/>
      <c r="I453" s="13"/>
      <c r="J453" s="14">
        <v>1</v>
      </c>
      <c r="K453" s="14"/>
      <c r="L453" s="14">
        <f t="shared" si="6"/>
        <v>0</v>
      </c>
    </row>
    <row r="454" spans="1:12">
      <c r="A454" s="12" t="s">
        <v>12</v>
      </c>
      <c r="B454" s="13" t="s">
        <v>124</v>
      </c>
      <c r="C454" s="13"/>
      <c r="D454" s="13" t="s">
        <v>310</v>
      </c>
      <c r="E454" s="13" t="s">
        <v>311</v>
      </c>
      <c r="F454" s="13"/>
      <c r="G454" s="13" t="s">
        <v>263</v>
      </c>
      <c r="H454" s="13"/>
      <c r="I454" s="13"/>
      <c r="J454" s="14">
        <v>12</v>
      </c>
      <c r="K454" s="14"/>
      <c r="L454" s="14">
        <f t="shared" si="6"/>
        <v>0.135</v>
      </c>
    </row>
    <row r="455" spans="1:12">
      <c r="A455" s="12" t="s">
        <v>12</v>
      </c>
      <c r="B455" s="13" t="s">
        <v>19</v>
      </c>
      <c r="C455" s="13"/>
      <c r="D455" s="13" t="s">
        <v>310</v>
      </c>
      <c r="E455" s="13" t="s">
        <v>311</v>
      </c>
      <c r="F455" s="13"/>
      <c r="G455" s="13" t="s">
        <v>263</v>
      </c>
      <c r="H455" s="13"/>
      <c r="I455" s="13"/>
      <c r="J455" s="14">
        <v>11</v>
      </c>
      <c r="K455" s="14"/>
      <c r="L455" s="14">
        <f t="shared" si="6"/>
        <v>0.13</v>
      </c>
    </row>
    <row r="456" spans="1:12">
      <c r="A456" s="12" t="s">
        <v>12</v>
      </c>
      <c r="B456" s="13" t="s">
        <v>154</v>
      </c>
      <c r="C456" s="13"/>
      <c r="D456" s="13" t="s">
        <v>310</v>
      </c>
      <c r="E456" s="13" t="s">
        <v>311</v>
      </c>
      <c r="F456" s="13"/>
      <c r="G456" s="13" t="s">
        <v>263</v>
      </c>
      <c r="H456" s="13"/>
      <c r="I456" s="13"/>
      <c r="J456" s="14">
        <v>20</v>
      </c>
      <c r="K456" s="14"/>
      <c r="L456" s="14">
        <f t="shared" si="6"/>
        <v>0.2</v>
      </c>
    </row>
    <row r="457" spans="1:12">
      <c r="A457" s="12" t="s">
        <v>12</v>
      </c>
      <c r="B457" s="13" t="s">
        <v>70</v>
      </c>
      <c r="C457" s="13"/>
      <c r="D457" s="13" t="s">
        <v>310</v>
      </c>
      <c r="E457" s="13" t="s">
        <v>311</v>
      </c>
      <c r="F457" s="13"/>
      <c r="G457" s="13" t="s">
        <v>263</v>
      </c>
      <c r="H457" s="13"/>
      <c r="I457" s="13"/>
      <c r="J457" s="14">
        <v>16</v>
      </c>
      <c r="K457" s="14"/>
      <c r="L457" s="14">
        <f t="shared" si="6"/>
        <v>0.155</v>
      </c>
    </row>
    <row r="458" spans="1:12">
      <c r="A458" s="12" t="s">
        <v>12</v>
      </c>
      <c r="B458" s="13" t="s">
        <v>174</v>
      </c>
      <c r="C458" s="13"/>
      <c r="D458" s="13" t="s">
        <v>310</v>
      </c>
      <c r="E458" s="13" t="s">
        <v>311</v>
      </c>
      <c r="F458" s="13"/>
      <c r="G458" s="13" t="s">
        <v>263</v>
      </c>
      <c r="H458" s="13"/>
      <c r="I458" s="13"/>
      <c r="J458" s="14">
        <v>19</v>
      </c>
      <c r="K458" s="14"/>
      <c r="L458" s="14">
        <f t="shared" si="6"/>
        <v>0.17</v>
      </c>
    </row>
    <row r="459" spans="1:12">
      <c r="A459" s="12" t="s">
        <v>12</v>
      </c>
      <c r="B459" s="13" t="s">
        <v>121</v>
      </c>
      <c r="C459" s="13"/>
      <c r="D459" s="13" t="s">
        <v>310</v>
      </c>
      <c r="E459" s="13" t="s">
        <v>311</v>
      </c>
      <c r="F459" s="13"/>
      <c r="G459" s="13" t="s">
        <v>263</v>
      </c>
      <c r="H459" s="13"/>
      <c r="I459" s="13"/>
      <c r="J459" s="14">
        <v>28</v>
      </c>
      <c r="K459" s="14"/>
      <c r="L459" s="14">
        <f t="shared" si="6"/>
        <v>0.2</v>
      </c>
    </row>
    <row r="460" spans="1:12">
      <c r="A460" s="12" t="s">
        <v>12</v>
      </c>
      <c r="B460" s="13" t="s">
        <v>182</v>
      </c>
      <c r="C460" s="13"/>
      <c r="D460" s="13" t="s">
        <v>310</v>
      </c>
      <c r="E460" s="13" t="s">
        <v>311</v>
      </c>
      <c r="F460" s="13"/>
      <c r="G460" s="13" t="s">
        <v>263</v>
      </c>
      <c r="H460" s="13"/>
      <c r="I460" s="13"/>
      <c r="J460" s="14">
        <v>18</v>
      </c>
      <c r="K460" s="14"/>
      <c r="L460" s="14">
        <f t="shared" si="6"/>
        <v>0.165</v>
      </c>
    </row>
    <row r="461" spans="1:12">
      <c r="A461" s="12" t="s">
        <v>12</v>
      </c>
      <c r="B461" s="13" t="s">
        <v>143</v>
      </c>
      <c r="C461" s="13"/>
      <c r="D461" s="13" t="s">
        <v>310</v>
      </c>
      <c r="E461" s="13" t="s">
        <v>311</v>
      </c>
      <c r="F461" s="13"/>
      <c r="G461" s="13" t="s">
        <v>263</v>
      </c>
      <c r="H461" s="13"/>
      <c r="I461" s="13"/>
      <c r="J461" s="14">
        <v>11</v>
      </c>
      <c r="K461" s="14"/>
      <c r="L461" s="14">
        <f t="shared" si="6"/>
        <v>0.13</v>
      </c>
    </row>
    <row r="462" spans="1:12">
      <c r="A462" s="12" t="s">
        <v>12</v>
      </c>
      <c r="B462" s="13" t="s">
        <v>42</v>
      </c>
      <c r="C462" s="13"/>
      <c r="D462" s="13" t="s">
        <v>310</v>
      </c>
      <c r="E462" s="13" t="s">
        <v>311</v>
      </c>
      <c r="F462" s="13"/>
      <c r="G462" s="13" t="s">
        <v>263</v>
      </c>
      <c r="H462" s="13"/>
      <c r="I462" s="13"/>
      <c r="J462" s="14">
        <v>22.5</v>
      </c>
      <c r="K462" s="14"/>
      <c r="L462" s="14">
        <f t="shared" si="6"/>
        <v>0.2</v>
      </c>
    </row>
    <row r="463" spans="1:12">
      <c r="A463" s="12" t="s">
        <v>12</v>
      </c>
      <c r="B463" s="13" t="s">
        <v>63</v>
      </c>
      <c r="C463" s="13"/>
      <c r="D463" s="13" t="s">
        <v>310</v>
      </c>
      <c r="E463" s="13" t="s">
        <v>311</v>
      </c>
      <c r="F463" s="13"/>
      <c r="G463" s="13" t="s">
        <v>263</v>
      </c>
      <c r="H463" s="13"/>
      <c r="I463" s="13"/>
      <c r="J463" s="14">
        <v>0</v>
      </c>
      <c r="K463" s="14"/>
      <c r="L463" s="14">
        <f t="shared" si="6"/>
        <v>0</v>
      </c>
    </row>
    <row r="464" spans="1:12">
      <c r="A464" s="12" t="s">
        <v>12</v>
      </c>
      <c r="B464" s="13" t="s">
        <v>148</v>
      </c>
      <c r="C464" s="13"/>
      <c r="D464" s="13" t="s">
        <v>310</v>
      </c>
      <c r="E464" s="13" t="s">
        <v>311</v>
      </c>
      <c r="F464" s="13"/>
      <c r="G464" s="13" t="s">
        <v>263</v>
      </c>
      <c r="H464" s="13"/>
      <c r="I464" s="13"/>
      <c r="J464" s="14">
        <v>10</v>
      </c>
      <c r="K464" s="14"/>
      <c r="L464" s="14">
        <f t="shared" si="6"/>
        <v>0.125</v>
      </c>
    </row>
    <row r="465" spans="1:12">
      <c r="A465" s="12" t="s">
        <v>12</v>
      </c>
      <c r="B465" s="13" t="s">
        <v>96</v>
      </c>
      <c r="C465" s="13"/>
      <c r="D465" s="13" t="s">
        <v>310</v>
      </c>
      <c r="E465" s="13" t="s">
        <v>311</v>
      </c>
      <c r="F465" s="13"/>
      <c r="G465" s="13" t="s">
        <v>263</v>
      </c>
      <c r="H465" s="13"/>
      <c r="I465" s="13"/>
      <c r="J465" s="14">
        <v>0</v>
      </c>
      <c r="K465" s="14"/>
      <c r="L465" s="14">
        <f t="shared" si="6"/>
        <v>0</v>
      </c>
    </row>
    <row r="466" spans="1:12">
      <c r="A466" s="12" t="s">
        <v>12</v>
      </c>
      <c r="B466" s="13" t="s">
        <v>73</v>
      </c>
      <c r="C466" s="13"/>
      <c r="D466" s="13" t="s">
        <v>310</v>
      </c>
      <c r="E466" s="13" t="s">
        <v>311</v>
      </c>
      <c r="F466" s="13"/>
      <c r="G466" s="13" t="s">
        <v>263</v>
      </c>
      <c r="H466" s="13"/>
      <c r="I466" s="13"/>
      <c r="J466" s="14">
        <v>0</v>
      </c>
      <c r="K466" s="14"/>
      <c r="L466" s="14">
        <f t="shared" si="6"/>
        <v>0</v>
      </c>
    </row>
    <row r="467" spans="1:12">
      <c r="A467" s="12" t="s">
        <v>12</v>
      </c>
      <c r="B467" s="13" t="s">
        <v>196</v>
      </c>
      <c r="C467" s="13"/>
      <c r="D467" s="13" t="s">
        <v>310</v>
      </c>
      <c r="E467" s="13" t="s">
        <v>311</v>
      </c>
      <c r="F467" s="13"/>
      <c r="G467" s="13" t="s">
        <v>263</v>
      </c>
      <c r="H467" s="13"/>
      <c r="I467" s="13"/>
      <c r="J467" s="14">
        <v>2</v>
      </c>
      <c r="K467" s="14"/>
      <c r="L467" s="14">
        <f t="shared" si="6"/>
        <v>0</v>
      </c>
    </row>
    <row r="468" spans="1:12">
      <c r="A468" s="12" t="s">
        <v>12</v>
      </c>
      <c r="B468" s="13" t="s">
        <v>18</v>
      </c>
      <c r="C468" s="13"/>
      <c r="D468" s="13" t="s">
        <v>310</v>
      </c>
      <c r="E468" s="13" t="s">
        <v>311</v>
      </c>
      <c r="F468" s="13"/>
      <c r="G468" s="13" t="s">
        <v>263</v>
      </c>
      <c r="H468" s="13"/>
      <c r="I468" s="13"/>
      <c r="J468" s="14">
        <v>0</v>
      </c>
      <c r="K468" s="14"/>
      <c r="L468" s="14">
        <f t="shared" si="6"/>
        <v>0</v>
      </c>
    </row>
    <row r="469" spans="1:12">
      <c r="A469" s="12" t="s">
        <v>12</v>
      </c>
      <c r="B469" s="13" t="s">
        <v>31</v>
      </c>
      <c r="C469" s="13"/>
      <c r="D469" s="13" t="s">
        <v>310</v>
      </c>
      <c r="E469" s="13" t="s">
        <v>311</v>
      </c>
      <c r="F469" s="13"/>
      <c r="G469" s="13" t="s">
        <v>262</v>
      </c>
      <c r="H469" s="13"/>
      <c r="I469" s="13"/>
      <c r="J469" s="14">
        <v>20</v>
      </c>
      <c r="K469" s="14"/>
      <c r="L469" s="14">
        <f t="shared" si="6"/>
        <v>0.2</v>
      </c>
    </row>
    <row r="470" spans="1:12">
      <c r="A470" s="12" t="s">
        <v>12</v>
      </c>
      <c r="B470" s="13" t="s">
        <v>27</v>
      </c>
      <c r="C470" s="13"/>
      <c r="D470" s="13" t="s">
        <v>310</v>
      </c>
      <c r="E470" s="13" t="s">
        <v>311</v>
      </c>
      <c r="F470" s="13"/>
      <c r="G470" s="13" t="s">
        <v>262</v>
      </c>
      <c r="H470" s="13"/>
      <c r="I470" s="13"/>
      <c r="J470" s="14">
        <v>20</v>
      </c>
      <c r="K470" s="14"/>
      <c r="L470" s="14">
        <f t="shared" si="6"/>
        <v>0.2</v>
      </c>
    </row>
    <row r="471" spans="1:12">
      <c r="A471" s="12" t="s">
        <v>12</v>
      </c>
      <c r="B471" s="13" t="s">
        <v>89</v>
      </c>
      <c r="C471" s="13"/>
      <c r="D471" s="13" t="s">
        <v>310</v>
      </c>
      <c r="E471" s="13" t="s">
        <v>311</v>
      </c>
      <c r="F471" s="13"/>
      <c r="G471" s="13" t="s">
        <v>262</v>
      </c>
      <c r="H471" s="13"/>
      <c r="I471" s="13"/>
      <c r="J471" s="14">
        <v>20</v>
      </c>
      <c r="K471" s="14"/>
      <c r="L471" s="14">
        <f t="shared" si="6"/>
        <v>0.2</v>
      </c>
    </row>
    <row r="472" spans="1:12">
      <c r="A472" s="12" t="s">
        <v>12</v>
      </c>
      <c r="B472" s="13" t="s">
        <v>192</v>
      </c>
      <c r="C472" s="13"/>
      <c r="D472" s="13" t="s">
        <v>310</v>
      </c>
      <c r="E472" s="13" t="s">
        <v>311</v>
      </c>
      <c r="F472" s="13"/>
      <c r="G472" s="13" t="s">
        <v>262</v>
      </c>
      <c r="H472" s="13"/>
      <c r="I472" s="13"/>
      <c r="J472" s="14">
        <v>20</v>
      </c>
      <c r="K472" s="14"/>
      <c r="L472" s="14">
        <f t="shared" si="6"/>
        <v>0.2</v>
      </c>
    </row>
    <row r="473" spans="1:12">
      <c r="A473" s="12" t="s">
        <v>12</v>
      </c>
      <c r="B473" s="13" t="s">
        <v>117</v>
      </c>
      <c r="C473" s="13"/>
      <c r="D473" s="13" t="s">
        <v>310</v>
      </c>
      <c r="E473" s="13" t="s">
        <v>311</v>
      </c>
      <c r="F473" s="13"/>
      <c r="G473" s="13" t="s">
        <v>262</v>
      </c>
      <c r="H473" s="13"/>
      <c r="I473" s="13"/>
      <c r="J473" s="14">
        <v>20</v>
      </c>
      <c r="K473" s="14"/>
      <c r="L473" s="14">
        <f t="shared" si="6"/>
        <v>0.2</v>
      </c>
    </row>
    <row r="474" spans="1:12">
      <c r="A474" s="12" t="s">
        <v>12</v>
      </c>
      <c r="B474" s="13" t="s">
        <v>105</v>
      </c>
      <c r="C474" s="13"/>
      <c r="D474" s="13" t="s">
        <v>310</v>
      </c>
      <c r="E474" s="13" t="s">
        <v>311</v>
      </c>
      <c r="F474" s="13"/>
      <c r="G474" s="13" t="s">
        <v>262</v>
      </c>
      <c r="H474" s="13"/>
      <c r="I474" s="13"/>
      <c r="J474" s="14">
        <v>20</v>
      </c>
      <c r="K474" s="14"/>
      <c r="L474" s="14">
        <f t="shared" si="6"/>
        <v>0.2</v>
      </c>
    </row>
    <row r="475" spans="1:12">
      <c r="A475" s="12" t="s">
        <v>12</v>
      </c>
      <c r="B475" s="13" t="s">
        <v>125</v>
      </c>
      <c r="C475" s="13"/>
      <c r="D475" s="13" t="s">
        <v>310</v>
      </c>
      <c r="E475" s="13" t="s">
        <v>311</v>
      </c>
      <c r="F475" s="13"/>
      <c r="G475" s="13" t="s">
        <v>262</v>
      </c>
      <c r="H475" s="13"/>
      <c r="I475" s="13"/>
      <c r="J475" s="14">
        <v>20</v>
      </c>
      <c r="K475" s="14"/>
      <c r="L475" s="14">
        <f t="shared" si="6"/>
        <v>0.2</v>
      </c>
    </row>
    <row r="476" spans="1:12">
      <c r="A476" s="12" t="s">
        <v>12</v>
      </c>
      <c r="B476" s="13" t="s">
        <v>167</v>
      </c>
      <c r="C476" s="13"/>
      <c r="D476" s="13" t="s">
        <v>310</v>
      </c>
      <c r="E476" s="13" t="s">
        <v>311</v>
      </c>
      <c r="F476" s="13"/>
      <c r="G476" s="13" t="s">
        <v>262</v>
      </c>
      <c r="H476" s="13"/>
      <c r="I476" s="13"/>
      <c r="J476" s="14">
        <v>20</v>
      </c>
      <c r="K476" s="14"/>
      <c r="L476" s="14">
        <f t="shared" si="6"/>
        <v>0.2</v>
      </c>
    </row>
    <row r="477" spans="1:12">
      <c r="A477" s="12" t="s">
        <v>12</v>
      </c>
      <c r="B477" s="13" t="s">
        <v>102</v>
      </c>
      <c r="C477" s="13"/>
      <c r="D477" s="13" t="s">
        <v>310</v>
      </c>
      <c r="E477" s="13" t="s">
        <v>311</v>
      </c>
      <c r="F477" s="13"/>
      <c r="G477" s="13" t="s">
        <v>262</v>
      </c>
      <c r="H477" s="13"/>
      <c r="I477" s="13"/>
      <c r="J477" s="14">
        <v>20</v>
      </c>
      <c r="K477" s="14"/>
      <c r="L477" s="14">
        <f t="shared" si="6"/>
        <v>0.2</v>
      </c>
    </row>
    <row r="478" spans="1:12">
      <c r="A478" s="12" t="s">
        <v>12</v>
      </c>
      <c r="B478" s="13" t="s">
        <v>92</v>
      </c>
      <c r="C478" s="13"/>
      <c r="D478" s="13" t="s">
        <v>310</v>
      </c>
      <c r="E478" s="13" t="s">
        <v>311</v>
      </c>
      <c r="F478" s="13"/>
      <c r="G478" s="13" t="s">
        <v>262</v>
      </c>
      <c r="H478" s="13"/>
      <c r="I478" s="13"/>
      <c r="J478" s="14">
        <v>20</v>
      </c>
      <c r="K478" s="14"/>
      <c r="L478" s="14">
        <f t="shared" si="6"/>
        <v>0.2</v>
      </c>
    </row>
    <row r="479" spans="1:12">
      <c r="A479" s="12" t="s">
        <v>12</v>
      </c>
      <c r="B479" s="13" t="s">
        <v>188</v>
      </c>
      <c r="C479" s="13"/>
      <c r="D479" s="13" t="s">
        <v>310</v>
      </c>
      <c r="E479" s="13" t="s">
        <v>311</v>
      </c>
      <c r="F479" s="13"/>
      <c r="G479" s="13" t="s">
        <v>262</v>
      </c>
      <c r="H479" s="13"/>
      <c r="I479" s="13"/>
      <c r="J479" s="14">
        <v>0</v>
      </c>
      <c r="K479" s="14"/>
      <c r="L479" s="14">
        <f t="shared" si="6"/>
        <v>0</v>
      </c>
    </row>
    <row r="480" spans="1:12">
      <c r="A480" s="12" t="s">
        <v>12</v>
      </c>
      <c r="B480" s="13" t="s">
        <v>13</v>
      </c>
      <c r="C480" s="13"/>
      <c r="D480" s="13" t="s">
        <v>310</v>
      </c>
      <c r="E480" s="13" t="s">
        <v>311</v>
      </c>
      <c r="F480" s="13"/>
      <c r="G480" s="13" t="s">
        <v>262</v>
      </c>
      <c r="H480" s="13"/>
      <c r="I480" s="13"/>
      <c r="J480" s="14">
        <v>20</v>
      </c>
      <c r="K480" s="14"/>
      <c r="L480" s="14">
        <f t="shared" si="6"/>
        <v>0.2</v>
      </c>
    </row>
    <row r="481" spans="1:12">
      <c r="A481" s="12" t="s">
        <v>12</v>
      </c>
      <c r="B481" s="13" t="s">
        <v>163</v>
      </c>
      <c r="C481" s="13"/>
      <c r="D481" s="13" t="s">
        <v>310</v>
      </c>
      <c r="E481" s="13" t="s">
        <v>311</v>
      </c>
      <c r="F481" s="13"/>
      <c r="G481" s="13" t="s">
        <v>262</v>
      </c>
      <c r="H481" s="13"/>
      <c r="I481" s="13"/>
      <c r="J481" s="14">
        <v>1</v>
      </c>
      <c r="K481" s="14"/>
      <c r="L481" s="14">
        <f t="shared" si="6"/>
        <v>0</v>
      </c>
    </row>
    <row r="482" spans="1:12">
      <c r="A482" s="12" t="s">
        <v>12</v>
      </c>
      <c r="B482" s="13" t="s">
        <v>108</v>
      </c>
      <c r="C482" s="13"/>
      <c r="D482" s="13" t="s">
        <v>310</v>
      </c>
      <c r="E482" s="13" t="s">
        <v>311</v>
      </c>
      <c r="F482" s="13"/>
      <c r="G482" s="13" t="s">
        <v>262</v>
      </c>
      <c r="H482" s="13"/>
      <c r="I482" s="13"/>
      <c r="J482" s="14">
        <v>15</v>
      </c>
      <c r="K482" s="14"/>
      <c r="L482" s="14">
        <f t="shared" si="6"/>
        <v>0.15</v>
      </c>
    </row>
    <row r="483" spans="1:12">
      <c r="A483" s="12" t="s">
        <v>12</v>
      </c>
      <c r="B483" s="13" t="s">
        <v>149</v>
      </c>
      <c r="C483" s="13"/>
      <c r="D483" s="13" t="s">
        <v>310</v>
      </c>
      <c r="E483" s="13" t="s">
        <v>311</v>
      </c>
      <c r="F483" s="13"/>
      <c r="G483" s="13" t="s">
        <v>262</v>
      </c>
      <c r="H483" s="13"/>
      <c r="I483" s="13"/>
      <c r="J483" s="14">
        <v>20</v>
      </c>
      <c r="K483" s="14"/>
      <c r="L483" s="14">
        <f t="shared" si="6"/>
        <v>0.2</v>
      </c>
    </row>
    <row r="484" spans="1:12">
      <c r="A484" s="12" t="s">
        <v>12</v>
      </c>
      <c r="B484" s="13" t="s">
        <v>75</v>
      </c>
      <c r="C484" s="13"/>
      <c r="D484" s="13" t="s">
        <v>310</v>
      </c>
      <c r="E484" s="13" t="s">
        <v>311</v>
      </c>
      <c r="F484" s="13"/>
      <c r="G484" s="13" t="s">
        <v>262</v>
      </c>
      <c r="H484" s="13"/>
      <c r="I484" s="13"/>
      <c r="J484" s="14">
        <v>10</v>
      </c>
      <c r="K484" s="14"/>
      <c r="L484" s="14">
        <f t="shared" si="6"/>
        <v>0.125</v>
      </c>
    </row>
    <row r="485" spans="1:12">
      <c r="A485" s="12" t="s">
        <v>12</v>
      </c>
      <c r="B485" s="13" t="s">
        <v>64</v>
      </c>
      <c r="C485" s="13"/>
      <c r="D485" s="13" t="s">
        <v>310</v>
      </c>
      <c r="E485" s="13" t="s">
        <v>311</v>
      </c>
      <c r="F485" s="13"/>
      <c r="G485" s="13" t="s">
        <v>262</v>
      </c>
      <c r="H485" s="13"/>
      <c r="I485" s="13"/>
      <c r="J485" s="14">
        <v>20</v>
      </c>
      <c r="K485" s="14"/>
      <c r="L485" s="14">
        <f t="shared" si="6"/>
        <v>0.2</v>
      </c>
    </row>
    <row r="486" spans="1:12">
      <c r="A486" s="12" t="s">
        <v>12</v>
      </c>
      <c r="B486" s="13" t="s">
        <v>93</v>
      </c>
      <c r="C486" s="13"/>
      <c r="D486" s="13" t="s">
        <v>310</v>
      </c>
      <c r="E486" s="13" t="s">
        <v>311</v>
      </c>
      <c r="F486" s="13"/>
      <c r="G486" s="13" t="s">
        <v>262</v>
      </c>
      <c r="H486" s="13"/>
      <c r="I486" s="13"/>
      <c r="J486" s="14">
        <v>3</v>
      </c>
      <c r="K486" s="14"/>
      <c r="L486" s="14">
        <f t="shared" si="6"/>
        <v>0</v>
      </c>
    </row>
    <row r="487" spans="1:12">
      <c r="A487" s="12" t="s">
        <v>12</v>
      </c>
      <c r="B487" s="13" t="s">
        <v>124</v>
      </c>
      <c r="C487" s="13"/>
      <c r="D487" s="13" t="s">
        <v>310</v>
      </c>
      <c r="E487" s="13" t="s">
        <v>311</v>
      </c>
      <c r="F487" s="13"/>
      <c r="G487" s="13" t="s">
        <v>262</v>
      </c>
      <c r="H487" s="13"/>
      <c r="I487" s="13"/>
      <c r="J487" s="14">
        <v>10</v>
      </c>
      <c r="K487" s="14"/>
      <c r="L487" s="14">
        <f t="shared" si="6"/>
        <v>0.125</v>
      </c>
    </row>
    <row r="488" spans="1:12">
      <c r="A488" s="12" t="s">
        <v>12</v>
      </c>
      <c r="B488" s="13" t="s">
        <v>19</v>
      </c>
      <c r="C488" s="13"/>
      <c r="D488" s="13" t="s">
        <v>310</v>
      </c>
      <c r="E488" s="13" t="s">
        <v>311</v>
      </c>
      <c r="F488" s="13"/>
      <c r="G488" s="13" t="s">
        <v>262</v>
      </c>
      <c r="H488" s="13"/>
      <c r="I488" s="13"/>
      <c r="J488" s="14">
        <v>20</v>
      </c>
      <c r="K488" s="14"/>
      <c r="L488" s="14">
        <f t="shared" si="6"/>
        <v>0.2</v>
      </c>
    </row>
    <row r="489" spans="1:12">
      <c r="A489" s="12" t="s">
        <v>12</v>
      </c>
      <c r="B489" s="13" t="s">
        <v>154</v>
      </c>
      <c r="C489" s="13"/>
      <c r="D489" s="13" t="s">
        <v>310</v>
      </c>
      <c r="E489" s="13" t="s">
        <v>311</v>
      </c>
      <c r="F489" s="13"/>
      <c r="G489" s="13" t="s">
        <v>262</v>
      </c>
      <c r="H489" s="13"/>
      <c r="I489" s="13"/>
      <c r="J489" s="14">
        <v>20</v>
      </c>
      <c r="K489" s="14"/>
      <c r="L489" s="14">
        <f t="shared" si="6"/>
        <v>0.2</v>
      </c>
    </row>
    <row r="490" spans="1:12">
      <c r="A490" s="12" t="s">
        <v>12</v>
      </c>
      <c r="B490" s="13" t="s">
        <v>70</v>
      </c>
      <c r="C490" s="13"/>
      <c r="D490" s="13" t="s">
        <v>310</v>
      </c>
      <c r="E490" s="13" t="s">
        <v>311</v>
      </c>
      <c r="F490" s="13"/>
      <c r="G490" s="13" t="s">
        <v>262</v>
      </c>
      <c r="H490" s="13"/>
      <c r="I490" s="13"/>
      <c r="J490" s="14">
        <v>11</v>
      </c>
      <c r="K490" s="14"/>
      <c r="L490" s="14">
        <f t="shared" si="6"/>
        <v>0.13</v>
      </c>
    </row>
    <row r="491" spans="1:12">
      <c r="A491" s="12" t="s">
        <v>12</v>
      </c>
      <c r="B491" s="13" t="s">
        <v>174</v>
      </c>
      <c r="C491" s="13"/>
      <c r="D491" s="13" t="s">
        <v>310</v>
      </c>
      <c r="E491" s="13" t="s">
        <v>311</v>
      </c>
      <c r="F491" s="13"/>
      <c r="G491" s="13" t="s">
        <v>262</v>
      </c>
      <c r="H491" s="13"/>
      <c r="I491" s="13"/>
      <c r="J491" s="14">
        <v>18</v>
      </c>
      <c r="K491" s="14"/>
      <c r="L491" s="14">
        <f t="shared" si="6"/>
        <v>0.165</v>
      </c>
    </row>
    <row r="492" spans="1:12">
      <c r="A492" s="12" t="s">
        <v>12</v>
      </c>
      <c r="B492" s="13" t="s">
        <v>121</v>
      </c>
      <c r="C492" s="13"/>
      <c r="D492" s="13" t="s">
        <v>310</v>
      </c>
      <c r="E492" s="13" t="s">
        <v>311</v>
      </c>
      <c r="F492" s="13"/>
      <c r="G492" s="13" t="s">
        <v>262</v>
      </c>
      <c r="H492" s="13"/>
      <c r="I492" s="13"/>
      <c r="J492" s="14">
        <v>20</v>
      </c>
      <c r="K492" s="14"/>
      <c r="L492" s="14">
        <f t="shared" si="6"/>
        <v>0.2</v>
      </c>
    </row>
    <row r="493" spans="1:12">
      <c r="A493" s="12" t="s">
        <v>12</v>
      </c>
      <c r="B493" s="13" t="s">
        <v>182</v>
      </c>
      <c r="C493" s="13"/>
      <c r="D493" s="13" t="s">
        <v>310</v>
      </c>
      <c r="E493" s="13" t="s">
        <v>311</v>
      </c>
      <c r="F493" s="13"/>
      <c r="G493" s="13" t="s">
        <v>262</v>
      </c>
      <c r="H493" s="13"/>
      <c r="I493" s="13"/>
      <c r="J493" s="14">
        <v>11</v>
      </c>
      <c r="K493" s="14"/>
      <c r="L493" s="14">
        <f t="shared" si="6"/>
        <v>0.13</v>
      </c>
    </row>
    <row r="494" spans="1:12">
      <c r="A494" s="12" t="s">
        <v>12</v>
      </c>
      <c r="B494" s="13" t="s">
        <v>143</v>
      </c>
      <c r="C494" s="13"/>
      <c r="D494" s="13" t="s">
        <v>310</v>
      </c>
      <c r="E494" s="13" t="s">
        <v>311</v>
      </c>
      <c r="F494" s="13"/>
      <c r="G494" s="13" t="s">
        <v>262</v>
      </c>
      <c r="H494" s="13"/>
      <c r="I494" s="13"/>
      <c r="J494" s="14">
        <v>20</v>
      </c>
      <c r="K494" s="14"/>
      <c r="L494" s="14">
        <f t="shared" si="6"/>
        <v>0.2</v>
      </c>
    </row>
    <row r="495" spans="1:12">
      <c r="A495" s="12" t="s">
        <v>12</v>
      </c>
      <c r="B495" s="13" t="s">
        <v>42</v>
      </c>
      <c r="C495" s="13"/>
      <c r="D495" s="13" t="s">
        <v>310</v>
      </c>
      <c r="E495" s="13" t="s">
        <v>311</v>
      </c>
      <c r="F495" s="13"/>
      <c r="G495" s="13" t="s">
        <v>262</v>
      </c>
      <c r="H495" s="13"/>
      <c r="I495" s="13"/>
      <c r="J495" s="14">
        <v>20</v>
      </c>
      <c r="K495" s="14"/>
      <c r="L495" s="14">
        <f t="shared" si="6"/>
        <v>0.2</v>
      </c>
    </row>
    <row r="496" spans="1:12">
      <c r="A496" s="12" t="s">
        <v>12</v>
      </c>
      <c r="B496" s="13" t="s">
        <v>63</v>
      </c>
      <c r="C496" s="13"/>
      <c r="D496" s="13" t="s">
        <v>310</v>
      </c>
      <c r="E496" s="13" t="s">
        <v>311</v>
      </c>
      <c r="F496" s="13"/>
      <c r="G496" s="13" t="s">
        <v>262</v>
      </c>
      <c r="H496" s="13"/>
      <c r="I496" s="13"/>
      <c r="J496" s="14">
        <v>7</v>
      </c>
      <c r="K496" s="14"/>
      <c r="L496" s="14">
        <f t="shared" si="6"/>
        <v>0</v>
      </c>
    </row>
    <row r="497" spans="1:12">
      <c r="A497" s="12" t="s">
        <v>12</v>
      </c>
      <c r="B497" s="13" t="s">
        <v>148</v>
      </c>
      <c r="C497" s="13"/>
      <c r="D497" s="13" t="s">
        <v>310</v>
      </c>
      <c r="E497" s="13" t="s">
        <v>311</v>
      </c>
      <c r="F497" s="13"/>
      <c r="G497" s="13" t="s">
        <v>262</v>
      </c>
      <c r="H497" s="13"/>
      <c r="I497" s="13"/>
      <c r="J497" s="14">
        <v>20</v>
      </c>
      <c r="K497" s="14"/>
      <c r="L497" s="14">
        <f t="shared" si="6"/>
        <v>0.2</v>
      </c>
    </row>
    <row r="498" spans="1:12">
      <c r="A498" s="12" t="s">
        <v>12</v>
      </c>
      <c r="B498" s="13" t="s">
        <v>96</v>
      </c>
      <c r="C498" s="13"/>
      <c r="D498" s="13" t="s">
        <v>310</v>
      </c>
      <c r="E498" s="13" t="s">
        <v>311</v>
      </c>
      <c r="F498" s="13"/>
      <c r="G498" s="13" t="s">
        <v>262</v>
      </c>
      <c r="H498" s="13"/>
      <c r="I498" s="13"/>
      <c r="J498" s="14">
        <v>0</v>
      </c>
      <c r="K498" s="14"/>
      <c r="L498" s="14">
        <f t="shared" si="6"/>
        <v>0</v>
      </c>
    </row>
    <row r="499" spans="1:12">
      <c r="A499" s="12" t="s">
        <v>12</v>
      </c>
      <c r="B499" s="13" t="s">
        <v>73</v>
      </c>
      <c r="C499" s="13"/>
      <c r="D499" s="13" t="s">
        <v>310</v>
      </c>
      <c r="E499" s="13" t="s">
        <v>311</v>
      </c>
      <c r="F499" s="13"/>
      <c r="G499" s="13" t="s">
        <v>262</v>
      </c>
      <c r="H499" s="13"/>
      <c r="I499" s="13"/>
      <c r="J499" s="14">
        <v>0</v>
      </c>
      <c r="K499" s="14"/>
      <c r="L499" s="14">
        <f t="shared" si="6"/>
        <v>0</v>
      </c>
    </row>
    <row r="500" spans="1:12">
      <c r="A500" s="12" t="s">
        <v>12</v>
      </c>
      <c r="B500" s="13" t="s">
        <v>196</v>
      </c>
      <c r="C500" s="13"/>
      <c r="D500" s="13" t="s">
        <v>310</v>
      </c>
      <c r="E500" s="13" t="s">
        <v>311</v>
      </c>
      <c r="F500" s="13"/>
      <c r="G500" s="13" t="s">
        <v>262</v>
      </c>
      <c r="H500" s="13"/>
      <c r="I500" s="13"/>
      <c r="J500" s="14">
        <v>8</v>
      </c>
      <c r="K500" s="14"/>
      <c r="L500" s="14">
        <f t="shared" si="6"/>
        <v>0</v>
      </c>
    </row>
    <row r="501" spans="1:12">
      <c r="A501" s="12" t="s">
        <v>12</v>
      </c>
      <c r="B501" s="13" t="s">
        <v>18</v>
      </c>
      <c r="C501" s="13"/>
      <c r="D501" s="13" t="s">
        <v>310</v>
      </c>
      <c r="E501" s="13" t="s">
        <v>311</v>
      </c>
      <c r="F501" s="13"/>
      <c r="G501" s="13" t="s">
        <v>262</v>
      </c>
      <c r="H501" s="13"/>
      <c r="I501" s="13"/>
      <c r="J501" s="14">
        <v>0</v>
      </c>
      <c r="K501" s="14"/>
      <c r="L501" s="14">
        <f>IF(J501&gt;=20,0.2,IF(J501&lt;10,0,((J501-10)*0.1+2.5)/20))</f>
        <v>0</v>
      </c>
    </row>
    <row r="502" spans="1:12">
      <c r="A502" s="12" t="s">
        <v>12</v>
      </c>
      <c r="B502" s="13" t="s">
        <v>13</v>
      </c>
      <c r="C502" s="13"/>
      <c r="D502" s="13" t="s">
        <v>310</v>
      </c>
      <c r="E502" s="13" t="s">
        <v>312</v>
      </c>
      <c r="F502" s="13"/>
      <c r="G502" s="13" t="s">
        <v>263</v>
      </c>
      <c r="H502" s="13"/>
      <c r="I502" s="13"/>
      <c r="J502" s="14">
        <v>0</v>
      </c>
      <c r="K502" s="14"/>
      <c r="L502" s="14">
        <f>IF(J502=100,0.3,IF(J502&lt;60,0,(J502*0.04-2)/8))</f>
        <v>0</v>
      </c>
    </row>
    <row r="503" spans="1:12">
      <c r="A503" s="12" t="s">
        <v>12</v>
      </c>
      <c r="B503" s="13" t="s">
        <v>18</v>
      </c>
      <c r="C503" s="13"/>
      <c r="D503" s="13" t="s">
        <v>310</v>
      </c>
      <c r="E503" s="13" t="s">
        <v>312</v>
      </c>
      <c r="F503" s="13"/>
      <c r="G503" s="13" t="s">
        <v>263</v>
      </c>
      <c r="H503" s="13"/>
      <c r="I503" s="13"/>
      <c r="J503" s="14">
        <v>0</v>
      </c>
      <c r="K503" s="14"/>
      <c r="L503" s="14">
        <f t="shared" ref="L503:L534" si="7">IF(J503=100,0.3,IF(J503&lt;60,0,(J503*0.04-2)/8))</f>
        <v>0</v>
      </c>
    </row>
    <row r="504" spans="1:12">
      <c r="A504" s="12" t="s">
        <v>12</v>
      </c>
      <c r="B504" s="13" t="s">
        <v>19</v>
      </c>
      <c r="C504" s="13"/>
      <c r="D504" s="13" t="s">
        <v>310</v>
      </c>
      <c r="E504" s="13" t="s">
        <v>312</v>
      </c>
      <c r="F504" s="13"/>
      <c r="G504" s="13" t="s">
        <v>263</v>
      </c>
      <c r="H504" s="13"/>
      <c r="I504" s="13"/>
      <c r="J504" s="14">
        <v>0</v>
      </c>
      <c r="K504" s="14"/>
      <c r="L504" s="14">
        <f t="shared" si="7"/>
        <v>0</v>
      </c>
    </row>
    <row r="505" spans="1:12">
      <c r="A505" s="12" t="s">
        <v>12</v>
      </c>
      <c r="B505" s="13" t="s">
        <v>27</v>
      </c>
      <c r="C505" s="13"/>
      <c r="D505" s="13" t="s">
        <v>310</v>
      </c>
      <c r="E505" s="13" t="s">
        <v>312</v>
      </c>
      <c r="F505" s="13"/>
      <c r="G505" s="13" t="s">
        <v>263</v>
      </c>
      <c r="H505" s="13"/>
      <c r="I505" s="13"/>
      <c r="J505" s="14">
        <v>100</v>
      </c>
      <c r="K505" s="14"/>
      <c r="L505" s="14">
        <f t="shared" si="7"/>
        <v>0.3</v>
      </c>
    </row>
    <row r="506" spans="1:12">
      <c r="A506" s="12" t="s">
        <v>12</v>
      </c>
      <c r="B506" s="13" t="s">
        <v>31</v>
      </c>
      <c r="C506" s="13"/>
      <c r="D506" s="13" t="s">
        <v>310</v>
      </c>
      <c r="E506" s="13" t="s">
        <v>312</v>
      </c>
      <c r="F506" s="13"/>
      <c r="G506" s="13" t="s">
        <v>263</v>
      </c>
      <c r="H506" s="13"/>
      <c r="I506" s="13"/>
      <c r="J506" s="14">
        <v>100</v>
      </c>
      <c r="K506" s="14"/>
      <c r="L506" s="14">
        <f t="shared" si="7"/>
        <v>0.3</v>
      </c>
    </row>
    <row r="507" spans="1:12">
      <c r="A507" s="12" t="s">
        <v>12</v>
      </c>
      <c r="B507" s="13" t="s">
        <v>42</v>
      </c>
      <c r="C507" s="13"/>
      <c r="D507" s="13" t="s">
        <v>310</v>
      </c>
      <c r="E507" s="13" t="s">
        <v>312</v>
      </c>
      <c r="F507" s="13"/>
      <c r="G507" s="13" t="s">
        <v>263</v>
      </c>
      <c r="H507" s="13"/>
      <c r="I507" s="13"/>
      <c r="J507" s="14">
        <v>35.8666666666667</v>
      </c>
      <c r="K507" s="14"/>
      <c r="L507" s="14">
        <f t="shared" si="7"/>
        <v>0</v>
      </c>
    </row>
    <row r="508" spans="1:12">
      <c r="A508" s="12" t="s">
        <v>12</v>
      </c>
      <c r="B508" s="13" t="s">
        <v>63</v>
      </c>
      <c r="C508" s="13"/>
      <c r="D508" s="13" t="s">
        <v>310</v>
      </c>
      <c r="E508" s="13" t="s">
        <v>312</v>
      </c>
      <c r="F508" s="13"/>
      <c r="G508" s="13" t="s">
        <v>263</v>
      </c>
      <c r="H508" s="13"/>
      <c r="I508" s="13"/>
      <c r="J508" s="14">
        <v>40.4833333333333</v>
      </c>
      <c r="K508" s="14"/>
      <c r="L508" s="14">
        <f t="shared" si="7"/>
        <v>0</v>
      </c>
    </row>
    <row r="509" spans="1:12">
      <c r="A509" s="12" t="s">
        <v>12</v>
      </c>
      <c r="B509" s="13" t="s">
        <v>64</v>
      </c>
      <c r="C509" s="13"/>
      <c r="D509" s="13" t="s">
        <v>310</v>
      </c>
      <c r="E509" s="13" t="s">
        <v>312</v>
      </c>
      <c r="F509" s="13"/>
      <c r="G509" s="13" t="s">
        <v>263</v>
      </c>
      <c r="H509" s="13"/>
      <c r="I509" s="13"/>
      <c r="J509" s="14">
        <v>100</v>
      </c>
      <c r="K509" s="14"/>
      <c r="L509" s="14">
        <f t="shared" si="7"/>
        <v>0.3</v>
      </c>
    </row>
    <row r="510" spans="1:12">
      <c r="A510" s="12" t="s">
        <v>12</v>
      </c>
      <c r="B510" s="13" t="s">
        <v>70</v>
      </c>
      <c r="C510" s="13"/>
      <c r="D510" s="13" t="s">
        <v>310</v>
      </c>
      <c r="E510" s="13" t="s">
        <v>312</v>
      </c>
      <c r="F510" s="13"/>
      <c r="G510" s="13" t="s">
        <v>263</v>
      </c>
      <c r="H510" s="13"/>
      <c r="I510" s="13"/>
      <c r="J510" s="14">
        <v>15.7083333333333</v>
      </c>
      <c r="K510" s="14"/>
      <c r="L510" s="14">
        <f t="shared" si="7"/>
        <v>0</v>
      </c>
    </row>
    <row r="511" spans="1:12">
      <c r="A511" s="12" t="s">
        <v>12</v>
      </c>
      <c r="B511" s="13" t="s">
        <v>73</v>
      </c>
      <c r="C511" s="13"/>
      <c r="D511" s="13" t="s">
        <v>310</v>
      </c>
      <c r="E511" s="13" t="s">
        <v>312</v>
      </c>
      <c r="F511" s="13"/>
      <c r="G511" s="13" t="s">
        <v>263</v>
      </c>
      <c r="H511" s="13"/>
      <c r="I511" s="13"/>
      <c r="J511" s="14">
        <v>0</v>
      </c>
      <c r="K511" s="14"/>
      <c r="L511" s="14">
        <f t="shared" si="7"/>
        <v>0</v>
      </c>
    </row>
    <row r="512" spans="1:12">
      <c r="A512" s="12" t="s">
        <v>12</v>
      </c>
      <c r="B512" s="13" t="s">
        <v>75</v>
      </c>
      <c r="C512" s="13"/>
      <c r="D512" s="13" t="s">
        <v>310</v>
      </c>
      <c r="E512" s="13" t="s">
        <v>312</v>
      </c>
      <c r="F512" s="13"/>
      <c r="G512" s="13" t="s">
        <v>263</v>
      </c>
      <c r="H512" s="13"/>
      <c r="I512" s="13"/>
      <c r="J512" s="14">
        <v>43.5833333333333</v>
      </c>
      <c r="K512" s="14"/>
      <c r="L512" s="14">
        <f t="shared" si="7"/>
        <v>0</v>
      </c>
    </row>
    <row r="513" spans="1:12">
      <c r="A513" s="12" t="s">
        <v>12</v>
      </c>
      <c r="B513" s="13" t="s">
        <v>89</v>
      </c>
      <c r="C513" s="13"/>
      <c r="D513" s="13" t="s">
        <v>310</v>
      </c>
      <c r="E513" s="13" t="s">
        <v>312</v>
      </c>
      <c r="F513" s="13"/>
      <c r="G513" s="13" t="s">
        <v>263</v>
      </c>
      <c r="H513" s="13"/>
      <c r="I513" s="13"/>
      <c r="J513" s="14">
        <v>62.425</v>
      </c>
      <c r="K513" s="14"/>
      <c r="L513" s="14">
        <f t="shared" si="7"/>
        <v>0.062125</v>
      </c>
    </row>
    <row r="514" spans="1:12">
      <c r="A514" s="12" t="s">
        <v>12</v>
      </c>
      <c r="B514" s="13" t="s">
        <v>92</v>
      </c>
      <c r="C514" s="13"/>
      <c r="D514" s="13" t="s">
        <v>310</v>
      </c>
      <c r="E514" s="13" t="s">
        <v>312</v>
      </c>
      <c r="F514" s="13"/>
      <c r="G514" s="13" t="s">
        <v>263</v>
      </c>
      <c r="H514" s="13"/>
      <c r="I514" s="13"/>
      <c r="J514" s="14">
        <v>61.6833333333333</v>
      </c>
      <c r="K514" s="14"/>
      <c r="L514" s="14">
        <f t="shared" si="7"/>
        <v>0.0584166666666667</v>
      </c>
    </row>
    <row r="515" spans="1:12">
      <c r="A515" s="12" t="s">
        <v>12</v>
      </c>
      <c r="B515" s="13" t="s">
        <v>93</v>
      </c>
      <c r="C515" s="13"/>
      <c r="D515" s="13" t="s">
        <v>310</v>
      </c>
      <c r="E515" s="13" t="s">
        <v>312</v>
      </c>
      <c r="F515" s="13"/>
      <c r="G515" s="13" t="s">
        <v>263</v>
      </c>
      <c r="H515" s="13"/>
      <c r="I515" s="13"/>
      <c r="J515" s="14">
        <v>10.0833333333333</v>
      </c>
      <c r="K515" s="14"/>
      <c r="L515" s="14">
        <f t="shared" si="7"/>
        <v>0</v>
      </c>
    </row>
    <row r="516" spans="1:12">
      <c r="A516" s="12" t="s">
        <v>12</v>
      </c>
      <c r="B516" s="13" t="s">
        <v>96</v>
      </c>
      <c r="C516" s="13"/>
      <c r="D516" s="13" t="s">
        <v>310</v>
      </c>
      <c r="E516" s="13" t="s">
        <v>312</v>
      </c>
      <c r="F516" s="13"/>
      <c r="G516" s="13" t="s">
        <v>263</v>
      </c>
      <c r="H516" s="13"/>
      <c r="I516" s="13"/>
      <c r="J516" s="14">
        <v>12.95</v>
      </c>
      <c r="K516" s="14"/>
      <c r="L516" s="14">
        <f t="shared" si="7"/>
        <v>0</v>
      </c>
    </row>
    <row r="517" spans="1:12">
      <c r="A517" s="12" t="s">
        <v>12</v>
      </c>
      <c r="B517" s="13" t="s">
        <v>102</v>
      </c>
      <c r="C517" s="13"/>
      <c r="D517" s="13" t="s">
        <v>310</v>
      </c>
      <c r="E517" s="13" t="s">
        <v>312</v>
      </c>
      <c r="F517" s="13"/>
      <c r="G517" s="13" t="s">
        <v>263</v>
      </c>
      <c r="H517" s="13"/>
      <c r="I517" s="13"/>
      <c r="J517" s="14">
        <v>64.84</v>
      </c>
      <c r="K517" s="14"/>
      <c r="L517" s="14">
        <f t="shared" si="7"/>
        <v>0.0742</v>
      </c>
    </row>
    <row r="518" spans="1:12">
      <c r="A518" s="12" t="s">
        <v>12</v>
      </c>
      <c r="B518" s="13" t="s">
        <v>105</v>
      </c>
      <c r="C518" s="13"/>
      <c r="D518" s="13" t="s">
        <v>310</v>
      </c>
      <c r="E518" s="13" t="s">
        <v>312</v>
      </c>
      <c r="F518" s="13"/>
      <c r="G518" s="13" t="s">
        <v>263</v>
      </c>
      <c r="H518" s="13"/>
      <c r="I518" s="13"/>
      <c r="J518" s="14">
        <v>80.775</v>
      </c>
      <c r="K518" s="14"/>
      <c r="L518" s="14">
        <f t="shared" si="7"/>
        <v>0.153875</v>
      </c>
    </row>
    <row r="519" spans="1:12">
      <c r="A519" s="12" t="s">
        <v>12</v>
      </c>
      <c r="B519" s="13" t="s">
        <v>108</v>
      </c>
      <c r="C519" s="13"/>
      <c r="D519" s="13" t="s">
        <v>310</v>
      </c>
      <c r="E519" s="13" t="s">
        <v>312</v>
      </c>
      <c r="F519" s="13"/>
      <c r="G519" s="13" t="s">
        <v>263</v>
      </c>
      <c r="H519" s="13"/>
      <c r="I519" s="13"/>
      <c r="J519" s="14">
        <v>81.0583333333333</v>
      </c>
      <c r="K519" s="14"/>
      <c r="L519" s="14">
        <f t="shared" si="7"/>
        <v>0.155291666666667</v>
      </c>
    </row>
    <row r="520" spans="1:12">
      <c r="A520" s="12" t="s">
        <v>12</v>
      </c>
      <c r="B520" s="13" t="s">
        <v>117</v>
      </c>
      <c r="C520" s="13"/>
      <c r="D520" s="13" t="s">
        <v>310</v>
      </c>
      <c r="E520" s="13" t="s">
        <v>312</v>
      </c>
      <c r="F520" s="13"/>
      <c r="G520" s="13" t="s">
        <v>263</v>
      </c>
      <c r="H520" s="13"/>
      <c r="I520" s="13"/>
      <c r="J520" s="14">
        <v>100</v>
      </c>
      <c r="K520" s="14"/>
      <c r="L520" s="14">
        <f t="shared" si="7"/>
        <v>0.3</v>
      </c>
    </row>
    <row r="521" spans="1:12">
      <c r="A521" s="12" t="s">
        <v>12</v>
      </c>
      <c r="B521" s="13" t="s">
        <v>121</v>
      </c>
      <c r="C521" s="13"/>
      <c r="D521" s="13" t="s">
        <v>310</v>
      </c>
      <c r="E521" s="13" t="s">
        <v>312</v>
      </c>
      <c r="F521" s="13"/>
      <c r="G521" s="13" t="s">
        <v>263</v>
      </c>
      <c r="H521" s="13"/>
      <c r="I521" s="13"/>
      <c r="J521" s="14">
        <v>67.5</v>
      </c>
      <c r="K521" s="14"/>
      <c r="L521" s="14">
        <f t="shared" si="7"/>
        <v>0.0875</v>
      </c>
    </row>
    <row r="522" spans="1:12">
      <c r="A522" s="12" t="s">
        <v>12</v>
      </c>
      <c r="B522" s="13" t="s">
        <v>124</v>
      </c>
      <c r="C522" s="13"/>
      <c r="D522" s="13" t="s">
        <v>310</v>
      </c>
      <c r="E522" s="13" t="s">
        <v>312</v>
      </c>
      <c r="F522" s="13"/>
      <c r="G522" s="13" t="s">
        <v>263</v>
      </c>
      <c r="H522" s="13"/>
      <c r="I522" s="13"/>
      <c r="J522" s="14">
        <v>23.0166666666667</v>
      </c>
      <c r="K522" s="14"/>
      <c r="L522" s="14">
        <f t="shared" si="7"/>
        <v>0</v>
      </c>
    </row>
    <row r="523" spans="1:12">
      <c r="A523" s="12" t="s">
        <v>12</v>
      </c>
      <c r="B523" s="13" t="s">
        <v>125</v>
      </c>
      <c r="C523" s="13"/>
      <c r="D523" s="13" t="s">
        <v>310</v>
      </c>
      <c r="E523" s="13" t="s">
        <v>312</v>
      </c>
      <c r="F523" s="13"/>
      <c r="G523" s="13" t="s">
        <v>263</v>
      </c>
      <c r="H523" s="13"/>
      <c r="I523" s="13"/>
      <c r="J523" s="14">
        <v>100</v>
      </c>
      <c r="K523" s="14"/>
      <c r="L523" s="14">
        <f t="shared" si="7"/>
        <v>0.3</v>
      </c>
    </row>
    <row r="524" spans="1:12">
      <c r="A524" s="12" t="s">
        <v>12</v>
      </c>
      <c r="B524" s="13" t="s">
        <v>143</v>
      </c>
      <c r="C524" s="13"/>
      <c r="D524" s="13" t="s">
        <v>310</v>
      </c>
      <c r="E524" s="13" t="s">
        <v>312</v>
      </c>
      <c r="F524" s="13"/>
      <c r="G524" s="13" t="s">
        <v>263</v>
      </c>
      <c r="H524" s="13"/>
      <c r="I524" s="13"/>
      <c r="J524" s="14">
        <v>52.3</v>
      </c>
      <c r="K524" s="14"/>
      <c r="L524" s="14">
        <f t="shared" si="7"/>
        <v>0</v>
      </c>
    </row>
    <row r="525" spans="1:12">
      <c r="A525" s="12" t="s">
        <v>12</v>
      </c>
      <c r="B525" s="13" t="s">
        <v>148</v>
      </c>
      <c r="C525" s="13"/>
      <c r="D525" s="13" t="s">
        <v>310</v>
      </c>
      <c r="E525" s="13" t="s">
        <v>312</v>
      </c>
      <c r="F525" s="13"/>
      <c r="G525" s="13" t="s">
        <v>263</v>
      </c>
      <c r="H525" s="13"/>
      <c r="I525" s="13"/>
      <c r="J525" s="14">
        <v>11</v>
      </c>
      <c r="K525" s="14"/>
      <c r="L525" s="14">
        <f t="shared" si="7"/>
        <v>0</v>
      </c>
    </row>
    <row r="526" spans="1:12">
      <c r="A526" s="12" t="s">
        <v>12</v>
      </c>
      <c r="B526" s="13" t="s">
        <v>149</v>
      </c>
      <c r="C526" s="13"/>
      <c r="D526" s="13" t="s">
        <v>310</v>
      </c>
      <c r="E526" s="13" t="s">
        <v>312</v>
      </c>
      <c r="F526" s="13"/>
      <c r="G526" s="13" t="s">
        <v>263</v>
      </c>
      <c r="H526" s="13"/>
      <c r="I526" s="13"/>
      <c r="J526" s="14">
        <v>100</v>
      </c>
      <c r="K526" s="14"/>
      <c r="L526" s="14">
        <f t="shared" si="7"/>
        <v>0.3</v>
      </c>
    </row>
    <row r="527" spans="1:12">
      <c r="A527" s="12" t="s">
        <v>12</v>
      </c>
      <c r="B527" s="13" t="s">
        <v>154</v>
      </c>
      <c r="C527" s="13"/>
      <c r="D527" s="13" t="s">
        <v>310</v>
      </c>
      <c r="E527" s="13" t="s">
        <v>312</v>
      </c>
      <c r="F527" s="13"/>
      <c r="G527" s="13" t="s">
        <v>263</v>
      </c>
      <c r="H527" s="13"/>
      <c r="I527" s="13"/>
      <c r="J527" s="14">
        <v>95</v>
      </c>
      <c r="K527" s="14"/>
      <c r="L527" s="14">
        <f t="shared" si="7"/>
        <v>0.225</v>
      </c>
    </row>
    <row r="528" spans="1:12">
      <c r="A528" s="12" t="s">
        <v>12</v>
      </c>
      <c r="B528" s="13" t="s">
        <v>163</v>
      </c>
      <c r="C528" s="13"/>
      <c r="D528" s="13" t="s">
        <v>310</v>
      </c>
      <c r="E528" s="13" t="s">
        <v>312</v>
      </c>
      <c r="F528" s="13"/>
      <c r="G528" s="13" t="s">
        <v>263</v>
      </c>
      <c r="H528" s="13"/>
      <c r="I528" s="13"/>
      <c r="J528" s="14">
        <v>0</v>
      </c>
      <c r="K528" s="14"/>
      <c r="L528" s="14">
        <f t="shared" si="7"/>
        <v>0</v>
      </c>
    </row>
    <row r="529" spans="1:12">
      <c r="A529" s="12" t="s">
        <v>12</v>
      </c>
      <c r="B529" s="13" t="s">
        <v>167</v>
      </c>
      <c r="C529" s="13"/>
      <c r="D529" s="13" t="s">
        <v>310</v>
      </c>
      <c r="E529" s="13" t="s">
        <v>312</v>
      </c>
      <c r="F529" s="13"/>
      <c r="G529" s="13" t="s">
        <v>263</v>
      </c>
      <c r="H529" s="13"/>
      <c r="I529" s="13"/>
      <c r="J529" s="14">
        <v>100</v>
      </c>
      <c r="K529" s="14"/>
      <c r="L529" s="14">
        <f t="shared" si="7"/>
        <v>0.3</v>
      </c>
    </row>
    <row r="530" spans="1:12">
      <c r="A530" s="12" t="s">
        <v>12</v>
      </c>
      <c r="B530" s="13" t="s">
        <v>174</v>
      </c>
      <c r="C530" s="13"/>
      <c r="D530" s="13" t="s">
        <v>310</v>
      </c>
      <c r="E530" s="13" t="s">
        <v>312</v>
      </c>
      <c r="F530" s="13"/>
      <c r="G530" s="13" t="s">
        <v>263</v>
      </c>
      <c r="H530" s="13"/>
      <c r="I530" s="13"/>
      <c r="J530" s="14">
        <v>18</v>
      </c>
      <c r="K530" s="14"/>
      <c r="L530" s="14">
        <f t="shared" si="7"/>
        <v>0</v>
      </c>
    </row>
    <row r="531" spans="1:12">
      <c r="A531" s="12" t="s">
        <v>12</v>
      </c>
      <c r="B531" s="13" t="s">
        <v>182</v>
      </c>
      <c r="C531" s="13"/>
      <c r="D531" s="13" t="s">
        <v>310</v>
      </c>
      <c r="E531" s="13" t="s">
        <v>312</v>
      </c>
      <c r="F531" s="13"/>
      <c r="G531" s="13" t="s">
        <v>263</v>
      </c>
      <c r="H531" s="13"/>
      <c r="I531" s="13"/>
      <c r="J531" s="14">
        <v>50.1083333333333</v>
      </c>
      <c r="K531" s="14"/>
      <c r="L531" s="14">
        <f t="shared" si="7"/>
        <v>0</v>
      </c>
    </row>
    <row r="532" spans="1:12">
      <c r="A532" s="12" t="s">
        <v>12</v>
      </c>
      <c r="B532" s="13" t="s">
        <v>188</v>
      </c>
      <c r="C532" s="13"/>
      <c r="D532" s="13" t="s">
        <v>310</v>
      </c>
      <c r="E532" s="13" t="s">
        <v>312</v>
      </c>
      <c r="F532" s="13"/>
      <c r="G532" s="13" t="s">
        <v>263</v>
      </c>
      <c r="H532" s="13"/>
      <c r="I532" s="13"/>
      <c r="J532" s="14">
        <v>60.0916666666667</v>
      </c>
      <c r="K532" s="14"/>
      <c r="L532" s="14">
        <f t="shared" si="7"/>
        <v>0.0504583333333333</v>
      </c>
    </row>
    <row r="533" spans="1:12">
      <c r="A533" s="12" t="s">
        <v>12</v>
      </c>
      <c r="B533" s="13" t="s">
        <v>192</v>
      </c>
      <c r="C533" s="13"/>
      <c r="D533" s="13" t="s">
        <v>310</v>
      </c>
      <c r="E533" s="13" t="s">
        <v>312</v>
      </c>
      <c r="F533" s="13"/>
      <c r="G533" s="13" t="s">
        <v>263</v>
      </c>
      <c r="H533" s="13"/>
      <c r="I533" s="13"/>
      <c r="J533" s="14">
        <v>100</v>
      </c>
      <c r="K533" s="14"/>
      <c r="L533" s="14">
        <f t="shared" si="7"/>
        <v>0.3</v>
      </c>
    </row>
    <row r="534" spans="1:12">
      <c r="A534" s="12" t="s">
        <v>12</v>
      </c>
      <c r="B534" s="13" t="s">
        <v>196</v>
      </c>
      <c r="C534" s="13"/>
      <c r="D534" s="13" t="s">
        <v>310</v>
      </c>
      <c r="E534" s="13" t="s">
        <v>312</v>
      </c>
      <c r="F534" s="13"/>
      <c r="G534" s="13" t="s">
        <v>263</v>
      </c>
      <c r="H534" s="13"/>
      <c r="I534" s="13"/>
      <c r="J534" s="14">
        <v>0</v>
      </c>
      <c r="K534" s="14"/>
      <c r="L534" s="14">
        <f t="shared" si="7"/>
        <v>0</v>
      </c>
    </row>
    <row r="535" spans="1:12">
      <c r="A535" s="12" t="s">
        <v>12</v>
      </c>
      <c r="B535" s="13" t="s">
        <v>13</v>
      </c>
      <c r="C535" s="13"/>
      <c r="D535" s="13" t="s">
        <v>310</v>
      </c>
      <c r="E535" s="13" t="s">
        <v>312</v>
      </c>
      <c r="F535" s="13"/>
      <c r="G535" s="13" t="s">
        <v>262</v>
      </c>
      <c r="H535" s="13"/>
      <c r="I535" s="13"/>
      <c r="J535" s="14">
        <v>0</v>
      </c>
      <c r="K535" s="14"/>
      <c r="L535" s="14">
        <f t="shared" ref="L535:L567" si="8">IF(J535=100,0.3,IF(J535&lt;60,0,(J535*0.04-2)/8))</f>
        <v>0</v>
      </c>
    </row>
    <row r="536" spans="1:12">
      <c r="A536" s="12" t="s">
        <v>12</v>
      </c>
      <c r="B536" s="13" t="s">
        <v>18</v>
      </c>
      <c r="C536" s="13"/>
      <c r="D536" s="13" t="s">
        <v>310</v>
      </c>
      <c r="E536" s="13" t="s">
        <v>312</v>
      </c>
      <c r="F536" s="13"/>
      <c r="G536" s="13" t="s">
        <v>262</v>
      </c>
      <c r="H536" s="13"/>
      <c r="I536" s="13"/>
      <c r="J536" s="14">
        <v>0</v>
      </c>
      <c r="K536" s="14"/>
      <c r="L536" s="14">
        <f t="shared" si="8"/>
        <v>0</v>
      </c>
    </row>
    <row r="537" spans="1:12">
      <c r="A537" s="12" t="s">
        <v>12</v>
      </c>
      <c r="B537" s="13" t="s">
        <v>19</v>
      </c>
      <c r="C537" s="13"/>
      <c r="D537" s="13" t="s">
        <v>310</v>
      </c>
      <c r="E537" s="13" t="s">
        <v>312</v>
      </c>
      <c r="F537" s="13"/>
      <c r="G537" s="13" t="s">
        <v>262</v>
      </c>
      <c r="H537" s="13"/>
      <c r="I537" s="13"/>
      <c r="J537" s="14">
        <v>64.86</v>
      </c>
      <c r="K537" s="14"/>
      <c r="L537" s="14">
        <f t="shared" si="8"/>
        <v>0.0743</v>
      </c>
    </row>
    <row r="538" spans="1:12">
      <c r="A538" s="12" t="s">
        <v>12</v>
      </c>
      <c r="B538" s="13" t="s">
        <v>27</v>
      </c>
      <c r="C538" s="13"/>
      <c r="D538" s="13" t="s">
        <v>310</v>
      </c>
      <c r="E538" s="13" t="s">
        <v>312</v>
      </c>
      <c r="F538" s="13"/>
      <c r="G538" s="13" t="s">
        <v>262</v>
      </c>
      <c r="H538" s="13"/>
      <c r="I538" s="13"/>
      <c r="J538" s="14">
        <v>100</v>
      </c>
      <c r="K538" s="14"/>
      <c r="L538" s="14">
        <f t="shared" si="8"/>
        <v>0.3</v>
      </c>
    </row>
    <row r="539" spans="1:12">
      <c r="A539" s="12" t="s">
        <v>12</v>
      </c>
      <c r="B539" s="13" t="s">
        <v>31</v>
      </c>
      <c r="C539" s="13"/>
      <c r="D539" s="13" t="s">
        <v>310</v>
      </c>
      <c r="E539" s="13" t="s">
        <v>312</v>
      </c>
      <c r="F539" s="13"/>
      <c r="G539" s="13" t="s">
        <v>262</v>
      </c>
      <c r="H539" s="13"/>
      <c r="I539" s="13"/>
      <c r="J539" s="14">
        <v>100</v>
      </c>
      <c r="K539" s="14"/>
      <c r="L539" s="14">
        <f t="shared" si="8"/>
        <v>0.3</v>
      </c>
    </row>
    <row r="540" spans="1:12">
      <c r="A540" s="12" t="s">
        <v>12</v>
      </c>
      <c r="B540" s="13" t="s">
        <v>42</v>
      </c>
      <c r="C540" s="13"/>
      <c r="D540" s="13" t="s">
        <v>310</v>
      </c>
      <c r="E540" s="13" t="s">
        <v>312</v>
      </c>
      <c r="F540" s="13"/>
      <c r="G540" s="13" t="s">
        <v>262</v>
      </c>
      <c r="H540" s="13"/>
      <c r="I540" s="13"/>
      <c r="J540" s="14">
        <v>60.0583333333333</v>
      </c>
      <c r="K540" s="14"/>
      <c r="L540" s="14">
        <f t="shared" si="8"/>
        <v>0.0502916666666666</v>
      </c>
    </row>
    <row r="541" spans="1:12">
      <c r="A541" s="12" t="s">
        <v>12</v>
      </c>
      <c r="B541" s="13" t="s">
        <v>63</v>
      </c>
      <c r="C541" s="13"/>
      <c r="D541" s="13" t="s">
        <v>310</v>
      </c>
      <c r="E541" s="13" t="s">
        <v>312</v>
      </c>
      <c r="F541" s="13"/>
      <c r="G541" s="13" t="s">
        <v>262</v>
      </c>
      <c r="H541" s="13"/>
      <c r="I541" s="13"/>
      <c r="J541" s="14">
        <v>54.675</v>
      </c>
      <c r="K541" s="14"/>
      <c r="L541" s="14">
        <f t="shared" si="8"/>
        <v>0</v>
      </c>
    </row>
    <row r="542" spans="1:12">
      <c r="A542" s="12" t="s">
        <v>12</v>
      </c>
      <c r="B542" s="13" t="s">
        <v>64</v>
      </c>
      <c r="C542" s="13"/>
      <c r="D542" s="13" t="s">
        <v>310</v>
      </c>
      <c r="E542" s="13" t="s">
        <v>312</v>
      </c>
      <c r="F542" s="13"/>
      <c r="G542" s="13" t="s">
        <v>262</v>
      </c>
      <c r="H542" s="13"/>
      <c r="I542" s="13"/>
      <c r="J542" s="14">
        <v>84.5083333333333</v>
      </c>
      <c r="K542" s="14"/>
      <c r="L542" s="14">
        <f t="shared" si="8"/>
        <v>0.172541666666667</v>
      </c>
    </row>
    <row r="543" spans="1:12">
      <c r="A543" s="12" t="s">
        <v>12</v>
      </c>
      <c r="B543" s="13" t="s">
        <v>70</v>
      </c>
      <c r="C543" s="13"/>
      <c r="D543" s="13" t="s">
        <v>310</v>
      </c>
      <c r="E543" s="13" t="s">
        <v>312</v>
      </c>
      <c r="F543" s="13"/>
      <c r="G543" s="13" t="s">
        <v>262</v>
      </c>
      <c r="H543" s="13"/>
      <c r="I543" s="13"/>
      <c r="J543" s="14">
        <v>30.4166666666667</v>
      </c>
      <c r="K543" s="14"/>
      <c r="L543" s="14">
        <f t="shared" si="8"/>
        <v>0</v>
      </c>
    </row>
    <row r="544" spans="1:12">
      <c r="A544" s="12" t="s">
        <v>12</v>
      </c>
      <c r="B544" s="13" t="s">
        <v>73</v>
      </c>
      <c r="C544" s="13"/>
      <c r="D544" s="13" t="s">
        <v>310</v>
      </c>
      <c r="E544" s="13" t="s">
        <v>312</v>
      </c>
      <c r="F544" s="13"/>
      <c r="G544" s="13" t="s">
        <v>262</v>
      </c>
      <c r="H544" s="13"/>
      <c r="I544" s="13"/>
      <c r="J544" s="14">
        <v>0</v>
      </c>
      <c r="K544" s="14"/>
      <c r="L544" s="14">
        <f t="shared" si="8"/>
        <v>0</v>
      </c>
    </row>
    <row r="545" spans="1:12">
      <c r="A545" s="12" t="s">
        <v>12</v>
      </c>
      <c r="B545" s="13" t="s">
        <v>75</v>
      </c>
      <c r="C545" s="13"/>
      <c r="D545" s="13" t="s">
        <v>310</v>
      </c>
      <c r="E545" s="13" t="s">
        <v>312</v>
      </c>
      <c r="F545" s="13"/>
      <c r="G545" s="13" t="s">
        <v>262</v>
      </c>
      <c r="H545" s="13"/>
      <c r="I545" s="13"/>
      <c r="J545" s="14">
        <v>41.25</v>
      </c>
      <c r="K545" s="14"/>
      <c r="L545" s="14">
        <f t="shared" si="8"/>
        <v>0</v>
      </c>
    </row>
    <row r="546" spans="1:12">
      <c r="A546" s="12" t="s">
        <v>12</v>
      </c>
      <c r="B546" s="13" t="s">
        <v>89</v>
      </c>
      <c r="C546" s="13"/>
      <c r="D546" s="13" t="s">
        <v>310</v>
      </c>
      <c r="E546" s="13" t="s">
        <v>312</v>
      </c>
      <c r="F546" s="13"/>
      <c r="G546" s="13" t="s">
        <v>262</v>
      </c>
      <c r="H546" s="13"/>
      <c r="I546" s="13"/>
      <c r="J546" s="14">
        <v>70.4</v>
      </c>
      <c r="K546" s="14"/>
      <c r="L546" s="14">
        <f t="shared" si="8"/>
        <v>0.102</v>
      </c>
    </row>
    <row r="547" spans="1:12">
      <c r="A547" s="12" t="s">
        <v>12</v>
      </c>
      <c r="B547" s="13" t="s">
        <v>92</v>
      </c>
      <c r="C547" s="13"/>
      <c r="D547" s="13" t="s">
        <v>310</v>
      </c>
      <c r="E547" s="13" t="s">
        <v>312</v>
      </c>
      <c r="F547" s="13"/>
      <c r="G547" s="13" t="s">
        <v>262</v>
      </c>
      <c r="H547" s="13"/>
      <c r="I547" s="13"/>
      <c r="J547" s="14">
        <v>62.7833333333333</v>
      </c>
      <c r="K547" s="14"/>
      <c r="L547" s="14">
        <f t="shared" si="8"/>
        <v>0.0639166666666667</v>
      </c>
    </row>
    <row r="548" spans="1:12">
      <c r="A548" s="12" t="s">
        <v>12</v>
      </c>
      <c r="B548" s="13" t="s">
        <v>93</v>
      </c>
      <c r="C548" s="13"/>
      <c r="D548" s="13" t="s">
        <v>310</v>
      </c>
      <c r="E548" s="13" t="s">
        <v>312</v>
      </c>
      <c r="F548" s="13"/>
      <c r="G548" s="13" t="s">
        <v>262</v>
      </c>
      <c r="H548" s="13"/>
      <c r="I548" s="13"/>
      <c r="J548" s="14">
        <v>11.25</v>
      </c>
      <c r="K548" s="14"/>
      <c r="L548" s="14">
        <f t="shared" si="8"/>
        <v>0</v>
      </c>
    </row>
    <row r="549" spans="1:12">
      <c r="A549" s="12" t="s">
        <v>12</v>
      </c>
      <c r="B549" s="13" t="s">
        <v>96</v>
      </c>
      <c r="C549" s="13"/>
      <c r="D549" s="13" t="s">
        <v>310</v>
      </c>
      <c r="E549" s="13" t="s">
        <v>312</v>
      </c>
      <c r="F549" s="13"/>
      <c r="G549" s="13" t="s">
        <v>262</v>
      </c>
      <c r="H549" s="13"/>
      <c r="I549" s="13"/>
      <c r="J549" s="14">
        <v>26.15</v>
      </c>
      <c r="K549" s="14"/>
      <c r="L549" s="14">
        <f t="shared" si="8"/>
        <v>0</v>
      </c>
    </row>
    <row r="550" spans="1:12">
      <c r="A550" s="12" t="s">
        <v>12</v>
      </c>
      <c r="B550" s="13" t="s">
        <v>102</v>
      </c>
      <c r="C550" s="13"/>
      <c r="D550" s="13" t="s">
        <v>310</v>
      </c>
      <c r="E550" s="13" t="s">
        <v>312</v>
      </c>
      <c r="F550" s="13"/>
      <c r="G550" s="13" t="s">
        <v>262</v>
      </c>
      <c r="H550" s="13"/>
      <c r="I550" s="13"/>
      <c r="J550" s="14">
        <v>83.22</v>
      </c>
      <c r="K550" s="14"/>
      <c r="L550" s="14">
        <f t="shared" si="8"/>
        <v>0.1661</v>
      </c>
    </row>
    <row r="551" spans="1:12">
      <c r="A551" s="12" t="s">
        <v>12</v>
      </c>
      <c r="B551" s="13" t="s">
        <v>105</v>
      </c>
      <c r="C551" s="13"/>
      <c r="D551" s="13" t="s">
        <v>310</v>
      </c>
      <c r="E551" s="13" t="s">
        <v>312</v>
      </c>
      <c r="F551" s="13"/>
      <c r="G551" s="13" t="s">
        <v>262</v>
      </c>
      <c r="H551" s="13"/>
      <c r="I551" s="13"/>
      <c r="J551" s="14">
        <v>100</v>
      </c>
      <c r="K551" s="14"/>
      <c r="L551" s="14">
        <f t="shared" si="8"/>
        <v>0.3</v>
      </c>
    </row>
    <row r="552" spans="1:12">
      <c r="A552" s="12" t="s">
        <v>12</v>
      </c>
      <c r="B552" s="13" t="s">
        <v>108</v>
      </c>
      <c r="C552" s="13"/>
      <c r="D552" s="13" t="s">
        <v>310</v>
      </c>
      <c r="E552" s="13" t="s">
        <v>312</v>
      </c>
      <c r="F552" s="13"/>
      <c r="G552" s="13" t="s">
        <v>262</v>
      </c>
      <c r="H552" s="13"/>
      <c r="I552" s="13"/>
      <c r="J552" s="14">
        <v>80.1416666666667</v>
      </c>
      <c r="K552" s="14"/>
      <c r="L552" s="14">
        <f t="shared" si="8"/>
        <v>0.150708333333333</v>
      </c>
    </row>
    <row r="553" spans="1:12">
      <c r="A553" s="12" t="s">
        <v>12</v>
      </c>
      <c r="B553" s="13" t="s">
        <v>117</v>
      </c>
      <c r="C553" s="13"/>
      <c r="D553" s="13" t="s">
        <v>310</v>
      </c>
      <c r="E553" s="13" t="s">
        <v>312</v>
      </c>
      <c r="F553" s="13"/>
      <c r="G553" s="13" t="s">
        <v>262</v>
      </c>
      <c r="H553" s="13"/>
      <c r="I553" s="13"/>
      <c r="J553" s="14">
        <v>100</v>
      </c>
      <c r="K553" s="14"/>
      <c r="L553" s="14">
        <f t="shared" si="8"/>
        <v>0.3</v>
      </c>
    </row>
    <row r="554" spans="1:12">
      <c r="A554" s="12" t="s">
        <v>12</v>
      </c>
      <c r="B554" s="13" t="s">
        <v>121</v>
      </c>
      <c r="C554" s="13"/>
      <c r="D554" s="13" t="s">
        <v>310</v>
      </c>
      <c r="E554" s="13" t="s">
        <v>312</v>
      </c>
      <c r="F554" s="13"/>
      <c r="G554" s="13" t="s">
        <v>262</v>
      </c>
      <c r="H554" s="13"/>
      <c r="I554" s="13"/>
      <c r="J554" s="14">
        <v>98.4166666666667</v>
      </c>
      <c r="K554" s="14"/>
      <c r="L554" s="14">
        <f t="shared" si="8"/>
        <v>0.242083333333333</v>
      </c>
    </row>
    <row r="555" spans="1:12">
      <c r="A555" s="12" t="s">
        <v>12</v>
      </c>
      <c r="B555" s="13" t="s">
        <v>124</v>
      </c>
      <c r="C555" s="13"/>
      <c r="D555" s="13" t="s">
        <v>310</v>
      </c>
      <c r="E555" s="13" t="s">
        <v>312</v>
      </c>
      <c r="F555" s="13"/>
      <c r="G555" s="13" t="s">
        <v>262</v>
      </c>
      <c r="H555" s="13"/>
      <c r="I555" s="13"/>
      <c r="J555" s="14">
        <v>45</v>
      </c>
      <c r="K555" s="14"/>
      <c r="L555" s="14">
        <f t="shared" si="8"/>
        <v>0</v>
      </c>
    </row>
    <row r="556" spans="1:12">
      <c r="A556" s="12" t="s">
        <v>12</v>
      </c>
      <c r="B556" s="13" t="s">
        <v>125</v>
      </c>
      <c r="C556" s="13"/>
      <c r="D556" s="13" t="s">
        <v>310</v>
      </c>
      <c r="E556" s="13" t="s">
        <v>312</v>
      </c>
      <c r="F556" s="13"/>
      <c r="G556" s="13" t="s">
        <v>262</v>
      </c>
      <c r="H556" s="13"/>
      <c r="I556" s="13"/>
      <c r="J556" s="14">
        <v>100</v>
      </c>
      <c r="K556" s="14"/>
      <c r="L556" s="14">
        <f t="shared" si="8"/>
        <v>0.3</v>
      </c>
    </row>
    <row r="557" spans="1:12">
      <c r="A557" s="12" t="s">
        <v>12</v>
      </c>
      <c r="B557" s="13" t="s">
        <v>143</v>
      </c>
      <c r="C557" s="13"/>
      <c r="D557" s="13" t="s">
        <v>310</v>
      </c>
      <c r="E557" s="13" t="s">
        <v>312</v>
      </c>
      <c r="F557" s="13"/>
      <c r="G557" s="13" t="s">
        <v>262</v>
      </c>
      <c r="H557" s="13"/>
      <c r="I557" s="13"/>
      <c r="J557" s="14">
        <v>57.9833333333333</v>
      </c>
      <c r="K557" s="14"/>
      <c r="L557" s="14">
        <f t="shared" si="8"/>
        <v>0</v>
      </c>
    </row>
    <row r="558" spans="1:12">
      <c r="A558" s="12" t="s">
        <v>12</v>
      </c>
      <c r="B558" s="13" t="s">
        <v>148</v>
      </c>
      <c r="C558" s="13"/>
      <c r="D558" s="13" t="s">
        <v>310</v>
      </c>
      <c r="E558" s="13" t="s">
        <v>312</v>
      </c>
      <c r="F558" s="13"/>
      <c r="G558" s="13" t="s">
        <v>262</v>
      </c>
      <c r="H558" s="13"/>
      <c r="I558" s="13"/>
      <c r="J558" s="14">
        <v>15</v>
      </c>
      <c r="K558" s="14"/>
      <c r="L558" s="14">
        <f t="shared" si="8"/>
        <v>0</v>
      </c>
    </row>
    <row r="559" spans="1:12">
      <c r="A559" s="12" t="s">
        <v>12</v>
      </c>
      <c r="B559" s="13" t="s">
        <v>149</v>
      </c>
      <c r="C559" s="13"/>
      <c r="D559" s="13" t="s">
        <v>310</v>
      </c>
      <c r="E559" s="13" t="s">
        <v>312</v>
      </c>
      <c r="F559" s="13"/>
      <c r="G559" s="13" t="s">
        <v>262</v>
      </c>
      <c r="H559" s="13"/>
      <c r="I559" s="13"/>
      <c r="J559" s="14">
        <v>100</v>
      </c>
      <c r="K559" s="14"/>
      <c r="L559" s="14">
        <f t="shared" si="8"/>
        <v>0.3</v>
      </c>
    </row>
    <row r="560" spans="1:12">
      <c r="A560" s="12" t="s">
        <v>12</v>
      </c>
      <c r="B560" s="13" t="s">
        <v>154</v>
      </c>
      <c r="C560" s="13"/>
      <c r="D560" s="13" t="s">
        <v>310</v>
      </c>
      <c r="E560" s="13" t="s">
        <v>312</v>
      </c>
      <c r="F560" s="13"/>
      <c r="G560" s="13" t="s">
        <v>262</v>
      </c>
      <c r="H560" s="13"/>
      <c r="I560" s="13"/>
      <c r="J560" s="14">
        <v>95</v>
      </c>
      <c r="K560" s="14"/>
      <c r="L560" s="14">
        <f t="shared" si="8"/>
        <v>0.225</v>
      </c>
    </row>
    <row r="561" spans="1:12">
      <c r="A561" s="12" t="s">
        <v>12</v>
      </c>
      <c r="B561" s="13" t="s">
        <v>163</v>
      </c>
      <c r="C561" s="13"/>
      <c r="D561" s="13" t="s">
        <v>310</v>
      </c>
      <c r="E561" s="13" t="s">
        <v>312</v>
      </c>
      <c r="F561" s="13"/>
      <c r="G561" s="13" t="s">
        <v>262</v>
      </c>
      <c r="H561" s="13"/>
      <c r="I561" s="13"/>
      <c r="J561" s="14">
        <v>83.91</v>
      </c>
      <c r="K561" s="14"/>
      <c r="L561" s="14">
        <f t="shared" si="8"/>
        <v>0.16955</v>
      </c>
    </row>
    <row r="562" spans="1:12">
      <c r="A562" s="12" t="s">
        <v>12</v>
      </c>
      <c r="B562" s="13" t="s">
        <v>167</v>
      </c>
      <c r="C562" s="13"/>
      <c r="D562" s="13" t="s">
        <v>310</v>
      </c>
      <c r="E562" s="13" t="s">
        <v>312</v>
      </c>
      <c r="F562" s="13"/>
      <c r="G562" s="13" t="s">
        <v>262</v>
      </c>
      <c r="H562" s="13"/>
      <c r="I562" s="13"/>
      <c r="J562" s="14">
        <v>100</v>
      </c>
      <c r="K562" s="14"/>
      <c r="L562" s="14">
        <f t="shared" si="8"/>
        <v>0.3</v>
      </c>
    </row>
    <row r="563" spans="1:12">
      <c r="A563" s="12" t="s">
        <v>12</v>
      </c>
      <c r="B563" s="13" t="s">
        <v>174</v>
      </c>
      <c r="C563" s="13"/>
      <c r="D563" s="13" t="s">
        <v>310</v>
      </c>
      <c r="E563" s="13" t="s">
        <v>312</v>
      </c>
      <c r="F563" s="13"/>
      <c r="G563" s="13" t="s">
        <v>262</v>
      </c>
      <c r="H563" s="13"/>
      <c r="I563" s="13"/>
      <c r="J563" s="14">
        <v>43.5166666666667</v>
      </c>
      <c r="K563" s="14"/>
      <c r="L563" s="14">
        <f t="shared" si="8"/>
        <v>0</v>
      </c>
    </row>
    <row r="564" spans="1:12">
      <c r="A564" s="12" t="s">
        <v>12</v>
      </c>
      <c r="B564" s="13" t="s">
        <v>182</v>
      </c>
      <c r="C564" s="13"/>
      <c r="D564" s="13" t="s">
        <v>310</v>
      </c>
      <c r="E564" s="13" t="s">
        <v>312</v>
      </c>
      <c r="F564" s="13"/>
      <c r="G564" s="13" t="s">
        <v>262</v>
      </c>
      <c r="H564" s="13"/>
      <c r="I564" s="13"/>
      <c r="J564" s="14">
        <v>69.275</v>
      </c>
      <c r="K564" s="14"/>
      <c r="L564" s="14">
        <f t="shared" si="8"/>
        <v>0.096375</v>
      </c>
    </row>
    <row r="565" spans="1:12">
      <c r="A565" s="12" t="s">
        <v>12</v>
      </c>
      <c r="B565" s="13" t="s">
        <v>188</v>
      </c>
      <c r="C565" s="13"/>
      <c r="D565" s="13" t="s">
        <v>310</v>
      </c>
      <c r="E565" s="13" t="s">
        <v>312</v>
      </c>
      <c r="F565" s="13"/>
      <c r="G565" s="13" t="s">
        <v>262</v>
      </c>
      <c r="H565" s="13"/>
      <c r="I565" s="13"/>
      <c r="J565" s="14">
        <v>100</v>
      </c>
      <c r="K565" s="14"/>
      <c r="L565" s="14">
        <f t="shared" si="8"/>
        <v>0.3</v>
      </c>
    </row>
    <row r="566" spans="1:12">
      <c r="A566" s="12" t="s">
        <v>12</v>
      </c>
      <c r="B566" s="13" t="s">
        <v>192</v>
      </c>
      <c r="C566" s="13"/>
      <c r="D566" s="13" t="s">
        <v>310</v>
      </c>
      <c r="E566" s="13" t="s">
        <v>312</v>
      </c>
      <c r="F566" s="13"/>
      <c r="G566" s="13" t="s">
        <v>262</v>
      </c>
      <c r="H566" s="13"/>
      <c r="I566" s="13"/>
      <c r="J566" s="14">
        <v>100</v>
      </c>
      <c r="K566" s="14"/>
      <c r="L566" s="14">
        <f t="shared" si="8"/>
        <v>0.3</v>
      </c>
    </row>
    <row r="567" spans="1:12">
      <c r="A567" s="12" t="s">
        <v>12</v>
      </c>
      <c r="B567" s="13" t="s">
        <v>196</v>
      </c>
      <c r="C567" s="13"/>
      <c r="D567" s="13" t="s">
        <v>310</v>
      </c>
      <c r="E567" s="13" t="s">
        <v>312</v>
      </c>
      <c r="F567" s="13"/>
      <c r="G567" s="13" t="s">
        <v>262</v>
      </c>
      <c r="H567" s="13"/>
      <c r="I567" s="13"/>
      <c r="J567" s="14">
        <v>37.5</v>
      </c>
      <c r="K567" s="14"/>
      <c r="L567" s="14">
        <f t="shared" si="8"/>
        <v>0</v>
      </c>
    </row>
    <row r="568" spans="1:12">
      <c r="A568" s="12" t="s">
        <v>21</v>
      </c>
      <c r="B568" s="13" t="s">
        <v>101</v>
      </c>
      <c r="C568" s="13"/>
      <c r="D568" s="13" t="s">
        <v>308</v>
      </c>
      <c r="E568" s="13" t="s">
        <v>309</v>
      </c>
      <c r="F568" s="13"/>
      <c r="G568" s="13" t="s">
        <v>262</v>
      </c>
      <c r="H568" s="13"/>
      <c r="I568" s="13"/>
      <c r="J568" s="14">
        <v>80</v>
      </c>
      <c r="K568" s="14"/>
      <c r="L568" s="14"/>
    </row>
    <row r="569" spans="1:12">
      <c r="A569" s="12" t="s">
        <v>21</v>
      </c>
      <c r="B569" s="13" t="s">
        <v>32</v>
      </c>
      <c r="C569" s="13"/>
      <c r="D569" s="13" t="s">
        <v>308</v>
      </c>
      <c r="E569" s="13" t="s">
        <v>309</v>
      </c>
      <c r="F569" s="13"/>
      <c r="G569" s="13" t="s">
        <v>262</v>
      </c>
      <c r="H569" s="13"/>
      <c r="I569" s="13"/>
      <c r="J569" s="14">
        <v>87</v>
      </c>
      <c r="K569" s="14"/>
      <c r="L569" s="14"/>
    </row>
    <row r="570" spans="1:12">
      <c r="A570" s="12" t="s">
        <v>21</v>
      </c>
      <c r="B570" s="13" t="s">
        <v>191</v>
      </c>
      <c r="C570" s="13"/>
      <c r="D570" s="13" t="s">
        <v>308</v>
      </c>
      <c r="E570" s="13" t="s">
        <v>309</v>
      </c>
      <c r="F570" s="13"/>
      <c r="G570" s="13" t="s">
        <v>262</v>
      </c>
      <c r="H570" s="13"/>
      <c r="I570" s="13"/>
      <c r="J570" s="14">
        <v>85</v>
      </c>
      <c r="K570" s="14"/>
      <c r="L570" s="14"/>
    </row>
    <row r="571" spans="1:12">
      <c r="A571" s="12" t="s">
        <v>21</v>
      </c>
      <c r="B571" s="13" t="s">
        <v>78</v>
      </c>
      <c r="C571" s="13"/>
      <c r="D571" s="13" t="s">
        <v>308</v>
      </c>
      <c r="E571" s="13" t="s">
        <v>309</v>
      </c>
      <c r="F571" s="13"/>
      <c r="G571" s="13" t="s">
        <v>262</v>
      </c>
      <c r="H571" s="13"/>
      <c r="I571" s="13"/>
      <c r="J571" s="14">
        <v>82</v>
      </c>
      <c r="K571" s="14"/>
      <c r="L571" s="14"/>
    </row>
    <row r="572" spans="1:12">
      <c r="A572" s="12" t="s">
        <v>21</v>
      </c>
      <c r="B572" s="13" t="s">
        <v>82</v>
      </c>
      <c r="C572" s="13"/>
      <c r="D572" s="13" t="s">
        <v>308</v>
      </c>
      <c r="E572" s="13" t="s">
        <v>309</v>
      </c>
      <c r="F572" s="13"/>
      <c r="G572" s="13" t="s">
        <v>262</v>
      </c>
      <c r="H572" s="13"/>
      <c r="I572" s="13"/>
      <c r="J572" s="14">
        <v>92</v>
      </c>
      <c r="K572" s="14"/>
      <c r="L572" s="14"/>
    </row>
    <row r="573" spans="1:12">
      <c r="A573" s="12" t="s">
        <v>21</v>
      </c>
      <c r="B573" s="13" t="s">
        <v>26</v>
      </c>
      <c r="C573" s="13"/>
      <c r="D573" s="13" t="s">
        <v>308</v>
      </c>
      <c r="E573" s="13" t="s">
        <v>309</v>
      </c>
      <c r="F573" s="13"/>
      <c r="G573" s="13" t="s">
        <v>262</v>
      </c>
      <c r="H573" s="13"/>
      <c r="I573" s="13"/>
      <c r="J573" s="14">
        <v>83</v>
      </c>
      <c r="K573" s="14"/>
      <c r="L573" s="14"/>
    </row>
    <row r="574" spans="1:12">
      <c r="A574" s="12" t="s">
        <v>21</v>
      </c>
      <c r="B574" s="13" t="s">
        <v>200</v>
      </c>
      <c r="C574" s="13"/>
      <c r="D574" s="13" t="s">
        <v>308</v>
      </c>
      <c r="E574" s="13" t="s">
        <v>309</v>
      </c>
      <c r="F574" s="13"/>
      <c r="G574" s="13" t="s">
        <v>262</v>
      </c>
      <c r="H574" s="13"/>
      <c r="I574" s="13"/>
      <c r="J574" s="14">
        <v>80</v>
      </c>
      <c r="K574" s="14"/>
      <c r="L574" s="14"/>
    </row>
    <row r="575" spans="1:12">
      <c r="A575" s="12" t="s">
        <v>21</v>
      </c>
      <c r="B575" s="13" t="s">
        <v>22</v>
      </c>
      <c r="C575" s="13"/>
      <c r="D575" s="13" t="s">
        <v>308</v>
      </c>
      <c r="E575" s="13" t="s">
        <v>309</v>
      </c>
      <c r="F575" s="13"/>
      <c r="G575" s="13" t="s">
        <v>262</v>
      </c>
      <c r="H575" s="13"/>
      <c r="I575" s="13"/>
      <c r="J575" s="14">
        <v>65</v>
      </c>
      <c r="K575" s="14"/>
      <c r="L575" s="14"/>
    </row>
    <row r="576" spans="1:12">
      <c r="A576" s="12" t="s">
        <v>21</v>
      </c>
      <c r="B576" s="13" t="s">
        <v>181</v>
      </c>
      <c r="C576" s="13"/>
      <c r="D576" s="13" t="s">
        <v>308</v>
      </c>
      <c r="E576" s="13" t="s">
        <v>309</v>
      </c>
      <c r="F576" s="13"/>
      <c r="G576" s="13" t="s">
        <v>262</v>
      </c>
      <c r="H576" s="13"/>
      <c r="I576" s="13"/>
      <c r="J576" s="14">
        <v>84</v>
      </c>
      <c r="K576" s="14"/>
      <c r="L576" s="14"/>
    </row>
    <row r="577" spans="1:12">
      <c r="A577" s="12" t="s">
        <v>21</v>
      </c>
      <c r="B577" s="13" t="s">
        <v>83</v>
      </c>
      <c r="C577" s="13"/>
      <c r="D577" s="13" t="s">
        <v>308</v>
      </c>
      <c r="E577" s="13" t="s">
        <v>309</v>
      </c>
      <c r="F577" s="13"/>
      <c r="G577" s="13" t="s">
        <v>262</v>
      </c>
      <c r="H577" s="13"/>
      <c r="I577" s="13"/>
      <c r="J577" s="14">
        <v>90</v>
      </c>
      <c r="K577" s="14"/>
      <c r="L577" s="14"/>
    </row>
    <row r="578" spans="1:12">
      <c r="A578" s="12" t="s">
        <v>21</v>
      </c>
      <c r="B578" s="13" t="s">
        <v>109</v>
      </c>
      <c r="C578" s="13"/>
      <c r="D578" s="13" t="s">
        <v>308</v>
      </c>
      <c r="E578" s="13" t="s">
        <v>309</v>
      </c>
      <c r="F578" s="13"/>
      <c r="G578" s="13" t="s">
        <v>262</v>
      </c>
      <c r="H578" s="13"/>
      <c r="I578" s="13"/>
      <c r="J578" s="14">
        <v>76</v>
      </c>
      <c r="K578" s="14"/>
      <c r="L578" s="14"/>
    </row>
    <row r="579" spans="1:12">
      <c r="A579" s="12" t="s">
        <v>21</v>
      </c>
      <c r="B579" s="13" t="s">
        <v>169</v>
      </c>
      <c r="C579" s="13"/>
      <c r="D579" s="13" t="s">
        <v>308</v>
      </c>
      <c r="E579" s="13" t="s">
        <v>309</v>
      </c>
      <c r="F579" s="13"/>
      <c r="G579" s="13" t="s">
        <v>262</v>
      </c>
      <c r="H579" s="13"/>
      <c r="I579" s="13"/>
      <c r="J579" s="14">
        <v>84</v>
      </c>
      <c r="K579" s="14"/>
      <c r="L579" s="14"/>
    </row>
    <row r="580" spans="1:12">
      <c r="A580" s="12" t="s">
        <v>21</v>
      </c>
      <c r="B580" s="13" t="s">
        <v>95</v>
      </c>
      <c r="C580" s="13"/>
      <c r="D580" s="13" t="s">
        <v>308</v>
      </c>
      <c r="E580" s="13" t="s">
        <v>309</v>
      </c>
      <c r="F580" s="13"/>
      <c r="G580" s="13" t="s">
        <v>262</v>
      </c>
      <c r="H580" s="13"/>
      <c r="I580" s="13"/>
      <c r="J580" s="14">
        <v>82</v>
      </c>
      <c r="K580" s="14"/>
      <c r="L580" s="14"/>
    </row>
    <row r="581" spans="1:12">
      <c r="A581" s="12" t="s">
        <v>21</v>
      </c>
      <c r="B581" s="13" t="s">
        <v>122</v>
      </c>
      <c r="C581" s="13"/>
      <c r="D581" s="13" t="s">
        <v>308</v>
      </c>
      <c r="E581" s="13" t="s">
        <v>309</v>
      </c>
      <c r="F581" s="13"/>
      <c r="G581" s="13" t="s">
        <v>262</v>
      </c>
      <c r="H581" s="13"/>
      <c r="I581" s="13"/>
      <c r="J581" s="14">
        <v>83</v>
      </c>
      <c r="K581" s="14"/>
      <c r="L581" s="14"/>
    </row>
    <row r="582" spans="1:12">
      <c r="A582" s="12" t="s">
        <v>21</v>
      </c>
      <c r="B582" s="13" t="s">
        <v>198</v>
      </c>
      <c r="C582" s="13"/>
      <c r="D582" s="13" t="s">
        <v>308</v>
      </c>
      <c r="E582" s="13" t="s">
        <v>309</v>
      </c>
      <c r="F582" s="13"/>
      <c r="G582" s="13" t="s">
        <v>262</v>
      </c>
      <c r="H582" s="13"/>
      <c r="I582" s="13"/>
      <c r="J582" s="14">
        <v>85</v>
      </c>
      <c r="K582" s="14"/>
      <c r="L582" s="14"/>
    </row>
    <row r="583" spans="1:12">
      <c r="A583" s="12" t="s">
        <v>21</v>
      </c>
      <c r="B583" s="13" t="s">
        <v>66</v>
      </c>
      <c r="C583" s="13"/>
      <c r="D583" s="13" t="s">
        <v>308</v>
      </c>
      <c r="E583" s="13" t="s">
        <v>309</v>
      </c>
      <c r="F583" s="13"/>
      <c r="G583" s="13" t="s">
        <v>262</v>
      </c>
      <c r="H583" s="13"/>
      <c r="I583" s="13"/>
      <c r="J583" s="14">
        <v>73</v>
      </c>
      <c r="K583" s="14"/>
      <c r="L583" s="14"/>
    </row>
    <row r="584" spans="1:12">
      <c r="A584" s="12" t="s">
        <v>21</v>
      </c>
      <c r="B584" s="13" t="s">
        <v>185</v>
      </c>
      <c r="C584" s="13"/>
      <c r="D584" s="13" t="s">
        <v>308</v>
      </c>
      <c r="E584" s="13" t="s">
        <v>309</v>
      </c>
      <c r="F584" s="13"/>
      <c r="G584" s="13" t="s">
        <v>262</v>
      </c>
      <c r="H584" s="13"/>
      <c r="I584" s="13"/>
      <c r="J584" s="14">
        <v>89</v>
      </c>
      <c r="K584" s="14"/>
      <c r="L584" s="14"/>
    </row>
    <row r="585" spans="1:12">
      <c r="A585" s="12" t="s">
        <v>21</v>
      </c>
      <c r="B585" s="13" t="s">
        <v>94</v>
      </c>
      <c r="C585" s="13"/>
      <c r="D585" s="13" t="s">
        <v>308</v>
      </c>
      <c r="E585" s="13" t="s">
        <v>309</v>
      </c>
      <c r="F585" s="13"/>
      <c r="G585" s="13" t="s">
        <v>262</v>
      </c>
      <c r="H585" s="13"/>
      <c r="I585" s="13"/>
      <c r="J585" s="14">
        <v>93</v>
      </c>
      <c r="K585" s="14"/>
      <c r="L585" s="14"/>
    </row>
    <row r="586" spans="1:12">
      <c r="A586" s="12" t="s">
        <v>21</v>
      </c>
      <c r="B586" s="13" t="s">
        <v>114</v>
      </c>
      <c r="C586" s="13"/>
      <c r="D586" s="13" t="s">
        <v>308</v>
      </c>
      <c r="E586" s="13" t="s">
        <v>309</v>
      </c>
      <c r="F586" s="13"/>
      <c r="G586" s="13" t="s">
        <v>262</v>
      </c>
      <c r="H586" s="13"/>
      <c r="I586" s="13"/>
      <c r="J586" s="14">
        <v>86</v>
      </c>
      <c r="K586" s="14"/>
      <c r="L586" s="14"/>
    </row>
    <row r="587" spans="1:12">
      <c r="A587" s="12" t="s">
        <v>21</v>
      </c>
      <c r="B587" s="13" t="s">
        <v>151</v>
      </c>
      <c r="C587" s="13"/>
      <c r="D587" s="13" t="s">
        <v>308</v>
      </c>
      <c r="E587" s="13" t="s">
        <v>309</v>
      </c>
      <c r="F587" s="13"/>
      <c r="G587" s="13" t="s">
        <v>262</v>
      </c>
      <c r="H587" s="13"/>
      <c r="I587" s="13"/>
      <c r="J587" s="14">
        <v>65</v>
      </c>
      <c r="K587" s="14"/>
      <c r="L587" s="14"/>
    </row>
    <row r="588" spans="1:12">
      <c r="A588" s="12" t="s">
        <v>21</v>
      </c>
      <c r="B588" s="13" t="s">
        <v>130</v>
      </c>
      <c r="C588" s="13"/>
      <c r="D588" s="13" t="s">
        <v>308</v>
      </c>
      <c r="E588" s="13" t="s">
        <v>309</v>
      </c>
      <c r="F588" s="13"/>
      <c r="G588" s="13" t="s">
        <v>262</v>
      </c>
      <c r="H588" s="13"/>
      <c r="I588" s="13"/>
      <c r="J588" s="14">
        <v>79</v>
      </c>
      <c r="K588" s="14"/>
      <c r="L588" s="14"/>
    </row>
    <row r="589" spans="1:12">
      <c r="A589" s="12" t="s">
        <v>21</v>
      </c>
      <c r="B589" s="13" t="s">
        <v>141</v>
      </c>
      <c r="C589" s="13"/>
      <c r="D589" s="13" t="s">
        <v>308</v>
      </c>
      <c r="E589" s="13" t="s">
        <v>309</v>
      </c>
      <c r="F589" s="13"/>
      <c r="G589" s="13" t="s">
        <v>262</v>
      </c>
      <c r="H589" s="13"/>
      <c r="I589" s="13"/>
      <c r="J589" s="14">
        <v>81</v>
      </c>
      <c r="K589" s="14"/>
      <c r="L589" s="14"/>
    </row>
    <row r="590" spans="1:12">
      <c r="A590" s="12" t="s">
        <v>21</v>
      </c>
      <c r="B590" s="13" t="s">
        <v>90</v>
      </c>
      <c r="C590" s="13"/>
      <c r="D590" s="13" t="s">
        <v>308</v>
      </c>
      <c r="E590" s="13" t="s">
        <v>309</v>
      </c>
      <c r="F590" s="13"/>
      <c r="G590" s="13" t="s">
        <v>262</v>
      </c>
      <c r="H590" s="13"/>
      <c r="I590" s="13"/>
      <c r="J590" s="14">
        <v>89</v>
      </c>
      <c r="K590" s="14"/>
      <c r="L590" s="14"/>
    </row>
    <row r="591" spans="1:12">
      <c r="A591" s="12" t="s">
        <v>21</v>
      </c>
      <c r="B591" s="13" t="s">
        <v>110</v>
      </c>
      <c r="C591" s="13"/>
      <c r="D591" s="13" t="s">
        <v>308</v>
      </c>
      <c r="E591" s="13" t="s">
        <v>309</v>
      </c>
      <c r="F591" s="13"/>
      <c r="G591" s="13" t="s">
        <v>262</v>
      </c>
      <c r="H591" s="13"/>
      <c r="I591" s="13"/>
      <c r="J591" s="14">
        <v>87</v>
      </c>
      <c r="K591" s="14"/>
      <c r="L591" s="14"/>
    </row>
    <row r="592" spans="1:12">
      <c r="A592" s="12" t="s">
        <v>21</v>
      </c>
      <c r="B592" s="13" t="s">
        <v>80</v>
      </c>
      <c r="C592" s="13"/>
      <c r="D592" s="13" t="s">
        <v>308</v>
      </c>
      <c r="E592" s="13" t="s">
        <v>309</v>
      </c>
      <c r="F592" s="13"/>
      <c r="G592" s="13" t="s">
        <v>262</v>
      </c>
      <c r="H592" s="13"/>
      <c r="I592" s="13"/>
      <c r="J592" s="14">
        <v>47</v>
      </c>
      <c r="K592" s="14"/>
      <c r="L592" s="14"/>
    </row>
    <row r="593" spans="1:12">
      <c r="A593" s="12" t="s">
        <v>21</v>
      </c>
      <c r="B593" s="13" t="s">
        <v>41</v>
      </c>
      <c r="C593" s="13"/>
      <c r="D593" s="13" t="s">
        <v>308</v>
      </c>
      <c r="E593" s="13" t="s">
        <v>309</v>
      </c>
      <c r="F593" s="13"/>
      <c r="G593" s="13" t="s">
        <v>262</v>
      </c>
      <c r="H593" s="13"/>
      <c r="I593" s="13"/>
      <c r="J593" s="14">
        <v>84</v>
      </c>
      <c r="K593" s="14"/>
      <c r="L593" s="14"/>
    </row>
    <row r="594" spans="1:12">
      <c r="A594" s="12" t="s">
        <v>21</v>
      </c>
      <c r="B594" s="13" t="s">
        <v>129</v>
      </c>
      <c r="C594" s="13"/>
      <c r="D594" s="13" t="s">
        <v>308</v>
      </c>
      <c r="E594" s="13" t="s">
        <v>309</v>
      </c>
      <c r="F594" s="13"/>
      <c r="G594" s="13" t="s">
        <v>262</v>
      </c>
      <c r="H594" s="13"/>
      <c r="I594" s="13"/>
      <c r="J594" s="14">
        <v>60</v>
      </c>
      <c r="K594" s="14"/>
      <c r="L594" s="14"/>
    </row>
    <row r="595" spans="1:12">
      <c r="A595" s="12" t="s">
        <v>21</v>
      </c>
      <c r="B595" s="13" t="s">
        <v>144</v>
      </c>
      <c r="C595" s="13"/>
      <c r="D595" s="13" t="s">
        <v>308</v>
      </c>
      <c r="E595" s="13" t="s">
        <v>309</v>
      </c>
      <c r="F595" s="13"/>
      <c r="G595" s="13" t="s">
        <v>262</v>
      </c>
      <c r="H595" s="13"/>
      <c r="I595" s="13"/>
      <c r="J595" s="14">
        <v>76</v>
      </c>
      <c r="K595" s="14"/>
      <c r="L595" s="14"/>
    </row>
    <row r="596" spans="1:12">
      <c r="A596" s="12" t="s">
        <v>21</v>
      </c>
      <c r="B596" s="13" t="s">
        <v>23</v>
      </c>
      <c r="C596" s="13"/>
      <c r="D596" s="13" t="s">
        <v>308</v>
      </c>
      <c r="E596" s="13" t="s">
        <v>309</v>
      </c>
      <c r="F596" s="13"/>
      <c r="G596" s="13" t="s">
        <v>262</v>
      </c>
      <c r="H596" s="13"/>
      <c r="I596" s="13"/>
      <c r="J596" s="14">
        <v>88</v>
      </c>
      <c r="K596" s="14"/>
      <c r="L596" s="14"/>
    </row>
    <row r="597" spans="1:12">
      <c r="A597" s="12" t="s">
        <v>21</v>
      </c>
      <c r="B597" s="13" t="s">
        <v>195</v>
      </c>
      <c r="C597" s="13"/>
      <c r="D597" s="13" t="s">
        <v>308</v>
      </c>
      <c r="E597" s="13" t="s">
        <v>309</v>
      </c>
      <c r="F597" s="13"/>
      <c r="G597" s="13" t="s">
        <v>262</v>
      </c>
      <c r="H597" s="13"/>
      <c r="I597" s="13"/>
      <c r="J597" s="14">
        <v>70</v>
      </c>
      <c r="K597" s="14"/>
      <c r="L597" s="14"/>
    </row>
    <row r="598" spans="1:12">
      <c r="A598" s="12" t="s">
        <v>21</v>
      </c>
      <c r="B598" s="13" t="s">
        <v>152</v>
      </c>
      <c r="C598" s="13"/>
      <c r="D598" s="13" t="s">
        <v>308</v>
      </c>
      <c r="E598" s="13" t="s">
        <v>309</v>
      </c>
      <c r="F598" s="13"/>
      <c r="G598" s="13" t="s">
        <v>262</v>
      </c>
      <c r="H598" s="13"/>
      <c r="I598" s="13"/>
      <c r="J598" s="14">
        <v>60</v>
      </c>
      <c r="K598" s="14"/>
      <c r="L598" s="14"/>
    </row>
    <row r="599" spans="1:12">
      <c r="A599" s="12" t="s">
        <v>21</v>
      </c>
      <c r="B599" s="13" t="s">
        <v>180</v>
      </c>
      <c r="C599" s="13"/>
      <c r="D599" s="13" t="s">
        <v>308</v>
      </c>
      <c r="E599" s="13" t="s">
        <v>309</v>
      </c>
      <c r="F599" s="13"/>
      <c r="G599" s="13" t="s">
        <v>262</v>
      </c>
      <c r="H599" s="13"/>
      <c r="I599" s="13"/>
      <c r="J599" s="14">
        <v>77</v>
      </c>
      <c r="K599" s="14"/>
      <c r="L599" s="14"/>
    </row>
    <row r="600" spans="1:12">
      <c r="A600" s="12" t="s">
        <v>21</v>
      </c>
      <c r="B600" s="13" t="s">
        <v>101</v>
      </c>
      <c r="C600" s="13"/>
      <c r="D600" s="13" t="s">
        <v>308</v>
      </c>
      <c r="E600" s="13" t="s">
        <v>309</v>
      </c>
      <c r="F600" s="13"/>
      <c r="G600" s="13" t="s">
        <v>263</v>
      </c>
      <c r="H600" s="13"/>
      <c r="I600" s="13"/>
      <c r="J600" s="14">
        <v>81</v>
      </c>
      <c r="K600" s="14"/>
      <c r="L600" s="14"/>
    </row>
    <row r="601" spans="1:12">
      <c r="A601" s="12" t="s">
        <v>21</v>
      </c>
      <c r="B601" s="13" t="s">
        <v>32</v>
      </c>
      <c r="C601" s="13"/>
      <c r="D601" s="13" t="s">
        <v>308</v>
      </c>
      <c r="E601" s="13" t="s">
        <v>309</v>
      </c>
      <c r="F601" s="13"/>
      <c r="G601" s="13" t="s">
        <v>263</v>
      </c>
      <c r="H601" s="13"/>
      <c r="I601" s="13"/>
      <c r="J601" s="14">
        <v>93</v>
      </c>
      <c r="K601" s="14"/>
      <c r="L601" s="14"/>
    </row>
    <row r="602" spans="1:12">
      <c r="A602" s="12" t="s">
        <v>21</v>
      </c>
      <c r="B602" s="13" t="s">
        <v>191</v>
      </c>
      <c r="C602" s="13"/>
      <c r="D602" s="13" t="s">
        <v>308</v>
      </c>
      <c r="E602" s="13" t="s">
        <v>309</v>
      </c>
      <c r="F602" s="13"/>
      <c r="G602" s="13" t="s">
        <v>263</v>
      </c>
      <c r="H602" s="13"/>
      <c r="I602" s="13"/>
      <c r="J602" s="14">
        <v>71</v>
      </c>
      <c r="K602" s="14"/>
      <c r="L602" s="14"/>
    </row>
    <row r="603" spans="1:12">
      <c r="A603" s="12" t="s">
        <v>21</v>
      </c>
      <c r="B603" s="13" t="s">
        <v>78</v>
      </c>
      <c r="C603" s="13"/>
      <c r="D603" s="13" t="s">
        <v>308</v>
      </c>
      <c r="E603" s="13" t="s">
        <v>309</v>
      </c>
      <c r="F603" s="13"/>
      <c r="G603" s="13" t="s">
        <v>263</v>
      </c>
      <c r="H603" s="13"/>
      <c r="I603" s="13"/>
      <c r="J603" s="14">
        <v>65</v>
      </c>
      <c r="K603" s="14"/>
      <c r="L603" s="14"/>
    </row>
    <row r="604" spans="1:12">
      <c r="A604" s="12" t="s">
        <v>21</v>
      </c>
      <c r="B604" s="13" t="s">
        <v>82</v>
      </c>
      <c r="C604" s="13"/>
      <c r="D604" s="13" t="s">
        <v>308</v>
      </c>
      <c r="E604" s="13" t="s">
        <v>309</v>
      </c>
      <c r="F604" s="13"/>
      <c r="G604" s="13" t="s">
        <v>263</v>
      </c>
      <c r="H604" s="13"/>
      <c r="I604" s="13"/>
      <c r="J604" s="14">
        <v>82</v>
      </c>
      <c r="K604" s="14"/>
      <c r="L604" s="14"/>
    </row>
    <row r="605" spans="1:12">
      <c r="A605" s="12" t="s">
        <v>21</v>
      </c>
      <c r="B605" s="13" t="s">
        <v>26</v>
      </c>
      <c r="C605" s="13"/>
      <c r="D605" s="13" t="s">
        <v>308</v>
      </c>
      <c r="E605" s="13" t="s">
        <v>309</v>
      </c>
      <c r="F605" s="13"/>
      <c r="G605" s="13" t="s">
        <v>263</v>
      </c>
      <c r="H605" s="13"/>
      <c r="I605" s="13"/>
      <c r="J605" s="14">
        <v>76</v>
      </c>
      <c r="K605" s="14"/>
      <c r="L605" s="14"/>
    </row>
    <row r="606" spans="1:12">
      <c r="A606" s="12" t="s">
        <v>21</v>
      </c>
      <c r="B606" s="13" t="s">
        <v>200</v>
      </c>
      <c r="C606" s="13"/>
      <c r="D606" s="13" t="s">
        <v>308</v>
      </c>
      <c r="E606" s="13" t="s">
        <v>309</v>
      </c>
      <c r="F606" s="13"/>
      <c r="G606" s="13" t="s">
        <v>263</v>
      </c>
      <c r="H606" s="13"/>
      <c r="I606" s="13"/>
      <c r="J606" s="14">
        <v>80</v>
      </c>
      <c r="K606" s="14"/>
      <c r="L606" s="14"/>
    </row>
    <row r="607" spans="1:12">
      <c r="A607" s="12" t="s">
        <v>21</v>
      </c>
      <c r="B607" s="13" t="s">
        <v>22</v>
      </c>
      <c r="C607" s="13"/>
      <c r="D607" s="13" t="s">
        <v>308</v>
      </c>
      <c r="E607" s="13" t="s">
        <v>309</v>
      </c>
      <c r="F607" s="13"/>
      <c r="G607" s="13" t="s">
        <v>263</v>
      </c>
      <c r="H607" s="13"/>
      <c r="I607" s="13"/>
      <c r="J607" s="14">
        <v>65</v>
      </c>
      <c r="K607" s="14"/>
      <c r="L607" s="14"/>
    </row>
    <row r="608" spans="1:12">
      <c r="A608" s="12" t="s">
        <v>21</v>
      </c>
      <c r="B608" s="13" t="s">
        <v>181</v>
      </c>
      <c r="C608" s="13"/>
      <c r="D608" s="13" t="s">
        <v>308</v>
      </c>
      <c r="E608" s="13" t="s">
        <v>309</v>
      </c>
      <c r="F608" s="13"/>
      <c r="G608" s="13" t="s">
        <v>263</v>
      </c>
      <c r="H608" s="13"/>
      <c r="I608" s="13"/>
      <c r="J608" s="14">
        <v>81</v>
      </c>
      <c r="K608" s="14"/>
      <c r="L608" s="14"/>
    </row>
    <row r="609" spans="1:12">
      <c r="A609" s="12" t="s">
        <v>21</v>
      </c>
      <c r="B609" s="13" t="s">
        <v>83</v>
      </c>
      <c r="C609" s="13"/>
      <c r="D609" s="13" t="s">
        <v>308</v>
      </c>
      <c r="E609" s="13" t="s">
        <v>309</v>
      </c>
      <c r="F609" s="13"/>
      <c r="G609" s="13" t="s">
        <v>263</v>
      </c>
      <c r="H609" s="13"/>
      <c r="I609" s="13"/>
      <c r="J609" s="14">
        <v>83</v>
      </c>
      <c r="K609" s="14"/>
      <c r="L609" s="14"/>
    </row>
    <row r="610" spans="1:12">
      <c r="A610" s="12" t="s">
        <v>21</v>
      </c>
      <c r="B610" s="13" t="s">
        <v>109</v>
      </c>
      <c r="C610" s="13"/>
      <c r="D610" s="13" t="s">
        <v>308</v>
      </c>
      <c r="E610" s="13" t="s">
        <v>309</v>
      </c>
      <c r="F610" s="13"/>
      <c r="G610" s="13" t="s">
        <v>263</v>
      </c>
      <c r="H610" s="13"/>
      <c r="I610" s="13"/>
      <c r="J610" s="14">
        <v>77</v>
      </c>
      <c r="K610" s="14"/>
      <c r="L610" s="14"/>
    </row>
    <row r="611" spans="1:12">
      <c r="A611" s="12" t="s">
        <v>21</v>
      </c>
      <c r="B611" s="13" t="s">
        <v>169</v>
      </c>
      <c r="C611" s="13"/>
      <c r="D611" s="13" t="s">
        <v>308</v>
      </c>
      <c r="E611" s="13" t="s">
        <v>309</v>
      </c>
      <c r="F611" s="13"/>
      <c r="G611" s="13" t="s">
        <v>263</v>
      </c>
      <c r="H611" s="13"/>
      <c r="I611" s="13"/>
      <c r="J611" s="14">
        <v>86</v>
      </c>
      <c r="K611" s="14"/>
      <c r="L611" s="14"/>
    </row>
    <row r="612" spans="1:12">
      <c r="A612" s="12" t="s">
        <v>21</v>
      </c>
      <c r="B612" s="13" t="s">
        <v>95</v>
      </c>
      <c r="C612" s="13"/>
      <c r="D612" s="13" t="s">
        <v>308</v>
      </c>
      <c r="E612" s="13" t="s">
        <v>309</v>
      </c>
      <c r="F612" s="13"/>
      <c r="G612" s="13" t="s">
        <v>263</v>
      </c>
      <c r="H612" s="13"/>
      <c r="I612" s="13"/>
      <c r="J612" s="14">
        <v>83</v>
      </c>
      <c r="K612" s="14"/>
      <c r="L612" s="14"/>
    </row>
    <row r="613" spans="1:12">
      <c r="A613" s="12" t="s">
        <v>21</v>
      </c>
      <c r="B613" s="13" t="s">
        <v>122</v>
      </c>
      <c r="C613" s="13"/>
      <c r="D613" s="13" t="s">
        <v>308</v>
      </c>
      <c r="E613" s="13" t="s">
        <v>309</v>
      </c>
      <c r="F613" s="13"/>
      <c r="G613" s="13" t="s">
        <v>263</v>
      </c>
      <c r="H613" s="13"/>
      <c r="I613" s="13"/>
      <c r="J613" s="14">
        <v>73</v>
      </c>
      <c r="K613" s="14"/>
      <c r="L613" s="14"/>
    </row>
    <row r="614" spans="1:12">
      <c r="A614" s="12" t="s">
        <v>21</v>
      </c>
      <c r="B614" s="13" t="s">
        <v>198</v>
      </c>
      <c r="C614" s="13"/>
      <c r="D614" s="13" t="s">
        <v>308</v>
      </c>
      <c r="E614" s="13" t="s">
        <v>309</v>
      </c>
      <c r="F614" s="13"/>
      <c r="G614" s="13" t="s">
        <v>263</v>
      </c>
      <c r="H614" s="13"/>
      <c r="I614" s="13"/>
      <c r="J614" s="14">
        <v>81</v>
      </c>
      <c r="K614" s="14"/>
      <c r="L614" s="14"/>
    </row>
    <row r="615" spans="1:12">
      <c r="A615" s="12" t="s">
        <v>21</v>
      </c>
      <c r="B615" s="13" t="s">
        <v>66</v>
      </c>
      <c r="C615" s="13"/>
      <c r="D615" s="13" t="s">
        <v>308</v>
      </c>
      <c r="E615" s="13" t="s">
        <v>309</v>
      </c>
      <c r="F615" s="13"/>
      <c r="G615" s="13" t="s">
        <v>263</v>
      </c>
      <c r="H615" s="13"/>
      <c r="I615" s="13"/>
      <c r="J615" s="14">
        <v>65</v>
      </c>
      <c r="K615" s="14"/>
      <c r="L615" s="14"/>
    </row>
    <row r="616" spans="1:12">
      <c r="A616" s="12" t="s">
        <v>21</v>
      </c>
      <c r="B616" s="13" t="s">
        <v>185</v>
      </c>
      <c r="C616" s="13"/>
      <c r="D616" s="13" t="s">
        <v>308</v>
      </c>
      <c r="E616" s="13" t="s">
        <v>309</v>
      </c>
      <c r="F616" s="13"/>
      <c r="G616" s="13" t="s">
        <v>263</v>
      </c>
      <c r="H616" s="13"/>
      <c r="I616" s="13"/>
      <c r="J616" s="14">
        <v>73</v>
      </c>
      <c r="K616" s="14"/>
      <c r="L616" s="14"/>
    </row>
    <row r="617" spans="1:12">
      <c r="A617" s="12" t="s">
        <v>21</v>
      </c>
      <c r="B617" s="13" t="s">
        <v>94</v>
      </c>
      <c r="C617" s="13"/>
      <c r="D617" s="13" t="s">
        <v>308</v>
      </c>
      <c r="E617" s="13" t="s">
        <v>309</v>
      </c>
      <c r="F617" s="13"/>
      <c r="G617" s="13" t="s">
        <v>263</v>
      </c>
      <c r="H617" s="13"/>
      <c r="I617" s="13"/>
      <c r="J617" s="14">
        <v>83</v>
      </c>
      <c r="K617" s="14"/>
      <c r="L617" s="14"/>
    </row>
    <row r="618" spans="1:12">
      <c r="A618" s="12" t="s">
        <v>21</v>
      </c>
      <c r="B618" s="13" t="s">
        <v>114</v>
      </c>
      <c r="C618" s="13"/>
      <c r="D618" s="13" t="s">
        <v>308</v>
      </c>
      <c r="E618" s="13" t="s">
        <v>309</v>
      </c>
      <c r="F618" s="13"/>
      <c r="G618" s="13" t="s">
        <v>263</v>
      </c>
      <c r="H618" s="13"/>
      <c r="I618" s="13"/>
      <c r="J618" s="14">
        <v>87</v>
      </c>
      <c r="K618" s="14"/>
      <c r="L618" s="14"/>
    </row>
    <row r="619" spans="1:12">
      <c r="A619" s="12" t="s">
        <v>21</v>
      </c>
      <c r="B619" s="13" t="s">
        <v>151</v>
      </c>
      <c r="C619" s="13"/>
      <c r="D619" s="13" t="s">
        <v>308</v>
      </c>
      <c r="E619" s="13" t="s">
        <v>309</v>
      </c>
      <c r="F619" s="13"/>
      <c r="G619" s="13" t="s">
        <v>263</v>
      </c>
      <c r="H619" s="13"/>
      <c r="I619" s="13"/>
      <c r="J619" s="14">
        <v>70</v>
      </c>
      <c r="K619" s="14"/>
      <c r="L619" s="14"/>
    </row>
    <row r="620" spans="1:12">
      <c r="A620" s="12" t="s">
        <v>21</v>
      </c>
      <c r="B620" s="13" t="s">
        <v>130</v>
      </c>
      <c r="C620" s="13"/>
      <c r="D620" s="13" t="s">
        <v>308</v>
      </c>
      <c r="E620" s="13" t="s">
        <v>309</v>
      </c>
      <c r="F620" s="13"/>
      <c r="G620" s="13" t="s">
        <v>263</v>
      </c>
      <c r="H620" s="13"/>
      <c r="I620" s="13"/>
      <c r="J620" s="14">
        <v>79</v>
      </c>
      <c r="K620" s="14"/>
      <c r="L620" s="14"/>
    </row>
    <row r="621" spans="1:12">
      <c r="A621" s="12" t="s">
        <v>21</v>
      </c>
      <c r="B621" s="13" t="s">
        <v>141</v>
      </c>
      <c r="C621" s="13"/>
      <c r="D621" s="13" t="s">
        <v>308</v>
      </c>
      <c r="E621" s="13" t="s">
        <v>309</v>
      </c>
      <c r="F621" s="13"/>
      <c r="G621" s="13" t="s">
        <v>263</v>
      </c>
      <c r="H621" s="13"/>
      <c r="I621" s="13"/>
      <c r="J621" s="14">
        <v>77</v>
      </c>
      <c r="K621" s="14"/>
      <c r="L621" s="14"/>
    </row>
    <row r="622" spans="1:12">
      <c r="A622" s="12" t="s">
        <v>21</v>
      </c>
      <c r="B622" s="13" t="s">
        <v>90</v>
      </c>
      <c r="C622" s="13"/>
      <c r="D622" s="13" t="s">
        <v>308</v>
      </c>
      <c r="E622" s="13" t="s">
        <v>309</v>
      </c>
      <c r="F622" s="13"/>
      <c r="G622" s="13" t="s">
        <v>263</v>
      </c>
      <c r="H622" s="13"/>
      <c r="I622" s="13"/>
      <c r="J622" s="14">
        <v>79</v>
      </c>
      <c r="K622" s="14"/>
      <c r="L622" s="14"/>
    </row>
    <row r="623" spans="1:12">
      <c r="A623" s="12" t="s">
        <v>21</v>
      </c>
      <c r="B623" s="13" t="s">
        <v>110</v>
      </c>
      <c r="C623" s="13"/>
      <c r="D623" s="13" t="s">
        <v>308</v>
      </c>
      <c r="E623" s="13" t="s">
        <v>309</v>
      </c>
      <c r="F623" s="13"/>
      <c r="G623" s="13" t="s">
        <v>263</v>
      </c>
      <c r="H623" s="13"/>
      <c r="I623" s="13"/>
      <c r="J623" s="14">
        <v>89</v>
      </c>
      <c r="K623" s="14"/>
      <c r="L623" s="14"/>
    </row>
    <row r="624" spans="1:12">
      <c r="A624" s="12" t="s">
        <v>21</v>
      </c>
      <c r="B624" s="13" t="s">
        <v>80</v>
      </c>
      <c r="C624" s="13"/>
      <c r="D624" s="13" t="s">
        <v>308</v>
      </c>
      <c r="E624" s="13" t="s">
        <v>309</v>
      </c>
      <c r="F624" s="13"/>
      <c r="G624" s="13" t="s">
        <v>263</v>
      </c>
      <c r="H624" s="13"/>
      <c r="I624" s="13"/>
      <c r="J624" s="14">
        <v>61</v>
      </c>
      <c r="K624" s="14"/>
      <c r="L624" s="14"/>
    </row>
    <row r="625" spans="1:12">
      <c r="A625" s="12" t="s">
        <v>21</v>
      </c>
      <c r="B625" s="13" t="s">
        <v>41</v>
      </c>
      <c r="C625" s="13"/>
      <c r="D625" s="13" t="s">
        <v>308</v>
      </c>
      <c r="E625" s="13" t="s">
        <v>309</v>
      </c>
      <c r="F625" s="13"/>
      <c r="G625" s="13" t="s">
        <v>263</v>
      </c>
      <c r="H625" s="13"/>
      <c r="I625" s="13"/>
      <c r="J625" s="14">
        <v>65</v>
      </c>
      <c r="K625" s="14"/>
      <c r="L625" s="14"/>
    </row>
    <row r="626" spans="1:12">
      <c r="A626" s="12" t="s">
        <v>21</v>
      </c>
      <c r="B626" s="13" t="s">
        <v>129</v>
      </c>
      <c r="C626" s="13"/>
      <c r="D626" s="13" t="s">
        <v>308</v>
      </c>
      <c r="E626" s="13" t="s">
        <v>309</v>
      </c>
      <c r="F626" s="13"/>
      <c r="G626" s="13" t="s">
        <v>263</v>
      </c>
      <c r="H626" s="13"/>
      <c r="I626" s="13"/>
      <c r="J626" s="14">
        <v>67.5</v>
      </c>
      <c r="K626" s="14"/>
      <c r="L626" s="14"/>
    </row>
    <row r="627" spans="1:12">
      <c r="A627" s="12" t="s">
        <v>21</v>
      </c>
      <c r="B627" s="13" t="s">
        <v>144</v>
      </c>
      <c r="C627" s="13"/>
      <c r="D627" s="13" t="s">
        <v>308</v>
      </c>
      <c r="E627" s="13" t="s">
        <v>309</v>
      </c>
      <c r="F627" s="13"/>
      <c r="G627" s="13" t="s">
        <v>263</v>
      </c>
      <c r="H627" s="13"/>
      <c r="I627" s="13"/>
      <c r="J627" s="14">
        <v>62</v>
      </c>
      <c r="K627" s="14"/>
      <c r="L627" s="14"/>
    </row>
    <row r="628" spans="1:12">
      <c r="A628" s="12" t="s">
        <v>21</v>
      </c>
      <c r="B628" s="13" t="s">
        <v>23</v>
      </c>
      <c r="C628" s="13"/>
      <c r="D628" s="13" t="s">
        <v>308</v>
      </c>
      <c r="E628" s="13" t="s">
        <v>309</v>
      </c>
      <c r="F628" s="13"/>
      <c r="G628" s="13" t="s">
        <v>263</v>
      </c>
      <c r="H628" s="13"/>
      <c r="I628" s="13"/>
      <c r="J628" s="14">
        <v>75</v>
      </c>
      <c r="K628" s="14"/>
      <c r="L628" s="14"/>
    </row>
    <row r="629" spans="1:12">
      <c r="A629" s="12" t="s">
        <v>21</v>
      </c>
      <c r="B629" s="13" t="s">
        <v>195</v>
      </c>
      <c r="C629" s="13"/>
      <c r="D629" s="13" t="s">
        <v>308</v>
      </c>
      <c r="E629" s="13" t="s">
        <v>309</v>
      </c>
      <c r="F629" s="13"/>
      <c r="G629" s="13" t="s">
        <v>263</v>
      </c>
      <c r="H629" s="13"/>
      <c r="I629" s="13"/>
      <c r="J629" s="14">
        <v>60</v>
      </c>
      <c r="K629" s="14"/>
      <c r="L629" s="14"/>
    </row>
    <row r="630" spans="1:12">
      <c r="A630" s="12" t="s">
        <v>21</v>
      </c>
      <c r="B630" s="13" t="s">
        <v>152</v>
      </c>
      <c r="C630" s="13"/>
      <c r="D630" s="13" t="s">
        <v>308</v>
      </c>
      <c r="E630" s="13" t="s">
        <v>309</v>
      </c>
      <c r="F630" s="13"/>
      <c r="G630" s="13" t="s">
        <v>263</v>
      </c>
      <c r="H630" s="13"/>
      <c r="I630" s="13"/>
      <c r="J630" s="14">
        <v>65</v>
      </c>
      <c r="K630" s="14"/>
      <c r="L630" s="14"/>
    </row>
    <row r="631" spans="1:12">
      <c r="A631" s="12" t="s">
        <v>21</v>
      </c>
      <c r="B631" s="13" t="s">
        <v>180</v>
      </c>
      <c r="C631" s="13"/>
      <c r="D631" s="13" t="s">
        <v>308</v>
      </c>
      <c r="E631" s="13" t="s">
        <v>309</v>
      </c>
      <c r="F631" s="13"/>
      <c r="G631" s="13" t="s">
        <v>263</v>
      </c>
      <c r="H631" s="13"/>
      <c r="I631" s="13"/>
      <c r="J631" s="14">
        <v>70</v>
      </c>
      <c r="K631" s="14"/>
      <c r="L631" s="14"/>
    </row>
    <row r="632" spans="1:12">
      <c r="A632" s="12" t="s">
        <v>21</v>
      </c>
      <c r="B632" s="13" t="s">
        <v>101</v>
      </c>
      <c r="C632" s="13"/>
      <c r="D632" s="13" t="s">
        <v>310</v>
      </c>
      <c r="E632" s="13" t="s">
        <v>311</v>
      </c>
      <c r="F632" s="13"/>
      <c r="G632" s="13" t="s">
        <v>263</v>
      </c>
      <c r="H632" s="13"/>
      <c r="I632" s="13"/>
      <c r="J632" s="14">
        <v>20</v>
      </c>
      <c r="K632" s="14"/>
      <c r="L632" s="14">
        <f>IF(J632&gt;=20,0.2,IF(J632&lt;10,0,((J632-10)*0.1+2.5)/20))</f>
        <v>0.2</v>
      </c>
    </row>
    <row r="633" spans="1:12">
      <c r="A633" s="12" t="s">
        <v>21</v>
      </c>
      <c r="B633" s="13" t="s">
        <v>32</v>
      </c>
      <c r="C633" s="13"/>
      <c r="D633" s="13" t="s">
        <v>310</v>
      </c>
      <c r="E633" s="13" t="s">
        <v>311</v>
      </c>
      <c r="F633" s="13"/>
      <c r="G633" s="13" t="s">
        <v>263</v>
      </c>
      <c r="H633" s="13"/>
      <c r="I633" s="13"/>
      <c r="J633" s="14">
        <v>20</v>
      </c>
      <c r="K633" s="14"/>
      <c r="L633" s="14">
        <f t="shared" ref="L633:L695" si="9">IF(J633&gt;=20,0.2,IF(J633&lt;10,0,((J633-10)*0.1+2.5)/20))</f>
        <v>0.2</v>
      </c>
    </row>
    <row r="634" spans="1:12">
      <c r="A634" s="12" t="s">
        <v>21</v>
      </c>
      <c r="B634" s="13" t="s">
        <v>191</v>
      </c>
      <c r="C634" s="13"/>
      <c r="D634" s="13" t="s">
        <v>310</v>
      </c>
      <c r="E634" s="13" t="s">
        <v>311</v>
      </c>
      <c r="F634" s="13"/>
      <c r="G634" s="13" t="s">
        <v>263</v>
      </c>
      <c r="H634" s="13"/>
      <c r="I634" s="13"/>
      <c r="J634" s="14">
        <v>24</v>
      </c>
      <c r="K634" s="14"/>
      <c r="L634" s="14">
        <f t="shared" si="9"/>
        <v>0.2</v>
      </c>
    </row>
    <row r="635" spans="1:12">
      <c r="A635" s="12" t="s">
        <v>21</v>
      </c>
      <c r="B635" s="13" t="s">
        <v>78</v>
      </c>
      <c r="C635" s="13"/>
      <c r="D635" s="13" t="s">
        <v>310</v>
      </c>
      <c r="E635" s="13" t="s">
        <v>311</v>
      </c>
      <c r="F635" s="13"/>
      <c r="G635" s="13" t="s">
        <v>263</v>
      </c>
      <c r="H635" s="13"/>
      <c r="I635" s="13"/>
      <c r="J635" s="14">
        <v>16</v>
      </c>
      <c r="K635" s="14"/>
      <c r="L635" s="14">
        <f t="shared" si="9"/>
        <v>0.155</v>
      </c>
    </row>
    <row r="636" spans="1:12">
      <c r="A636" s="12" t="s">
        <v>21</v>
      </c>
      <c r="B636" s="13" t="s">
        <v>82</v>
      </c>
      <c r="C636" s="13"/>
      <c r="D636" s="13" t="s">
        <v>310</v>
      </c>
      <c r="E636" s="13" t="s">
        <v>311</v>
      </c>
      <c r="F636" s="13"/>
      <c r="G636" s="13" t="s">
        <v>263</v>
      </c>
      <c r="H636" s="13"/>
      <c r="I636" s="13"/>
      <c r="J636" s="14">
        <v>19</v>
      </c>
      <c r="K636" s="14"/>
      <c r="L636" s="14">
        <f t="shared" si="9"/>
        <v>0.17</v>
      </c>
    </row>
    <row r="637" spans="1:12">
      <c r="A637" s="12" t="s">
        <v>21</v>
      </c>
      <c r="B637" s="13" t="s">
        <v>26</v>
      </c>
      <c r="C637" s="13"/>
      <c r="D637" s="13" t="s">
        <v>310</v>
      </c>
      <c r="E637" s="13" t="s">
        <v>311</v>
      </c>
      <c r="F637" s="13"/>
      <c r="G637" s="13" t="s">
        <v>263</v>
      </c>
      <c r="H637" s="13"/>
      <c r="I637" s="13"/>
      <c r="J637" s="14">
        <v>20</v>
      </c>
      <c r="K637" s="14"/>
      <c r="L637" s="14">
        <f t="shared" si="9"/>
        <v>0.2</v>
      </c>
    </row>
    <row r="638" spans="1:12">
      <c r="A638" s="12" t="s">
        <v>21</v>
      </c>
      <c r="B638" s="13" t="s">
        <v>200</v>
      </c>
      <c r="C638" s="13"/>
      <c r="D638" s="13" t="s">
        <v>310</v>
      </c>
      <c r="E638" s="13" t="s">
        <v>311</v>
      </c>
      <c r="F638" s="13"/>
      <c r="G638" s="13" t="s">
        <v>263</v>
      </c>
      <c r="H638" s="13"/>
      <c r="I638" s="13"/>
      <c r="J638" s="14">
        <v>20</v>
      </c>
      <c r="K638" s="14"/>
      <c r="L638" s="14">
        <f t="shared" si="9"/>
        <v>0.2</v>
      </c>
    </row>
    <row r="639" spans="1:12">
      <c r="A639" s="12" t="s">
        <v>21</v>
      </c>
      <c r="B639" s="13" t="s">
        <v>22</v>
      </c>
      <c r="C639" s="13"/>
      <c r="D639" s="13" t="s">
        <v>310</v>
      </c>
      <c r="E639" s="13" t="s">
        <v>311</v>
      </c>
      <c r="F639" s="13"/>
      <c r="G639" s="13" t="s">
        <v>263</v>
      </c>
      <c r="H639" s="13"/>
      <c r="I639" s="13"/>
      <c r="J639" s="14">
        <v>20</v>
      </c>
      <c r="K639" s="14"/>
      <c r="L639" s="14">
        <f t="shared" si="9"/>
        <v>0.2</v>
      </c>
    </row>
    <row r="640" spans="1:12">
      <c r="A640" s="12" t="s">
        <v>21</v>
      </c>
      <c r="B640" s="13" t="s">
        <v>181</v>
      </c>
      <c r="C640" s="13"/>
      <c r="D640" s="13" t="s">
        <v>310</v>
      </c>
      <c r="E640" s="13" t="s">
        <v>311</v>
      </c>
      <c r="F640" s="13"/>
      <c r="G640" s="13" t="s">
        <v>263</v>
      </c>
      <c r="H640" s="13"/>
      <c r="I640" s="13"/>
      <c r="J640" s="14">
        <v>20</v>
      </c>
      <c r="K640" s="14"/>
      <c r="L640" s="14">
        <f t="shared" si="9"/>
        <v>0.2</v>
      </c>
    </row>
    <row r="641" spans="1:12">
      <c r="A641" s="12" t="s">
        <v>21</v>
      </c>
      <c r="B641" s="13" t="s">
        <v>83</v>
      </c>
      <c r="C641" s="13"/>
      <c r="D641" s="13" t="s">
        <v>310</v>
      </c>
      <c r="E641" s="13" t="s">
        <v>311</v>
      </c>
      <c r="F641" s="13"/>
      <c r="G641" s="13" t="s">
        <v>263</v>
      </c>
      <c r="H641" s="13"/>
      <c r="I641" s="13"/>
      <c r="J641" s="14">
        <v>23</v>
      </c>
      <c r="K641" s="14"/>
      <c r="L641" s="14">
        <f t="shared" si="9"/>
        <v>0.2</v>
      </c>
    </row>
    <row r="642" spans="1:12">
      <c r="A642" s="12" t="s">
        <v>21</v>
      </c>
      <c r="B642" s="13" t="s">
        <v>109</v>
      </c>
      <c r="C642" s="13"/>
      <c r="D642" s="13" t="s">
        <v>310</v>
      </c>
      <c r="E642" s="13" t="s">
        <v>311</v>
      </c>
      <c r="F642" s="13"/>
      <c r="G642" s="13" t="s">
        <v>263</v>
      </c>
      <c r="H642" s="13"/>
      <c r="I642" s="13"/>
      <c r="J642" s="14">
        <v>20</v>
      </c>
      <c r="K642" s="14"/>
      <c r="L642" s="14">
        <f t="shared" si="9"/>
        <v>0.2</v>
      </c>
    </row>
    <row r="643" spans="1:12">
      <c r="A643" s="12" t="s">
        <v>21</v>
      </c>
      <c r="B643" s="13" t="s">
        <v>169</v>
      </c>
      <c r="C643" s="13"/>
      <c r="D643" s="13" t="s">
        <v>310</v>
      </c>
      <c r="E643" s="13" t="s">
        <v>311</v>
      </c>
      <c r="F643" s="13"/>
      <c r="G643" s="13" t="s">
        <v>263</v>
      </c>
      <c r="H643" s="13"/>
      <c r="I643" s="13"/>
      <c r="J643" s="14">
        <v>21</v>
      </c>
      <c r="K643" s="14"/>
      <c r="L643" s="14">
        <f t="shared" si="9"/>
        <v>0.2</v>
      </c>
    </row>
    <row r="644" spans="1:12">
      <c r="A644" s="12" t="s">
        <v>21</v>
      </c>
      <c r="B644" s="13" t="s">
        <v>95</v>
      </c>
      <c r="C644" s="13"/>
      <c r="D644" s="13" t="s">
        <v>310</v>
      </c>
      <c r="E644" s="13" t="s">
        <v>311</v>
      </c>
      <c r="F644" s="13"/>
      <c r="G644" s="13" t="s">
        <v>263</v>
      </c>
      <c r="H644" s="13"/>
      <c r="I644" s="13"/>
      <c r="J644" s="14">
        <v>22</v>
      </c>
      <c r="K644" s="14"/>
      <c r="L644" s="14">
        <f t="shared" si="9"/>
        <v>0.2</v>
      </c>
    </row>
    <row r="645" spans="1:12">
      <c r="A645" s="12" t="s">
        <v>21</v>
      </c>
      <c r="B645" s="13" t="s">
        <v>122</v>
      </c>
      <c r="C645" s="13"/>
      <c r="D645" s="13" t="s">
        <v>310</v>
      </c>
      <c r="E645" s="13" t="s">
        <v>311</v>
      </c>
      <c r="F645" s="13"/>
      <c r="G645" s="13" t="s">
        <v>263</v>
      </c>
      <c r="H645" s="13"/>
      <c r="I645" s="13"/>
      <c r="J645" s="14">
        <v>21</v>
      </c>
      <c r="K645" s="14"/>
      <c r="L645" s="14">
        <f t="shared" si="9"/>
        <v>0.2</v>
      </c>
    </row>
    <row r="646" spans="1:12">
      <c r="A646" s="12" t="s">
        <v>21</v>
      </c>
      <c r="B646" s="13" t="s">
        <v>198</v>
      </c>
      <c r="C646" s="13"/>
      <c r="D646" s="13" t="s">
        <v>310</v>
      </c>
      <c r="E646" s="13" t="s">
        <v>311</v>
      </c>
      <c r="F646" s="13"/>
      <c r="G646" s="13" t="s">
        <v>263</v>
      </c>
      <c r="H646" s="13"/>
      <c r="I646" s="13"/>
      <c r="J646" s="14">
        <v>22</v>
      </c>
      <c r="K646" s="14"/>
      <c r="L646" s="14">
        <f t="shared" si="9"/>
        <v>0.2</v>
      </c>
    </row>
    <row r="647" spans="1:12">
      <c r="A647" s="12" t="s">
        <v>21</v>
      </c>
      <c r="B647" s="13" t="s">
        <v>66</v>
      </c>
      <c r="C647" s="13"/>
      <c r="D647" s="13" t="s">
        <v>310</v>
      </c>
      <c r="E647" s="13" t="s">
        <v>311</v>
      </c>
      <c r="F647" s="13"/>
      <c r="G647" s="13" t="s">
        <v>263</v>
      </c>
      <c r="H647" s="13"/>
      <c r="I647" s="13"/>
      <c r="J647" s="14">
        <v>16</v>
      </c>
      <c r="K647" s="14"/>
      <c r="L647" s="14">
        <f t="shared" si="9"/>
        <v>0.155</v>
      </c>
    </row>
    <row r="648" spans="1:12">
      <c r="A648" s="12" t="s">
        <v>21</v>
      </c>
      <c r="B648" s="13" t="s">
        <v>185</v>
      </c>
      <c r="C648" s="13"/>
      <c r="D648" s="13" t="s">
        <v>310</v>
      </c>
      <c r="E648" s="13" t="s">
        <v>311</v>
      </c>
      <c r="F648" s="13"/>
      <c r="G648" s="13" t="s">
        <v>263</v>
      </c>
      <c r="H648" s="13"/>
      <c r="I648" s="13"/>
      <c r="J648" s="14">
        <v>15</v>
      </c>
      <c r="K648" s="14"/>
      <c r="L648" s="14">
        <f t="shared" si="9"/>
        <v>0.15</v>
      </c>
    </row>
    <row r="649" spans="1:12">
      <c r="A649" s="12" t="s">
        <v>21</v>
      </c>
      <c r="B649" s="13" t="s">
        <v>94</v>
      </c>
      <c r="C649" s="13"/>
      <c r="D649" s="13" t="s">
        <v>310</v>
      </c>
      <c r="E649" s="13" t="s">
        <v>311</v>
      </c>
      <c r="F649" s="13"/>
      <c r="G649" s="13" t="s">
        <v>263</v>
      </c>
      <c r="H649" s="13"/>
      <c r="I649" s="13"/>
      <c r="J649" s="14">
        <v>21</v>
      </c>
      <c r="K649" s="14"/>
      <c r="L649" s="14">
        <f t="shared" si="9"/>
        <v>0.2</v>
      </c>
    </row>
    <row r="650" spans="1:12">
      <c r="A650" s="12" t="s">
        <v>21</v>
      </c>
      <c r="B650" s="13" t="s">
        <v>114</v>
      </c>
      <c r="C650" s="13"/>
      <c r="D650" s="13" t="s">
        <v>310</v>
      </c>
      <c r="E650" s="13" t="s">
        <v>311</v>
      </c>
      <c r="F650" s="13"/>
      <c r="G650" s="13" t="s">
        <v>263</v>
      </c>
      <c r="H650" s="13"/>
      <c r="I650" s="13"/>
      <c r="J650" s="14">
        <v>13</v>
      </c>
      <c r="K650" s="14"/>
      <c r="L650" s="14">
        <f t="shared" si="9"/>
        <v>0.14</v>
      </c>
    </row>
    <row r="651" spans="1:12">
      <c r="A651" s="12" t="s">
        <v>21</v>
      </c>
      <c r="B651" s="13" t="s">
        <v>151</v>
      </c>
      <c r="C651" s="13"/>
      <c r="D651" s="13" t="s">
        <v>310</v>
      </c>
      <c r="E651" s="13" t="s">
        <v>311</v>
      </c>
      <c r="F651" s="13"/>
      <c r="G651" s="13" t="s">
        <v>263</v>
      </c>
      <c r="H651" s="13"/>
      <c r="I651" s="13"/>
      <c r="J651" s="14">
        <v>0</v>
      </c>
      <c r="K651" s="14"/>
      <c r="L651" s="14">
        <f t="shared" si="9"/>
        <v>0</v>
      </c>
    </row>
    <row r="652" spans="1:12">
      <c r="A652" s="12" t="s">
        <v>21</v>
      </c>
      <c r="B652" s="13" t="s">
        <v>130</v>
      </c>
      <c r="C652" s="13"/>
      <c r="D652" s="13" t="s">
        <v>310</v>
      </c>
      <c r="E652" s="13" t="s">
        <v>311</v>
      </c>
      <c r="F652" s="13"/>
      <c r="G652" s="13" t="s">
        <v>263</v>
      </c>
      <c r="H652" s="13"/>
      <c r="I652" s="13"/>
      <c r="J652" s="14">
        <v>13</v>
      </c>
      <c r="K652" s="14"/>
      <c r="L652" s="14">
        <f t="shared" si="9"/>
        <v>0.14</v>
      </c>
    </row>
    <row r="653" spans="1:12">
      <c r="A653" s="12" t="s">
        <v>21</v>
      </c>
      <c r="B653" s="13" t="s">
        <v>141</v>
      </c>
      <c r="C653" s="13"/>
      <c r="D653" s="13" t="s">
        <v>310</v>
      </c>
      <c r="E653" s="13" t="s">
        <v>311</v>
      </c>
      <c r="F653" s="13"/>
      <c r="G653" s="13" t="s">
        <v>263</v>
      </c>
      <c r="H653" s="13"/>
      <c r="I653" s="13"/>
      <c r="J653" s="14">
        <v>20</v>
      </c>
      <c r="K653" s="14"/>
      <c r="L653" s="14">
        <f t="shared" si="9"/>
        <v>0.2</v>
      </c>
    </row>
    <row r="654" spans="1:12">
      <c r="A654" s="12" t="s">
        <v>21</v>
      </c>
      <c r="B654" s="13" t="s">
        <v>90</v>
      </c>
      <c r="C654" s="13"/>
      <c r="D654" s="13" t="s">
        <v>310</v>
      </c>
      <c r="E654" s="13" t="s">
        <v>311</v>
      </c>
      <c r="F654" s="13"/>
      <c r="G654" s="13" t="s">
        <v>263</v>
      </c>
      <c r="H654" s="13"/>
      <c r="I654" s="13"/>
      <c r="J654" s="14">
        <v>0</v>
      </c>
      <c r="K654" s="14"/>
      <c r="L654" s="14">
        <f t="shared" si="9"/>
        <v>0</v>
      </c>
    </row>
    <row r="655" spans="1:12">
      <c r="A655" s="12" t="s">
        <v>21</v>
      </c>
      <c r="B655" s="13" t="s">
        <v>110</v>
      </c>
      <c r="C655" s="13"/>
      <c r="D655" s="13" t="s">
        <v>310</v>
      </c>
      <c r="E655" s="13" t="s">
        <v>311</v>
      </c>
      <c r="F655" s="13"/>
      <c r="G655" s="13" t="s">
        <v>263</v>
      </c>
      <c r="H655" s="13"/>
      <c r="I655" s="13"/>
      <c r="J655" s="14">
        <v>20</v>
      </c>
      <c r="K655" s="14"/>
      <c r="L655" s="14">
        <f t="shared" si="9"/>
        <v>0.2</v>
      </c>
    </row>
    <row r="656" spans="1:12">
      <c r="A656" s="12" t="s">
        <v>21</v>
      </c>
      <c r="B656" s="13" t="s">
        <v>80</v>
      </c>
      <c r="C656" s="13"/>
      <c r="D656" s="13" t="s">
        <v>310</v>
      </c>
      <c r="E656" s="13" t="s">
        <v>311</v>
      </c>
      <c r="F656" s="13"/>
      <c r="G656" s="13" t="s">
        <v>263</v>
      </c>
      <c r="H656" s="13"/>
      <c r="I656" s="13"/>
      <c r="J656" s="14">
        <v>7</v>
      </c>
      <c r="K656" s="14"/>
      <c r="L656" s="14">
        <f t="shared" si="9"/>
        <v>0</v>
      </c>
    </row>
    <row r="657" spans="1:12">
      <c r="A657" s="12" t="s">
        <v>21</v>
      </c>
      <c r="B657" s="13" t="s">
        <v>41</v>
      </c>
      <c r="C657" s="13"/>
      <c r="D657" s="13" t="s">
        <v>310</v>
      </c>
      <c r="E657" s="13" t="s">
        <v>311</v>
      </c>
      <c r="F657" s="13"/>
      <c r="G657" s="13" t="s">
        <v>263</v>
      </c>
      <c r="H657" s="13"/>
      <c r="I657" s="13"/>
      <c r="J657" s="14">
        <v>18</v>
      </c>
      <c r="K657" s="14"/>
      <c r="L657" s="14">
        <f t="shared" si="9"/>
        <v>0.165</v>
      </c>
    </row>
    <row r="658" spans="1:12">
      <c r="A658" s="12" t="s">
        <v>21</v>
      </c>
      <c r="B658" s="13" t="s">
        <v>129</v>
      </c>
      <c r="C658" s="13"/>
      <c r="D658" s="13" t="s">
        <v>310</v>
      </c>
      <c r="E658" s="13" t="s">
        <v>311</v>
      </c>
      <c r="F658" s="13"/>
      <c r="G658" s="13" t="s">
        <v>263</v>
      </c>
      <c r="H658" s="13"/>
      <c r="I658" s="13"/>
      <c r="J658" s="14">
        <v>13</v>
      </c>
      <c r="K658" s="14"/>
      <c r="L658" s="14">
        <f t="shared" si="9"/>
        <v>0.14</v>
      </c>
    </row>
    <row r="659" spans="1:12">
      <c r="A659" s="12" t="s">
        <v>21</v>
      </c>
      <c r="B659" s="13" t="s">
        <v>144</v>
      </c>
      <c r="C659" s="13"/>
      <c r="D659" s="13" t="s">
        <v>310</v>
      </c>
      <c r="E659" s="13" t="s">
        <v>311</v>
      </c>
      <c r="F659" s="13"/>
      <c r="G659" s="13" t="s">
        <v>263</v>
      </c>
      <c r="H659" s="13"/>
      <c r="I659" s="13"/>
      <c r="J659" s="14">
        <v>21</v>
      </c>
      <c r="K659" s="14"/>
      <c r="L659" s="14">
        <f t="shared" si="9"/>
        <v>0.2</v>
      </c>
    </row>
    <row r="660" spans="1:12">
      <c r="A660" s="12" t="s">
        <v>21</v>
      </c>
      <c r="B660" s="13" t="s">
        <v>23</v>
      </c>
      <c r="C660" s="13"/>
      <c r="D660" s="13" t="s">
        <v>310</v>
      </c>
      <c r="E660" s="13" t="s">
        <v>311</v>
      </c>
      <c r="F660" s="13"/>
      <c r="G660" s="13" t="s">
        <v>263</v>
      </c>
      <c r="H660" s="13"/>
      <c r="I660" s="13"/>
      <c r="J660" s="14">
        <v>20.5</v>
      </c>
      <c r="K660" s="14"/>
      <c r="L660" s="14">
        <f t="shared" si="9"/>
        <v>0.2</v>
      </c>
    </row>
    <row r="661" spans="1:12">
      <c r="A661" s="12" t="s">
        <v>21</v>
      </c>
      <c r="B661" s="13" t="s">
        <v>195</v>
      </c>
      <c r="C661" s="13"/>
      <c r="D661" s="13" t="s">
        <v>310</v>
      </c>
      <c r="E661" s="13" t="s">
        <v>311</v>
      </c>
      <c r="F661" s="13"/>
      <c r="G661" s="13" t="s">
        <v>263</v>
      </c>
      <c r="H661" s="13"/>
      <c r="I661" s="13"/>
      <c r="J661" s="14">
        <v>0</v>
      </c>
      <c r="K661" s="14"/>
      <c r="L661" s="14">
        <f t="shared" si="9"/>
        <v>0</v>
      </c>
    </row>
    <row r="662" spans="1:12">
      <c r="A662" s="12" t="s">
        <v>21</v>
      </c>
      <c r="B662" s="13" t="s">
        <v>152</v>
      </c>
      <c r="C662" s="13"/>
      <c r="D662" s="13" t="s">
        <v>310</v>
      </c>
      <c r="E662" s="13" t="s">
        <v>311</v>
      </c>
      <c r="F662" s="13"/>
      <c r="G662" s="13" t="s">
        <v>263</v>
      </c>
      <c r="H662" s="13"/>
      <c r="I662" s="13"/>
      <c r="J662" s="14">
        <v>0</v>
      </c>
      <c r="K662" s="14"/>
      <c r="L662" s="14">
        <f t="shared" si="9"/>
        <v>0</v>
      </c>
    </row>
    <row r="663" spans="1:12">
      <c r="A663" s="12" t="s">
        <v>21</v>
      </c>
      <c r="B663" s="13" t="s">
        <v>180</v>
      </c>
      <c r="C663" s="13"/>
      <c r="D663" s="13" t="s">
        <v>310</v>
      </c>
      <c r="E663" s="13" t="s">
        <v>311</v>
      </c>
      <c r="F663" s="13"/>
      <c r="G663" s="13" t="s">
        <v>263</v>
      </c>
      <c r="H663" s="13"/>
      <c r="I663" s="13"/>
      <c r="J663" s="14">
        <v>18</v>
      </c>
      <c r="K663" s="14"/>
      <c r="L663" s="14">
        <f t="shared" si="9"/>
        <v>0.165</v>
      </c>
    </row>
    <row r="664" spans="1:12">
      <c r="A664" s="12" t="s">
        <v>21</v>
      </c>
      <c r="B664" s="13" t="s">
        <v>101</v>
      </c>
      <c r="C664" s="13"/>
      <c r="D664" s="13" t="s">
        <v>310</v>
      </c>
      <c r="E664" s="13" t="s">
        <v>311</v>
      </c>
      <c r="F664" s="13"/>
      <c r="G664" s="13" t="s">
        <v>262</v>
      </c>
      <c r="H664" s="13"/>
      <c r="I664" s="13"/>
      <c r="J664" s="14">
        <v>20</v>
      </c>
      <c r="K664" s="14"/>
      <c r="L664" s="14">
        <f t="shared" si="9"/>
        <v>0.2</v>
      </c>
    </row>
    <row r="665" spans="1:12">
      <c r="A665" s="12" t="s">
        <v>21</v>
      </c>
      <c r="B665" s="13" t="s">
        <v>32</v>
      </c>
      <c r="C665" s="13"/>
      <c r="D665" s="13" t="s">
        <v>310</v>
      </c>
      <c r="E665" s="13" t="s">
        <v>311</v>
      </c>
      <c r="F665" s="13"/>
      <c r="G665" s="13" t="s">
        <v>262</v>
      </c>
      <c r="H665" s="13"/>
      <c r="I665" s="13"/>
      <c r="J665" s="14">
        <v>19</v>
      </c>
      <c r="K665" s="14"/>
      <c r="L665" s="14">
        <f t="shared" si="9"/>
        <v>0.17</v>
      </c>
    </row>
    <row r="666" spans="1:12">
      <c r="A666" s="12" t="s">
        <v>21</v>
      </c>
      <c r="B666" s="13" t="s">
        <v>191</v>
      </c>
      <c r="C666" s="13"/>
      <c r="D666" s="13" t="s">
        <v>310</v>
      </c>
      <c r="E666" s="13" t="s">
        <v>311</v>
      </c>
      <c r="F666" s="13"/>
      <c r="G666" s="13" t="s">
        <v>262</v>
      </c>
      <c r="H666" s="13"/>
      <c r="I666" s="13"/>
      <c r="J666" s="14">
        <v>11</v>
      </c>
      <c r="K666" s="14"/>
      <c r="L666" s="14">
        <f t="shared" si="9"/>
        <v>0.13</v>
      </c>
    </row>
    <row r="667" spans="1:12">
      <c r="A667" s="12" t="s">
        <v>21</v>
      </c>
      <c r="B667" s="13" t="s">
        <v>78</v>
      </c>
      <c r="C667" s="13"/>
      <c r="D667" s="13" t="s">
        <v>310</v>
      </c>
      <c r="E667" s="13" t="s">
        <v>311</v>
      </c>
      <c r="F667" s="13"/>
      <c r="G667" s="13" t="s">
        <v>262</v>
      </c>
      <c r="H667" s="13"/>
      <c r="I667" s="13"/>
      <c r="J667" s="14">
        <v>19</v>
      </c>
      <c r="K667" s="14"/>
      <c r="L667" s="14">
        <f t="shared" si="9"/>
        <v>0.17</v>
      </c>
    </row>
    <row r="668" spans="1:12">
      <c r="A668" s="12" t="s">
        <v>21</v>
      </c>
      <c r="B668" s="13" t="s">
        <v>82</v>
      </c>
      <c r="C668" s="13"/>
      <c r="D668" s="13" t="s">
        <v>310</v>
      </c>
      <c r="E668" s="13" t="s">
        <v>311</v>
      </c>
      <c r="F668" s="13"/>
      <c r="G668" s="13" t="s">
        <v>262</v>
      </c>
      <c r="H668" s="13"/>
      <c r="I668" s="13"/>
      <c r="J668" s="14">
        <v>20</v>
      </c>
      <c r="K668" s="14"/>
      <c r="L668" s="14">
        <f t="shared" si="9"/>
        <v>0.2</v>
      </c>
    </row>
    <row r="669" spans="1:12">
      <c r="A669" s="12" t="s">
        <v>21</v>
      </c>
      <c r="B669" s="13" t="s">
        <v>26</v>
      </c>
      <c r="C669" s="13"/>
      <c r="D669" s="13" t="s">
        <v>310</v>
      </c>
      <c r="E669" s="13" t="s">
        <v>311</v>
      </c>
      <c r="F669" s="13"/>
      <c r="G669" s="13" t="s">
        <v>262</v>
      </c>
      <c r="H669" s="13"/>
      <c r="I669" s="13"/>
      <c r="J669" s="14">
        <v>0</v>
      </c>
      <c r="K669" s="14"/>
      <c r="L669" s="14">
        <f t="shared" si="9"/>
        <v>0</v>
      </c>
    </row>
    <row r="670" spans="1:12">
      <c r="A670" s="12" t="s">
        <v>21</v>
      </c>
      <c r="B670" s="13" t="s">
        <v>200</v>
      </c>
      <c r="C670" s="13"/>
      <c r="D670" s="13" t="s">
        <v>310</v>
      </c>
      <c r="E670" s="13" t="s">
        <v>311</v>
      </c>
      <c r="F670" s="13"/>
      <c r="G670" s="13" t="s">
        <v>262</v>
      </c>
      <c r="H670" s="13"/>
      <c r="I670" s="13"/>
      <c r="J670" s="14">
        <v>20</v>
      </c>
      <c r="K670" s="14"/>
      <c r="L670" s="14">
        <f t="shared" si="9"/>
        <v>0.2</v>
      </c>
    </row>
    <row r="671" spans="1:12">
      <c r="A671" s="12" t="s">
        <v>21</v>
      </c>
      <c r="B671" s="13" t="s">
        <v>22</v>
      </c>
      <c r="C671" s="13"/>
      <c r="D671" s="13" t="s">
        <v>310</v>
      </c>
      <c r="E671" s="13" t="s">
        <v>311</v>
      </c>
      <c r="F671" s="13"/>
      <c r="G671" s="13" t="s">
        <v>262</v>
      </c>
      <c r="H671" s="13"/>
      <c r="I671" s="13"/>
      <c r="J671" s="14">
        <v>20</v>
      </c>
      <c r="K671" s="14"/>
      <c r="L671" s="14">
        <f t="shared" si="9"/>
        <v>0.2</v>
      </c>
    </row>
    <row r="672" spans="1:12">
      <c r="A672" s="12" t="s">
        <v>21</v>
      </c>
      <c r="B672" s="13" t="s">
        <v>181</v>
      </c>
      <c r="C672" s="13"/>
      <c r="D672" s="13" t="s">
        <v>310</v>
      </c>
      <c r="E672" s="13" t="s">
        <v>311</v>
      </c>
      <c r="F672" s="13"/>
      <c r="G672" s="13" t="s">
        <v>262</v>
      </c>
      <c r="H672" s="13"/>
      <c r="I672" s="13"/>
      <c r="J672" s="14">
        <v>20</v>
      </c>
      <c r="K672" s="14"/>
      <c r="L672" s="14">
        <f t="shared" si="9"/>
        <v>0.2</v>
      </c>
    </row>
    <row r="673" spans="1:12">
      <c r="A673" s="12" t="s">
        <v>21</v>
      </c>
      <c r="B673" s="13" t="s">
        <v>83</v>
      </c>
      <c r="C673" s="13"/>
      <c r="D673" s="13" t="s">
        <v>310</v>
      </c>
      <c r="E673" s="13" t="s">
        <v>311</v>
      </c>
      <c r="F673" s="13"/>
      <c r="G673" s="13" t="s">
        <v>262</v>
      </c>
      <c r="H673" s="13"/>
      <c r="I673" s="13"/>
      <c r="J673" s="14">
        <v>15</v>
      </c>
      <c r="K673" s="14"/>
      <c r="L673" s="14">
        <f t="shared" si="9"/>
        <v>0.15</v>
      </c>
    </row>
    <row r="674" spans="1:12">
      <c r="A674" s="12" t="s">
        <v>21</v>
      </c>
      <c r="B674" s="13" t="s">
        <v>109</v>
      </c>
      <c r="C674" s="13"/>
      <c r="D674" s="13" t="s">
        <v>310</v>
      </c>
      <c r="E674" s="13" t="s">
        <v>311</v>
      </c>
      <c r="F674" s="13"/>
      <c r="G674" s="13" t="s">
        <v>262</v>
      </c>
      <c r="H674" s="13"/>
      <c r="I674" s="13"/>
      <c r="J674" s="14">
        <v>20</v>
      </c>
      <c r="K674" s="14"/>
      <c r="L674" s="14">
        <f t="shared" si="9"/>
        <v>0.2</v>
      </c>
    </row>
    <row r="675" spans="1:12">
      <c r="A675" s="12" t="s">
        <v>21</v>
      </c>
      <c r="B675" s="13" t="s">
        <v>169</v>
      </c>
      <c r="C675" s="13"/>
      <c r="D675" s="13" t="s">
        <v>310</v>
      </c>
      <c r="E675" s="13" t="s">
        <v>311</v>
      </c>
      <c r="F675" s="13"/>
      <c r="G675" s="13" t="s">
        <v>262</v>
      </c>
      <c r="H675" s="13"/>
      <c r="I675" s="13"/>
      <c r="J675" s="14">
        <v>20</v>
      </c>
      <c r="K675" s="14"/>
      <c r="L675" s="14">
        <f t="shared" si="9"/>
        <v>0.2</v>
      </c>
    </row>
    <row r="676" spans="1:12">
      <c r="A676" s="12" t="s">
        <v>21</v>
      </c>
      <c r="B676" s="13" t="s">
        <v>95</v>
      </c>
      <c r="C676" s="13"/>
      <c r="D676" s="13" t="s">
        <v>310</v>
      </c>
      <c r="E676" s="13" t="s">
        <v>311</v>
      </c>
      <c r="F676" s="13"/>
      <c r="G676" s="13" t="s">
        <v>262</v>
      </c>
      <c r="H676" s="13"/>
      <c r="I676" s="13"/>
      <c r="J676" s="14">
        <v>20</v>
      </c>
      <c r="K676" s="14"/>
      <c r="L676" s="14">
        <f t="shared" si="9"/>
        <v>0.2</v>
      </c>
    </row>
    <row r="677" spans="1:12">
      <c r="A677" s="12" t="s">
        <v>21</v>
      </c>
      <c r="B677" s="13" t="s">
        <v>122</v>
      </c>
      <c r="C677" s="13"/>
      <c r="D677" s="13" t="s">
        <v>310</v>
      </c>
      <c r="E677" s="13" t="s">
        <v>311</v>
      </c>
      <c r="F677" s="13"/>
      <c r="G677" s="13" t="s">
        <v>262</v>
      </c>
      <c r="H677" s="13"/>
      <c r="I677" s="13"/>
      <c r="J677" s="14">
        <v>20</v>
      </c>
      <c r="K677" s="14"/>
      <c r="L677" s="14">
        <f t="shared" si="9"/>
        <v>0.2</v>
      </c>
    </row>
    <row r="678" spans="1:12">
      <c r="A678" s="12" t="s">
        <v>21</v>
      </c>
      <c r="B678" s="13" t="s">
        <v>198</v>
      </c>
      <c r="C678" s="13"/>
      <c r="D678" s="13" t="s">
        <v>310</v>
      </c>
      <c r="E678" s="13" t="s">
        <v>311</v>
      </c>
      <c r="F678" s="13"/>
      <c r="G678" s="13" t="s">
        <v>262</v>
      </c>
      <c r="H678" s="13"/>
      <c r="I678" s="13"/>
      <c r="J678" s="14">
        <v>20</v>
      </c>
      <c r="K678" s="14"/>
      <c r="L678" s="14">
        <f t="shared" si="9"/>
        <v>0.2</v>
      </c>
    </row>
    <row r="679" spans="1:12">
      <c r="A679" s="12" t="s">
        <v>21</v>
      </c>
      <c r="B679" s="13" t="s">
        <v>66</v>
      </c>
      <c r="C679" s="13"/>
      <c r="D679" s="13" t="s">
        <v>310</v>
      </c>
      <c r="E679" s="13" t="s">
        <v>311</v>
      </c>
      <c r="F679" s="13"/>
      <c r="G679" s="13" t="s">
        <v>262</v>
      </c>
      <c r="H679" s="13"/>
      <c r="I679" s="13"/>
      <c r="J679" s="14">
        <v>20</v>
      </c>
      <c r="K679" s="14"/>
      <c r="L679" s="14">
        <f t="shared" si="9"/>
        <v>0.2</v>
      </c>
    </row>
    <row r="680" spans="1:12">
      <c r="A680" s="12" t="s">
        <v>21</v>
      </c>
      <c r="B680" s="13" t="s">
        <v>185</v>
      </c>
      <c r="C680" s="13"/>
      <c r="D680" s="13" t="s">
        <v>310</v>
      </c>
      <c r="E680" s="13" t="s">
        <v>311</v>
      </c>
      <c r="F680" s="13"/>
      <c r="G680" s="13" t="s">
        <v>262</v>
      </c>
      <c r="H680" s="13"/>
      <c r="I680" s="13"/>
      <c r="J680" s="14">
        <v>20</v>
      </c>
      <c r="K680" s="14"/>
      <c r="L680" s="14">
        <f t="shared" si="9"/>
        <v>0.2</v>
      </c>
    </row>
    <row r="681" spans="1:12">
      <c r="A681" s="12" t="s">
        <v>21</v>
      </c>
      <c r="B681" s="13" t="s">
        <v>94</v>
      </c>
      <c r="C681" s="13"/>
      <c r="D681" s="13" t="s">
        <v>310</v>
      </c>
      <c r="E681" s="13" t="s">
        <v>311</v>
      </c>
      <c r="F681" s="13"/>
      <c r="G681" s="13" t="s">
        <v>262</v>
      </c>
      <c r="H681" s="13"/>
      <c r="I681" s="13"/>
      <c r="J681" s="14">
        <v>14</v>
      </c>
      <c r="K681" s="14"/>
      <c r="L681" s="14">
        <f t="shared" si="9"/>
        <v>0.145</v>
      </c>
    </row>
    <row r="682" spans="1:12">
      <c r="A682" s="12" t="s">
        <v>21</v>
      </c>
      <c r="B682" s="13" t="s">
        <v>114</v>
      </c>
      <c r="C682" s="13"/>
      <c r="D682" s="13" t="s">
        <v>310</v>
      </c>
      <c r="E682" s="13" t="s">
        <v>311</v>
      </c>
      <c r="F682" s="13"/>
      <c r="G682" s="13" t="s">
        <v>262</v>
      </c>
      <c r="H682" s="13"/>
      <c r="I682" s="13"/>
      <c r="J682" s="14">
        <v>12</v>
      </c>
      <c r="K682" s="14"/>
      <c r="L682" s="14">
        <f t="shared" si="9"/>
        <v>0.135</v>
      </c>
    </row>
    <row r="683" spans="1:12">
      <c r="A683" s="12" t="s">
        <v>21</v>
      </c>
      <c r="B683" s="13" t="s">
        <v>151</v>
      </c>
      <c r="C683" s="13"/>
      <c r="D683" s="13" t="s">
        <v>310</v>
      </c>
      <c r="E683" s="13" t="s">
        <v>311</v>
      </c>
      <c r="F683" s="13"/>
      <c r="G683" s="13" t="s">
        <v>262</v>
      </c>
      <c r="H683" s="13"/>
      <c r="I683" s="13"/>
      <c r="J683" s="14">
        <v>18</v>
      </c>
      <c r="K683" s="14"/>
      <c r="L683" s="14">
        <f t="shared" si="9"/>
        <v>0.165</v>
      </c>
    </row>
    <row r="684" spans="1:12">
      <c r="A684" s="12" t="s">
        <v>21</v>
      </c>
      <c r="B684" s="13" t="s">
        <v>130</v>
      </c>
      <c r="C684" s="13"/>
      <c r="D684" s="13" t="s">
        <v>310</v>
      </c>
      <c r="E684" s="13" t="s">
        <v>311</v>
      </c>
      <c r="F684" s="13"/>
      <c r="G684" s="13" t="s">
        <v>262</v>
      </c>
      <c r="H684" s="13"/>
      <c r="I684" s="13"/>
      <c r="J684" s="14">
        <v>20</v>
      </c>
      <c r="K684" s="14"/>
      <c r="L684" s="14">
        <f t="shared" si="9"/>
        <v>0.2</v>
      </c>
    </row>
    <row r="685" spans="1:12">
      <c r="A685" s="12" t="s">
        <v>21</v>
      </c>
      <c r="B685" s="13" t="s">
        <v>141</v>
      </c>
      <c r="C685" s="13"/>
      <c r="D685" s="13" t="s">
        <v>310</v>
      </c>
      <c r="E685" s="13" t="s">
        <v>311</v>
      </c>
      <c r="F685" s="13"/>
      <c r="G685" s="13" t="s">
        <v>262</v>
      </c>
      <c r="H685" s="13"/>
      <c r="I685" s="13"/>
      <c r="J685" s="14">
        <v>19</v>
      </c>
      <c r="K685" s="14"/>
      <c r="L685" s="14">
        <f t="shared" si="9"/>
        <v>0.17</v>
      </c>
    </row>
    <row r="686" spans="1:12">
      <c r="A686" s="12" t="s">
        <v>21</v>
      </c>
      <c r="B686" s="13" t="s">
        <v>90</v>
      </c>
      <c r="C686" s="13"/>
      <c r="D686" s="13" t="s">
        <v>310</v>
      </c>
      <c r="E686" s="13" t="s">
        <v>311</v>
      </c>
      <c r="F686" s="13"/>
      <c r="G686" s="13" t="s">
        <v>262</v>
      </c>
      <c r="H686" s="13"/>
      <c r="I686" s="13"/>
      <c r="J686" s="14">
        <v>20</v>
      </c>
      <c r="K686" s="14"/>
      <c r="L686" s="14">
        <f t="shared" si="9"/>
        <v>0.2</v>
      </c>
    </row>
    <row r="687" spans="1:12">
      <c r="A687" s="12" t="s">
        <v>21</v>
      </c>
      <c r="B687" s="13" t="s">
        <v>110</v>
      </c>
      <c r="C687" s="13"/>
      <c r="D687" s="13" t="s">
        <v>310</v>
      </c>
      <c r="E687" s="13" t="s">
        <v>311</v>
      </c>
      <c r="F687" s="13"/>
      <c r="G687" s="13" t="s">
        <v>262</v>
      </c>
      <c r="H687" s="13"/>
      <c r="I687" s="13"/>
      <c r="J687" s="14">
        <v>9</v>
      </c>
      <c r="K687" s="14"/>
      <c r="L687" s="14">
        <f t="shared" si="9"/>
        <v>0</v>
      </c>
    </row>
    <row r="688" spans="1:12">
      <c r="A688" s="12" t="s">
        <v>21</v>
      </c>
      <c r="B688" s="13" t="s">
        <v>80</v>
      </c>
      <c r="C688" s="13"/>
      <c r="D688" s="13" t="s">
        <v>310</v>
      </c>
      <c r="E688" s="13" t="s">
        <v>311</v>
      </c>
      <c r="F688" s="13"/>
      <c r="G688" s="13" t="s">
        <v>262</v>
      </c>
      <c r="H688" s="13"/>
      <c r="I688" s="13"/>
      <c r="J688" s="14">
        <v>20</v>
      </c>
      <c r="K688" s="14"/>
      <c r="L688" s="14">
        <f t="shared" si="9"/>
        <v>0.2</v>
      </c>
    </row>
    <row r="689" spans="1:12">
      <c r="A689" s="12" t="s">
        <v>21</v>
      </c>
      <c r="B689" s="13" t="s">
        <v>41</v>
      </c>
      <c r="C689" s="13"/>
      <c r="D689" s="13" t="s">
        <v>310</v>
      </c>
      <c r="E689" s="13" t="s">
        <v>311</v>
      </c>
      <c r="F689" s="13"/>
      <c r="G689" s="13" t="s">
        <v>262</v>
      </c>
      <c r="H689" s="13"/>
      <c r="I689" s="13"/>
      <c r="J689" s="14">
        <v>5</v>
      </c>
      <c r="K689" s="14"/>
      <c r="L689" s="14">
        <f t="shared" si="9"/>
        <v>0</v>
      </c>
    </row>
    <row r="690" spans="1:12">
      <c r="A690" s="12" t="s">
        <v>21</v>
      </c>
      <c r="B690" s="13" t="s">
        <v>129</v>
      </c>
      <c r="C690" s="13"/>
      <c r="D690" s="13" t="s">
        <v>310</v>
      </c>
      <c r="E690" s="13" t="s">
        <v>311</v>
      </c>
      <c r="F690" s="13"/>
      <c r="G690" s="13" t="s">
        <v>262</v>
      </c>
      <c r="H690" s="13"/>
      <c r="I690" s="13"/>
      <c r="J690" s="14">
        <v>18</v>
      </c>
      <c r="K690" s="14"/>
      <c r="L690" s="14">
        <f t="shared" si="9"/>
        <v>0.165</v>
      </c>
    </row>
    <row r="691" spans="1:12">
      <c r="A691" s="12" t="s">
        <v>21</v>
      </c>
      <c r="B691" s="13" t="s">
        <v>144</v>
      </c>
      <c r="C691" s="13"/>
      <c r="D691" s="13" t="s">
        <v>310</v>
      </c>
      <c r="E691" s="13" t="s">
        <v>311</v>
      </c>
      <c r="F691" s="13"/>
      <c r="G691" s="13" t="s">
        <v>262</v>
      </c>
      <c r="H691" s="13"/>
      <c r="I691" s="13"/>
      <c r="J691" s="14">
        <v>20</v>
      </c>
      <c r="K691" s="14"/>
      <c r="L691" s="14">
        <f t="shared" si="9"/>
        <v>0.2</v>
      </c>
    </row>
    <row r="692" spans="1:12">
      <c r="A692" s="12" t="s">
        <v>21</v>
      </c>
      <c r="B692" s="13" t="s">
        <v>23</v>
      </c>
      <c r="C692" s="13"/>
      <c r="D692" s="13" t="s">
        <v>310</v>
      </c>
      <c r="E692" s="13" t="s">
        <v>311</v>
      </c>
      <c r="F692" s="13"/>
      <c r="G692" s="13" t="s">
        <v>262</v>
      </c>
      <c r="H692" s="13"/>
      <c r="I692" s="13"/>
      <c r="J692" s="14">
        <v>0</v>
      </c>
      <c r="K692" s="14"/>
      <c r="L692" s="14">
        <f t="shared" si="9"/>
        <v>0</v>
      </c>
    </row>
    <row r="693" spans="1:12">
      <c r="A693" s="12" t="s">
        <v>21</v>
      </c>
      <c r="B693" s="13" t="s">
        <v>195</v>
      </c>
      <c r="C693" s="13"/>
      <c r="D693" s="13" t="s">
        <v>310</v>
      </c>
      <c r="E693" s="13" t="s">
        <v>311</v>
      </c>
      <c r="F693" s="13"/>
      <c r="G693" s="13" t="s">
        <v>262</v>
      </c>
      <c r="H693" s="13"/>
      <c r="I693" s="13"/>
      <c r="J693" s="14">
        <v>0</v>
      </c>
      <c r="K693" s="14"/>
      <c r="L693" s="14">
        <f t="shared" si="9"/>
        <v>0</v>
      </c>
    </row>
    <row r="694" spans="1:12">
      <c r="A694" s="12" t="s">
        <v>21</v>
      </c>
      <c r="B694" s="13" t="s">
        <v>152</v>
      </c>
      <c r="C694" s="13"/>
      <c r="D694" s="13" t="s">
        <v>310</v>
      </c>
      <c r="E694" s="13" t="s">
        <v>311</v>
      </c>
      <c r="F694" s="13"/>
      <c r="G694" s="13" t="s">
        <v>262</v>
      </c>
      <c r="H694" s="13"/>
      <c r="I694" s="13"/>
      <c r="J694" s="14">
        <v>10</v>
      </c>
      <c r="K694" s="14"/>
      <c r="L694" s="14">
        <f t="shared" si="9"/>
        <v>0.125</v>
      </c>
    </row>
    <row r="695" spans="1:12">
      <c r="A695" s="12" t="s">
        <v>21</v>
      </c>
      <c r="B695" s="13" t="s">
        <v>180</v>
      </c>
      <c r="C695" s="13"/>
      <c r="D695" s="13" t="s">
        <v>310</v>
      </c>
      <c r="E695" s="13" t="s">
        <v>311</v>
      </c>
      <c r="F695" s="13"/>
      <c r="G695" s="13" t="s">
        <v>262</v>
      </c>
      <c r="H695" s="13"/>
      <c r="I695" s="13"/>
      <c r="J695" s="14">
        <v>20</v>
      </c>
      <c r="K695" s="14"/>
      <c r="L695" s="14">
        <f t="shared" si="9"/>
        <v>0.2</v>
      </c>
    </row>
    <row r="696" spans="1:12">
      <c r="A696" s="12" t="s">
        <v>21</v>
      </c>
      <c r="B696" s="13" t="s">
        <v>22</v>
      </c>
      <c r="C696" s="13"/>
      <c r="D696" s="13" t="s">
        <v>310</v>
      </c>
      <c r="E696" s="13" t="s">
        <v>312</v>
      </c>
      <c r="F696" s="13"/>
      <c r="G696" s="13" t="s">
        <v>263</v>
      </c>
      <c r="H696" s="13"/>
      <c r="I696" s="13"/>
      <c r="J696" s="14">
        <v>100</v>
      </c>
      <c r="K696" s="14"/>
      <c r="L696" s="14">
        <f>IF(J696=100,0.3,IF(J696&lt;60,0,(J696*0.04-2)/8))</f>
        <v>0.3</v>
      </c>
    </row>
    <row r="697" spans="1:12">
      <c r="A697" s="12" t="s">
        <v>21</v>
      </c>
      <c r="B697" s="13" t="s">
        <v>23</v>
      </c>
      <c r="C697" s="13"/>
      <c r="D697" s="13" t="s">
        <v>310</v>
      </c>
      <c r="E697" s="13" t="s">
        <v>312</v>
      </c>
      <c r="F697" s="13"/>
      <c r="G697" s="13" t="s">
        <v>263</v>
      </c>
      <c r="H697" s="13"/>
      <c r="I697" s="13"/>
      <c r="J697" s="14">
        <v>81.5</v>
      </c>
      <c r="K697" s="14"/>
      <c r="L697" s="14">
        <f t="shared" ref="L697:L728" si="10">IF(J697=100,0.3,IF(J697&lt;60,0,(J697*0.04-2)/8))</f>
        <v>0.1575</v>
      </c>
    </row>
    <row r="698" spans="1:12">
      <c r="A698" s="12" t="s">
        <v>21</v>
      </c>
      <c r="B698" s="13" t="s">
        <v>26</v>
      </c>
      <c r="C698" s="13"/>
      <c r="D698" s="13" t="s">
        <v>310</v>
      </c>
      <c r="E698" s="13" t="s">
        <v>312</v>
      </c>
      <c r="F698" s="13"/>
      <c r="G698" s="13" t="s">
        <v>263</v>
      </c>
      <c r="H698" s="13"/>
      <c r="I698" s="13"/>
      <c r="J698" s="14">
        <v>94.13</v>
      </c>
      <c r="K698" s="14"/>
      <c r="L698" s="14">
        <f t="shared" si="10"/>
        <v>0.22065</v>
      </c>
    </row>
    <row r="699" spans="1:12">
      <c r="A699" s="12" t="s">
        <v>21</v>
      </c>
      <c r="B699" s="13" t="s">
        <v>32</v>
      </c>
      <c r="C699" s="13"/>
      <c r="D699" s="13" t="s">
        <v>310</v>
      </c>
      <c r="E699" s="13" t="s">
        <v>312</v>
      </c>
      <c r="F699" s="13"/>
      <c r="G699" s="13" t="s">
        <v>263</v>
      </c>
      <c r="H699" s="13"/>
      <c r="I699" s="13"/>
      <c r="J699" s="14">
        <v>100</v>
      </c>
      <c r="K699" s="14"/>
      <c r="L699" s="14">
        <f t="shared" si="10"/>
        <v>0.3</v>
      </c>
    </row>
    <row r="700" spans="1:12">
      <c r="A700" s="12" t="s">
        <v>21</v>
      </c>
      <c r="B700" s="13" t="s">
        <v>41</v>
      </c>
      <c r="C700" s="13"/>
      <c r="D700" s="13" t="s">
        <v>310</v>
      </c>
      <c r="E700" s="13" t="s">
        <v>312</v>
      </c>
      <c r="F700" s="13"/>
      <c r="G700" s="13" t="s">
        <v>263</v>
      </c>
      <c r="H700" s="13"/>
      <c r="I700" s="13"/>
      <c r="J700" s="14">
        <v>98.8916666666667</v>
      </c>
      <c r="K700" s="14"/>
      <c r="L700" s="14">
        <f t="shared" si="10"/>
        <v>0.244458333333333</v>
      </c>
    </row>
    <row r="701" spans="1:12">
      <c r="A701" s="12" t="s">
        <v>21</v>
      </c>
      <c r="B701" s="13" t="s">
        <v>66</v>
      </c>
      <c r="C701" s="13"/>
      <c r="D701" s="13" t="s">
        <v>310</v>
      </c>
      <c r="E701" s="13" t="s">
        <v>312</v>
      </c>
      <c r="F701" s="13"/>
      <c r="G701" s="13" t="s">
        <v>263</v>
      </c>
      <c r="H701" s="13"/>
      <c r="I701" s="13"/>
      <c r="J701" s="14">
        <v>30.4916666666667</v>
      </c>
      <c r="K701" s="14"/>
      <c r="L701" s="14">
        <f t="shared" si="10"/>
        <v>0</v>
      </c>
    </row>
    <row r="702" spans="1:12">
      <c r="A702" s="12" t="s">
        <v>21</v>
      </c>
      <c r="B702" s="13" t="s">
        <v>78</v>
      </c>
      <c r="C702" s="13"/>
      <c r="D702" s="13" t="s">
        <v>310</v>
      </c>
      <c r="E702" s="13" t="s">
        <v>312</v>
      </c>
      <c r="F702" s="13"/>
      <c r="G702" s="13" t="s">
        <v>263</v>
      </c>
      <c r="H702" s="13"/>
      <c r="I702" s="13"/>
      <c r="J702" s="14">
        <v>70.3583333333333</v>
      </c>
      <c r="K702" s="14"/>
      <c r="L702" s="14">
        <f t="shared" si="10"/>
        <v>0.101791666666667</v>
      </c>
    </row>
    <row r="703" spans="1:12">
      <c r="A703" s="12" t="s">
        <v>21</v>
      </c>
      <c r="B703" s="13" t="s">
        <v>80</v>
      </c>
      <c r="C703" s="13"/>
      <c r="D703" s="13" t="s">
        <v>310</v>
      </c>
      <c r="E703" s="13" t="s">
        <v>312</v>
      </c>
      <c r="F703" s="13"/>
      <c r="G703" s="13" t="s">
        <v>263</v>
      </c>
      <c r="H703" s="13"/>
      <c r="I703" s="13"/>
      <c r="J703" s="14">
        <v>16.6916666666667</v>
      </c>
      <c r="K703" s="14"/>
      <c r="L703" s="14">
        <f t="shared" si="10"/>
        <v>0</v>
      </c>
    </row>
    <row r="704" spans="1:12">
      <c r="A704" s="12" t="s">
        <v>21</v>
      </c>
      <c r="B704" s="13" t="s">
        <v>82</v>
      </c>
      <c r="C704" s="13"/>
      <c r="D704" s="13" t="s">
        <v>310</v>
      </c>
      <c r="E704" s="13" t="s">
        <v>312</v>
      </c>
      <c r="F704" s="13"/>
      <c r="G704" s="13" t="s">
        <v>263</v>
      </c>
      <c r="H704" s="13"/>
      <c r="I704" s="13"/>
      <c r="J704" s="14">
        <v>100</v>
      </c>
      <c r="K704" s="14"/>
      <c r="L704" s="14">
        <f t="shared" si="10"/>
        <v>0.3</v>
      </c>
    </row>
    <row r="705" spans="1:12">
      <c r="A705" s="12" t="s">
        <v>21</v>
      </c>
      <c r="B705" s="13" t="s">
        <v>83</v>
      </c>
      <c r="C705" s="13"/>
      <c r="D705" s="13" t="s">
        <v>310</v>
      </c>
      <c r="E705" s="13" t="s">
        <v>312</v>
      </c>
      <c r="F705" s="13"/>
      <c r="G705" s="13" t="s">
        <v>263</v>
      </c>
      <c r="H705" s="13"/>
      <c r="I705" s="13"/>
      <c r="J705" s="14">
        <v>100</v>
      </c>
      <c r="K705" s="14"/>
      <c r="L705" s="14">
        <f t="shared" si="10"/>
        <v>0.3</v>
      </c>
    </row>
    <row r="706" spans="1:12">
      <c r="A706" s="12" t="s">
        <v>21</v>
      </c>
      <c r="B706" s="13" t="s">
        <v>90</v>
      </c>
      <c r="C706" s="13"/>
      <c r="D706" s="13" t="s">
        <v>310</v>
      </c>
      <c r="E706" s="13" t="s">
        <v>312</v>
      </c>
      <c r="F706" s="13"/>
      <c r="G706" s="13" t="s">
        <v>263</v>
      </c>
      <c r="H706" s="13"/>
      <c r="I706" s="13"/>
      <c r="J706" s="14">
        <v>100</v>
      </c>
      <c r="K706" s="14"/>
      <c r="L706" s="14">
        <f t="shared" si="10"/>
        <v>0.3</v>
      </c>
    </row>
    <row r="707" spans="1:12">
      <c r="A707" s="12" t="s">
        <v>21</v>
      </c>
      <c r="B707" s="13" t="s">
        <v>94</v>
      </c>
      <c r="C707" s="13"/>
      <c r="D707" s="13" t="s">
        <v>310</v>
      </c>
      <c r="E707" s="13" t="s">
        <v>312</v>
      </c>
      <c r="F707" s="13"/>
      <c r="G707" s="13" t="s">
        <v>263</v>
      </c>
      <c r="H707" s="13"/>
      <c r="I707" s="13"/>
      <c r="J707" s="14">
        <v>100</v>
      </c>
      <c r="K707" s="14"/>
      <c r="L707" s="14">
        <f t="shared" si="10"/>
        <v>0.3</v>
      </c>
    </row>
    <row r="708" spans="1:12">
      <c r="A708" s="12" t="s">
        <v>21</v>
      </c>
      <c r="B708" s="13" t="s">
        <v>95</v>
      </c>
      <c r="C708" s="13"/>
      <c r="D708" s="13" t="s">
        <v>310</v>
      </c>
      <c r="E708" s="13" t="s">
        <v>312</v>
      </c>
      <c r="F708" s="13"/>
      <c r="G708" s="13" t="s">
        <v>263</v>
      </c>
      <c r="H708" s="13"/>
      <c r="I708" s="13"/>
      <c r="J708" s="14">
        <v>81.5833333333333</v>
      </c>
      <c r="K708" s="14"/>
      <c r="L708" s="14">
        <f t="shared" si="10"/>
        <v>0.157916666666667</v>
      </c>
    </row>
    <row r="709" spans="1:12">
      <c r="A709" s="12" t="s">
        <v>21</v>
      </c>
      <c r="B709" s="13" t="s">
        <v>101</v>
      </c>
      <c r="C709" s="13"/>
      <c r="D709" s="13" t="s">
        <v>310</v>
      </c>
      <c r="E709" s="13" t="s">
        <v>312</v>
      </c>
      <c r="F709" s="13"/>
      <c r="G709" s="13" t="s">
        <v>263</v>
      </c>
      <c r="H709" s="13"/>
      <c r="I709" s="13"/>
      <c r="J709" s="14">
        <v>100</v>
      </c>
      <c r="K709" s="14"/>
      <c r="L709" s="14">
        <f t="shared" si="10"/>
        <v>0.3</v>
      </c>
    </row>
    <row r="710" spans="1:12">
      <c r="A710" s="12" t="s">
        <v>21</v>
      </c>
      <c r="B710" s="13" t="s">
        <v>109</v>
      </c>
      <c r="C710" s="13"/>
      <c r="D710" s="13" t="s">
        <v>310</v>
      </c>
      <c r="E710" s="13" t="s">
        <v>312</v>
      </c>
      <c r="F710" s="13"/>
      <c r="G710" s="13" t="s">
        <v>263</v>
      </c>
      <c r="H710" s="13"/>
      <c r="I710" s="13"/>
      <c r="J710" s="14">
        <v>8.69166666666667</v>
      </c>
      <c r="K710" s="14"/>
      <c r="L710" s="14">
        <f t="shared" si="10"/>
        <v>0</v>
      </c>
    </row>
    <row r="711" spans="1:12">
      <c r="A711" s="12" t="s">
        <v>21</v>
      </c>
      <c r="B711" s="13" t="s">
        <v>110</v>
      </c>
      <c r="C711" s="13"/>
      <c r="D711" s="13" t="s">
        <v>310</v>
      </c>
      <c r="E711" s="13" t="s">
        <v>312</v>
      </c>
      <c r="F711" s="13"/>
      <c r="G711" s="13" t="s">
        <v>263</v>
      </c>
      <c r="H711" s="13"/>
      <c r="I711" s="13"/>
      <c r="J711" s="14">
        <v>100</v>
      </c>
      <c r="K711" s="14"/>
      <c r="L711" s="14">
        <f t="shared" si="10"/>
        <v>0.3</v>
      </c>
    </row>
    <row r="712" spans="1:12">
      <c r="A712" s="12" t="s">
        <v>21</v>
      </c>
      <c r="B712" s="13" t="s">
        <v>114</v>
      </c>
      <c r="C712" s="13"/>
      <c r="D712" s="13" t="s">
        <v>310</v>
      </c>
      <c r="E712" s="13" t="s">
        <v>312</v>
      </c>
      <c r="F712" s="13"/>
      <c r="G712" s="13" t="s">
        <v>263</v>
      </c>
      <c r="H712" s="13"/>
      <c r="I712" s="13"/>
      <c r="J712" s="14">
        <v>50.0666666666667</v>
      </c>
      <c r="K712" s="14"/>
      <c r="L712" s="14">
        <f t="shared" si="10"/>
        <v>0</v>
      </c>
    </row>
    <row r="713" spans="1:12">
      <c r="A713" s="12" t="s">
        <v>21</v>
      </c>
      <c r="B713" s="13" t="s">
        <v>122</v>
      </c>
      <c r="C713" s="13"/>
      <c r="D713" s="13" t="s">
        <v>310</v>
      </c>
      <c r="E713" s="13" t="s">
        <v>312</v>
      </c>
      <c r="F713" s="13"/>
      <c r="G713" s="13" t="s">
        <v>263</v>
      </c>
      <c r="H713" s="13"/>
      <c r="I713" s="13"/>
      <c r="J713" s="14">
        <v>100</v>
      </c>
      <c r="K713" s="14"/>
      <c r="L713" s="14">
        <f t="shared" si="10"/>
        <v>0.3</v>
      </c>
    </row>
    <row r="714" spans="1:12">
      <c r="A714" s="12" t="s">
        <v>21</v>
      </c>
      <c r="B714" s="13" t="s">
        <v>129</v>
      </c>
      <c r="C714" s="13"/>
      <c r="D714" s="13" t="s">
        <v>310</v>
      </c>
      <c r="E714" s="13" t="s">
        <v>312</v>
      </c>
      <c r="F714" s="13"/>
      <c r="G714" s="13" t="s">
        <v>263</v>
      </c>
      <c r="H714" s="13"/>
      <c r="I714" s="13"/>
      <c r="J714" s="14">
        <v>20.325</v>
      </c>
      <c r="K714" s="14"/>
      <c r="L714" s="14">
        <f t="shared" si="10"/>
        <v>0</v>
      </c>
    </row>
    <row r="715" spans="1:12">
      <c r="A715" s="12" t="s">
        <v>21</v>
      </c>
      <c r="B715" s="13" t="s">
        <v>130</v>
      </c>
      <c r="C715" s="13"/>
      <c r="D715" s="13" t="s">
        <v>310</v>
      </c>
      <c r="E715" s="13" t="s">
        <v>312</v>
      </c>
      <c r="F715" s="13"/>
      <c r="G715" s="13" t="s">
        <v>263</v>
      </c>
      <c r="H715" s="13"/>
      <c r="I715" s="13"/>
      <c r="J715" s="14">
        <v>100</v>
      </c>
      <c r="K715" s="14"/>
      <c r="L715" s="14">
        <f t="shared" si="10"/>
        <v>0.3</v>
      </c>
    </row>
    <row r="716" spans="1:12">
      <c r="A716" s="12" t="s">
        <v>21</v>
      </c>
      <c r="B716" s="13" t="s">
        <v>141</v>
      </c>
      <c r="C716" s="13"/>
      <c r="D716" s="13" t="s">
        <v>310</v>
      </c>
      <c r="E716" s="13" t="s">
        <v>312</v>
      </c>
      <c r="F716" s="13"/>
      <c r="G716" s="13" t="s">
        <v>263</v>
      </c>
      <c r="H716" s="13"/>
      <c r="I716" s="13"/>
      <c r="J716" s="14">
        <v>22.5</v>
      </c>
      <c r="K716" s="14"/>
      <c r="L716" s="14">
        <f t="shared" si="10"/>
        <v>0</v>
      </c>
    </row>
    <row r="717" spans="1:12">
      <c r="A717" s="12" t="s">
        <v>21</v>
      </c>
      <c r="B717" s="13" t="s">
        <v>144</v>
      </c>
      <c r="C717" s="13"/>
      <c r="D717" s="13" t="s">
        <v>310</v>
      </c>
      <c r="E717" s="13" t="s">
        <v>312</v>
      </c>
      <c r="F717" s="13"/>
      <c r="G717" s="13" t="s">
        <v>263</v>
      </c>
      <c r="H717" s="13"/>
      <c r="I717" s="13"/>
      <c r="J717" s="14">
        <v>18.75</v>
      </c>
      <c r="K717" s="14"/>
      <c r="L717" s="14">
        <f t="shared" si="10"/>
        <v>0</v>
      </c>
    </row>
    <row r="718" spans="1:12">
      <c r="A718" s="12" t="s">
        <v>21</v>
      </c>
      <c r="B718" s="13" t="s">
        <v>151</v>
      </c>
      <c r="C718" s="13"/>
      <c r="D718" s="13" t="s">
        <v>310</v>
      </c>
      <c r="E718" s="13" t="s">
        <v>312</v>
      </c>
      <c r="F718" s="13"/>
      <c r="G718" s="13" t="s">
        <v>263</v>
      </c>
      <c r="H718" s="13"/>
      <c r="I718" s="13"/>
      <c r="J718" s="14">
        <v>45</v>
      </c>
      <c r="K718" s="14"/>
      <c r="L718" s="14">
        <f t="shared" si="10"/>
        <v>0</v>
      </c>
    </row>
    <row r="719" spans="1:12">
      <c r="A719" s="12" t="s">
        <v>21</v>
      </c>
      <c r="B719" s="13" t="s">
        <v>152</v>
      </c>
      <c r="C719" s="13"/>
      <c r="D719" s="13" t="s">
        <v>310</v>
      </c>
      <c r="E719" s="13" t="s">
        <v>312</v>
      </c>
      <c r="F719" s="13"/>
      <c r="G719" s="13" t="s">
        <v>263</v>
      </c>
      <c r="H719" s="13"/>
      <c r="I719" s="13"/>
      <c r="J719" s="14">
        <v>30.6166666666667</v>
      </c>
      <c r="K719" s="14"/>
      <c r="L719" s="14">
        <f t="shared" si="10"/>
        <v>0</v>
      </c>
    </row>
    <row r="720" spans="1:12">
      <c r="A720" s="12" t="s">
        <v>21</v>
      </c>
      <c r="B720" s="13" t="s">
        <v>169</v>
      </c>
      <c r="C720" s="13"/>
      <c r="D720" s="13" t="s">
        <v>310</v>
      </c>
      <c r="E720" s="13" t="s">
        <v>312</v>
      </c>
      <c r="F720" s="13"/>
      <c r="G720" s="13" t="s">
        <v>263</v>
      </c>
      <c r="H720" s="13"/>
      <c r="I720" s="13"/>
      <c r="J720" s="14">
        <v>100</v>
      </c>
      <c r="K720" s="14"/>
      <c r="L720" s="14">
        <f t="shared" si="10"/>
        <v>0.3</v>
      </c>
    </row>
    <row r="721" spans="1:12">
      <c r="A721" s="12" t="s">
        <v>21</v>
      </c>
      <c r="B721" s="13" t="s">
        <v>180</v>
      </c>
      <c r="C721" s="13"/>
      <c r="D721" s="13" t="s">
        <v>310</v>
      </c>
      <c r="E721" s="13" t="s">
        <v>312</v>
      </c>
      <c r="F721" s="13"/>
      <c r="G721" s="13" t="s">
        <v>263</v>
      </c>
      <c r="H721" s="13"/>
      <c r="I721" s="13"/>
      <c r="J721" s="14">
        <v>22.5</v>
      </c>
      <c r="K721" s="14"/>
      <c r="L721" s="14">
        <f t="shared" si="10"/>
        <v>0</v>
      </c>
    </row>
    <row r="722" spans="1:12">
      <c r="A722" s="12" t="s">
        <v>21</v>
      </c>
      <c r="B722" s="13" t="s">
        <v>181</v>
      </c>
      <c r="C722" s="13"/>
      <c r="D722" s="13" t="s">
        <v>310</v>
      </c>
      <c r="E722" s="13" t="s">
        <v>312</v>
      </c>
      <c r="F722" s="13"/>
      <c r="G722" s="13" t="s">
        <v>263</v>
      </c>
      <c r="H722" s="13"/>
      <c r="I722" s="13"/>
      <c r="J722" s="14">
        <v>100</v>
      </c>
      <c r="K722" s="14"/>
      <c r="L722" s="14">
        <f t="shared" si="10"/>
        <v>0.3</v>
      </c>
    </row>
    <row r="723" spans="1:12">
      <c r="A723" s="12" t="s">
        <v>21</v>
      </c>
      <c r="B723" s="13" t="s">
        <v>185</v>
      </c>
      <c r="C723" s="13"/>
      <c r="D723" s="13" t="s">
        <v>310</v>
      </c>
      <c r="E723" s="13" t="s">
        <v>312</v>
      </c>
      <c r="F723" s="13"/>
      <c r="G723" s="13" t="s">
        <v>263</v>
      </c>
      <c r="H723" s="13"/>
      <c r="I723" s="13"/>
      <c r="J723" s="14">
        <v>62.0833333333333</v>
      </c>
      <c r="K723" s="14"/>
      <c r="L723" s="14">
        <f t="shared" si="10"/>
        <v>0.0604166666666667</v>
      </c>
    </row>
    <row r="724" spans="1:12">
      <c r="A724" s="12" t="s">
        <v>21</v>
      </c>
      <c r="B724" s="13" t="s">
        <v>191</v>
      </c>
      <c r="C724" s="13"/>
      <c r="D724" s="13" t="s">
        <v>310</v>
      </c>
      <c r="E724" s="13" t="s">
        <v>312</v>
      </c>
      <c r="F724" s="13"/>
      <c r="G724" s="13" t="s">
        <v>263</v>
      </c>
      <c r="H724" s="13"/>
      <c r="I724" s="13"/>
      <c r="J724" s="14">
        <v>100</v>
      </c>
      <c r="K724" s="14"/>
      <c r="L724" s="14">
        <f t="shared" si="10"/>
        <v>0.3</v>
      </c>
    </row>
    <row r="725" spans="1:12">
      <c r="A725" s="12" t="s">
        <v>21</v>
      </c>
      <c r="B725" s="13" t="s">
        <v>195</v>
      </c>
      <c r="C725" s="13"/>
      <c r="D725" s="13" t="s">
        <v>310</v>
      </c>
      <c r="E725" s="13" t="s">
        <v>312</v>
      </c>
      <c r="F725" s="13"/>
      <c r="G725" s="13" t="s">
        <v>263</v>
      </c>
      <c r="H725" s="13"/>
      <c r="I725" s="13"/>
      <c r="J725" s="14">
        <v>18.2583333333333</v>
      </c>
      <c r="K725" s="14"/>
      <c r="L725" s="14">
        <f t="shared" si="10"/>
        <v>0</v>
      </c>
    </row>
    <row r="726" spans="1:12">
      <c r="A726" s="12" t="s">
        <v>21</v>
      </c>
      <c r="B726" s="13" t="s">
        <v>198</v>
      </c>
      <c r="C726" s="13"/>
      <c r="D726" s="13" t="s">
        <v>310</v>
      </c>
      <c r="E726" s="13" t="s">
        <v>312</v>
      </c>
      <c r="F726" s="13"/>
      <c r="G726" s="13" t="s">
        <v>263</v>
      </c>
      <c r="H726" s="13"/>
      <c r="I726" s="13"/>
      <c r="J726" s="14">
        <v>100</v>
      </c>
      <c r="K726" s="14"/>
      <c r="L726" s="14">
        <f t="shared" si="10"/>
        <v>0.3</v>
      </c>
    </row>
    <row r="727" spans="1:12">
      <c r="A727" s="12" t="s">
        <v>21</v>
      </c>
      <c r="B727" s="13" t="s">
        <v>22</v>
      </c>
      <c r="C727" s="13"/>
      <c r="D727" s="13" t="s">
        <v>310</v>
      </c>
      <c r="E727" s="13" t="s">
        <v>312</v>
      </c>
      <c r="F727" s="13"/>
      <c r="G727" s="13" t="s">
        <v>262</v>
      </c>
      <c r="H727" s="13"/>
      <c r="I727" s="13"/>
      <c r="J727" s="14">
        <v>100</v>
      </c>
      <c r="K727" s="14"/>
      <c r="L727" s="14">
        <f t="shared" si="10"/>
        <v>0.3</v>
      </c>
    </row>
    <row r="728" spans="1:12">
      <c r="A728" s="12" t="s">
        <v>21</v>
      </c>
      <c r="B728" s="13" t="s">
        <v>23</v>
      </c>
      <c r="C728" s="13"/>
      <c r="D728" s="13" t="s">
        <v>310</v>
      </c>
      <c r="E728" s="13" t="s">
        <v>312</v>
      </c>
      <c r="F728" s="13"/>
      <c r="G728" s="13" t="s">
        <v>262</v>
      </c>
      <c r="H728" s="13"/>
      <c r="I728" s="13"/>
      <c r="J728" s="14">
        <v>90.2916666666667</v>
      </c>
      <c r="K728" s="14"/>
      <c r="L728" s="14">
        <f t="shared" si="10"/>
        <v>0.201458333333333</v>
      </c>
    </row>
    <row r="729" spans="1:12">
      <c r="A729" s="12" t="s">
        <v>21</v>
      </c>
      <c r="B729" s="13" t="s">
        <v>26</v>
      </c>
      <c r="C729" s="13"/>
      <c r="D729" s="13" t="s">
        <v>310</v>
      </c>
      <c r="E729" s="13" t="s">
        <v>312</v>
      </c>
      <c r="F729" s="13"/>
      <c r="G729" s="13" t="s">
        <v>262</v>
      </c>
      <c r="H729" s="13"/>
      <c r="I729" s="13"/>
      <c r="J729" s="14">
        <v>100</v>
      </c>
      <c r="K729" s="14"/>
      <c r="L729" s="14">
        <f t="shared" ref="L729:L757" si="11">IF(J729=100,0.3,IF(J729&lt;60,0,(J729*0.04-2)/8))</f>
        <v>0.3</v>
      </c>
    </row>
    <row r="730" spans="1:12">
      <c r="A730" s="12" t="s">
        <v>21</v>
      </c>
      <c r="B730" s="13" t="s">
        <v>32</v>
      </c>
      <c r="C730" s="13"/>
      <c r="D730" s="13" t="s">
        <v>310</v>
      </c>
      <c r="E730" s="13" t="s">
        <v>312</v>
      </c>
      <c r="F730" s="13"/>
      <c r="G730" s="13" t="s">
        <v>262</v>
      </c>
      <c r="H730" s="13"/>
      <c r="I730" s="13"/>
      <c r="J730" s="14">
        <v>100</v>
      </c>
      <c r="K730" s="14"/>
      <c r="L730" s="14">
        <f t="shared" si="11"/>
        <v>0.3</v>
      </c>
    </row>
    <row r="731" spans="1:12">
      <c r="A731" s="12" t="s">
        <v>21</v>
      </c>
      <c r="B731" s="13" t="s">
        <v>41</v>
      </c>
      <c r="C731" s="13"/>
      <c r="D731" s="13" t="s">
        <v>310</v>
      </c>
      <c r="E731" s="13" t="s">
        <v>312</v>
      </c>
      <c r="F731" s="13"/>
      <c r="G731" s="13" t="s">
        <v>262</v>
      </c>
      <c r="H731" s="13"/>
      <c r="I731" s="13"/>
      <c r="J731" s="14">
        <v>100</v>
      </c>
      <c r="K731" s="14"/>
      <c r="L731" s="14">
        <f t="shared" si="11"/>
        <v>0.3</v>
      </c>
    </row>
    <row r="732" spans="1:12">
      <c r="A732" s="12" t="s">
        <v>21</v>
      </c>
      <c r="B732" s="13" t="s">
        <v>66</v>
      </c>
      <c r="C732" s="13"/>
      <c r="D732" s="13" t="s">
        <v>310</v>
      </c>
      <c r="E732" s="13" t="s">
        <v>312</v>
      </c>
      <c r="F732" s="13"/>
      <c r="G732" s="13" t="s">
        <v>262</v>
      </c>
      <c r="H732" s="13"/>
      <c r="I732" s="13"/>
      <c r="J732" s="14">
        <v>30.5583333333333</v>
      </c>
      <c r="K732" s="14"/>
      <c r="L732" s="14">
        <f t="shared" si="11"/>
        <v>0</v>
      </c>
    </row>
    <row r="733" spans="1:12">
      <c r="A733" s="12" t="s">
        <v>21</v>
      </c>
      <c r="B733" s="13" t="s">
        <v>78</v>
      </c>
      <c r="C733" s="13"/>
      <c r="D733" s="13" t="s">
        <v>310</v>
      </c>
      <c r="E733" s="13" t="s">
        <v>312</v>
      </c>
      <c r="F733" s="13"/>
      <c r="G733" s="13" t="s">
        <v>262</v>
      </c>
      <c r="H733" s="13"/>
      <c r="I733" s="13"/>
      <c r="J733" s="14">
        <v>70.0333333333333</v>
      </c>
      <c r="K733" s="14"/>
      <c r="L733" s="14">
        <f t="shared" si="11"/>
        <v>0.100166666666667</v>
      </c>
    </row>
    <row r="734" spans="1:12">
      <c r="A734" s="12" t="s">
        <v>21</v>
      </c>
      <c r="B734" s="13" t="s">
        <v>80</v>
      </c>
      <c r="C734" s="13"/>
      <c r="D734" s="13" t="s">
        <v>310</v>
      </c>
      <c r="E734" s="13" t="s">
        <v>312</v>
      </c>
      <c r="F734" s="13"/>
      <c r="G734" s="13" t="s">
        <v>262</v>
      </c>
      <c r="H734" s="13"/>
      <c r="I734" s="13"/>
      <c r="J734" s="14">
        <v>14.6416666666667</v>
      </c>
      <c r="K734" s="14"/>
      <c r="L734" s="14">
        <f t="shared" si="11"/>
        <v>0</v>
      </c>
    </row>
    <row r="735" spans="1:12">
      <c r="A735" s="12" t="s">
        <v>21</v>
      </c>
      <c r="B735" s="13" t="s">
        <v>82</v>
      </c>
      <c r="C735" s="13"/>
      <c r="D735" s="13" t="s">
        <v>310</v>
      </c>
      <c r="E735" s="13" t="s">
        <v>312</v>
      </c>
      <c r="F735" s="13"/>
      <c r="G735" s="13" t="s">
        <v>262</v>
      </c>
      <c r="H735" s="13"/>
      <c r="I735" s="13"/>
      <c r="J735" s="14">
        <v>100</v>
      </c>
      <c r="K735" s="14"/>
      <c r="L735" s="14">
        <f t="shared" si="11"/>
        <v>0.3</v>
      </c>
    </row>
    <row r="736" spans="1:12">
      <c r="A736" s="12" t="s">
        <v>21</v>
      </c>
      <c r="B736" s="13" t="s">
        <v>83</v>
      </c>
      <c r="C736" s="13"/>
      <c r="D736" s="13" t="s">
        <v>310</v>
      </c>
      <c r="E736" s="13" t="s">
        <v>312</v>
      </c>
      <c r="F736" s="13"/>
      <c r="G736" s="13" t="s">
        <v>262</v>
      </c>
      <c r="H736" s="13"/>
      <c r="I736" s="13"/>
      <c r="J736" s="14">
        <v>100</v>
      </c>
      <c r="K736" s="14"/>
      <c r="L736" s="14">
        <f t="shared" si="11"/>
        <v>0.3</v>
      </c>
    </row>
    <row r="737" spans="1:12">
      <c r="A737" s="12" t="s">
        <v>21</v>
      </c>
      <c r="B737" s="13" t="s">
        <v>90</v>
      </c>
      <c r="C737" s="13"/>
      <c r="D737" s="13" t="s">
        <v>310</v>
      </c>
      <c r="E737" s="13" t="s">
        <v>312</v>
      </c>
      <c r="F737" s="13"/>
      <c r="G737" s="13" t="s">
        <v>262</v>
      </c>
      <c r="H737" s="13"/>
      <c r="I737" s="13"/>
      <c r="J737" s="14">
        <v>100</v>
      </c>
      <c r="K737" s="14"/>
      <c r="L737" s="14">
        <f t="shared" si="11"/>
        <v>0.3</v>
      </c>
    </row>
    <row r="738" spans="1:12">
      <c r="A738" s="12" t="s">
        <v>21</v>
      </c>
      <c r="B738" s="13" t="s">
        <v>94</v>
      </c>
      <c r="C738" s="13"/>
      <c r="D738" s="13" t="s">
        <v>310</v>
      </c>
      <c r="E738" s="13" t="s">
        <v>312</v>
      </c>
      <c r="F738" s="13"/>
      <c r="G738" s="13" t="s">
        <v>262</v>
      </c>
      <c r="H738" s="13"/>
      <c r="I738" s="13"/>
      <c r="J738" s="14">
        <v>100</v>
      </c>
      <c r="K738" s="14"/>
      <c r="L738" s="14">
        <f t="shared" si="11"/>
        <v>0.3</v>
      </c>
    </row>
    <row r="739" spans="1:12">
      <c r="A739" s="12" t="s">
        <v>21</v>
      </c>
      <c r="B739" s="13" t="s">
        <v>95</v>
      </c>
      <c r="C739" s="13"/>
      <c r="D739" s="13" t="s">
        <v>310</v>
      </c>
      <c r="E739" s="13" t="s">
        <v>312</v>
      </c>
      <c r="F739" s="13"/>
      <c r="G739" s="13" t="s">
        <v>262</v>
      </c>
      <c r="H739" s="13"/>
      <c r="I739" s="13"/>
      <c r="J739" s="14">
        <v>75</v>
      </c>
      <c r="K739" s="14"/>
      <c r="L739" s="14">
        <f t="shared" si="11"/>
        <v>0.125</v>
      </c>
    </row>
    <row r="740" spans="1:12">
      <c r="A740" s="12" t="s">
        <v>21</v>
      </c>
      <c r="B740" s="13" t="s">
        <v>101</v>
      </c>
      <c r="C740" s="13"/>
      <c r="D740" s="13" t="s">
        <v>310</v>
      </c>
      <c r="E740" s="13" t="s">
        <v>312</v>
      </c>
      <c r="F740" s="13"/>
      <c r="G740" s="13" t="s">
        <v>262</v>
      </c>
      <c r="H740" s="13"/>
      <c r="I740" s="13"/>
      <c r="J740" s="14">
        <v>100</v>
      </c>
      <c r="K740" s="14"/>
      <c r="L740" s="14">
        <f t="shared" si="11"/>
        <v>0.3</v>
      </c>
    </row>
    <row r="741" spans="1:12">
      <c r="A741" s="12" t="s">
        <v>21</v>
      </c>
      <c r="B741" s="13" t="s">
        <v>109</v>
      </c>
      <c r="C741" s="13"/>
      <c r="D741" s="13" t="s">
        <v>310</v>
      </c>
      <c r="E741" s="13" t="s">
        <v>312</v>
      </c>
      <c r="F741" s="13"/>
      <c r="G741" s="13" t="s">
        <v>262</v>
      </c>
      <c r="H741" s="13"/>
      <c r="I741" s="13"/>
      <c r="J741" s="14">
        <v>23.3833333333333</v>
      </c>
      <c r="K741" s="14"/>
      <c r="L741" s="14">
        <f t="shared" si="11"/>
        <v>0</v>
      </c>
    </row>
    <row r="742" spans="1:12">
      <c r="A742" s="12" t="s">
        <v>21</v>
      </c>
      <c r="B742" s="13" t="s">
        <v>110</v>
      </c>
      <c r="C742" s="13"/>
      <c r="D742" s="13" t="s">
        <v>310</v>
      </c>
      <c r="E742" s="13" t="s">
        <v>312</v>
      </c>
      <c r="F742" s="13"/>
      <c r="G742" s="13" t="s">
        <v>262</v>
      </c>
      <c r="H742" s="13"/>
      <c r="I742" s="13"/>
      <c r="J742" s="14">
        <v>96.55</v>
      </c>
      <c r="K742" s="14"/>
      <c r="L742" s="14">
        <f t="shared" si="11"/>
        <v>0.23275</v>
      </c>
    </row>
    <row r="743" spans="1:12">
      <c r="A743" s="12" t="s">
        <v>21</v>
      </c>
      <c r="B743" s="13" t="s">
        <v>114</v>
      </c>
      <c r="C743" s="13"/>
      <c r="D743" s="13" t="s">
        <v>310</v>
      </c>
      <c r="E743" s="13" t="s">
        <v>312</v>
      </c>
      <c r="F743" s="13"/>
      <c r="G743" s="13" t="s">
        <v>262</v>
      </c>
      <c r="H743" s="13"/>
      <c r="I743" s="13"/>
      <c r="J743" s="14">
        <v>50.5416666666667</v>
      </c>
      <c r="K743" s="14"/>
      <c r="L743" s="14">
        <f t="shared" si="11"/>
        <v>0</v>
      </c>
    </row>
    <row r="744" spans="1:12">
      <c r="A744" s="12" t="s">
        <v>21</v>
      </c>
      <c r="B744" s="13" t="s">
        <v>122</v>
      </c>
      <c r="C744" s="13"/>
      <c r="D744" s="13" t="s">
        <v>310</v>
      </c>
      <c r="E744" s="13" t="s">
        <v>312</v>
      </c>
      <c r="F744" s="13"/>
      <c r="G744" s="13" t="s">
        <v>262</v>
      </c>
      <c r="H744" s="13"/>
      <c r="I744" s="13"/>
      <c r="J744" s="14">
        <v>100</v>
      </c>
      <c r="K744" s="14"/>
      <c r="L744" s="14">
        <f t="shared" si="11"/>
        <v>0.3</v>
      </c>
    </row>
    <row r="745" spans="1:12">
      <c r="A745" s="12" t="s">
        <v>21</v>
      </c>
      <c r="B745" s="13" t="s">
        <v>129</v>
      </c>
      <c r="C745" s="13"/>
      <c r="D745" s="13" t="s">
        <v>310</v>
      </c>
      <c r="E745" s="13" t="s">
        <v>312</v>
      </c>
      <c r="F745" s="13"/>
      <c r="G745" s="13" t="s">
        <v>262</v>
      </c>
      <c r="H745" s="13"/>
      <c r="I745" s="13"/>
      <c r="J745" s="14">
        <v>20.0666666666667</v>
      </c>
      <c r="K745" s="14"/>
      <c r="L745" s="14">
        <f t="shared" si="11"/>
        <v>0</v>
      </c>
    </row>
    <row r="746" spans="1:12">
      <c r="A746" s="12" t="s">
        <v>21</v>
      </c>
      <c r="B746" s="13" t="s">
        <v>130</v>
      </c>
      <c r="C746" s="13"/>
      <c r="D746" s="13" t="s">
        <v>310</v>
      </c>
      <c r="E746" s="13" t="s">
        <v>312</v>
      </c>
      <c r="F746" s="13"/>
      <c r="G746" s="13" t="s">
        <v>262</v>
      </c>
      <c r="H746" s="13"/>
      <c r="I746" s="13"/>
      <c r="J746" s="14">
        <v>100</v>
      </c>
      <c r="K746" s="14"/>
      <c r="L746" s="14">
        <f t="shared" si="11"/>
        <v>0.3</v>
      </c>
    </row>
    <row r="747" spans="1:12">
      <c r="A747" s="12" t="s">
        <v>21</v>
      </c>
      <c r="B747" s="13" t="s">
        <v>141</v>
      </c>
      <c r="C747" s="13"/>
      <c r="D747" s="13" t="s">
        <v>310</v>
      </c>
      <c r="E747" s="13" t="s">
        <v>312</v>
      </c>
      <c r="F747" s="13"/>
      <c r="G747" s="13" t="s">
        <v>262</v>
      </c>
      <c r="H747" s="13"/>
      <c r="I747" s="13"/>
      <c r="J747" s="14">
        <v>16.6833333333333</v>
      </c>
      <c r="K747" s="14"/>
      <c r="L747" s="14">
        <f t="shared" si="11"/>
        <v>0</v>
      </c>
    </row>
    <row r="748" spans="1:12">
      <c r="A748" s="12" t="s">
        <v>21</v>
      </c>
      <c r="B748" s="13" t="s">
        <v>144</v>
      </c>
      <c r="C748" s="13"/>
      <c r="D748" s="13" t="s">
        <v>310</v>
      </c>
      <c r="E748" s="13" t="s">
        <v>312</v>
      </c>
      <c r="F748" s="13"/>
      <c r="G748" s="13" t="s">
        <v>262</v>
      </c>
      <c r="H748" s="13"/>
      <c r="I748" s="13"/>
      <c r="J748" s="14">
        <v>51.5833333333333</v>
      </c>
      <c r="K748" s="14"/>
      <c r="L748" s="14">
        <f t="shared" si="11"/>
        <v>0</v>
      </c>
    </row>
    <row r="749" spans="1:12">
      <c r="A749" s="12" t="s">
        <v>21</v>
      </c>
      <c r="B749" s="13" t="s">
        <v>151</v>
      </c>
      <c r="C749" s="13"/>
      <c r="D749" s="13" t="s">
        <v>310</v>
      </c>
      <c r="E749" s="13" t="s">
        <v>312</v>
      </c>
      <c r="F749" s="13"/>
      <c r="G749" s="13" t="s">
        <v>262</v>
      </c>
      <c r="H749" s="13"/>
      <c r="I749" s="13"/>
      <c r="J749" s="14">
        <v>54.6916666666667</v>
      </c>
      <c r="K749" s="14"/>
      <c r="L749" s="14">
        <f t="shared" si="11"/>
        <v>0</v>
      </c>
    </row>
    <row r="750" spans="1:12">
      <c r="A750" s="12" t="s">
        <v>21</v>
      </c>
      <c r="B750" s="13" t="s">
        <v>152</v>
      </c>
      <c r="C750" s="13"/>
      <c r="D750" s="13" t="s">
        <v>310</v>
      </c>
      <c r="E750" s="13" t="s">
        <v>312</v>
      </c>
      <c r="F750" s="13"/>
      <c r="G750" s="13" t="s">
        <v>262</v>
      </c>
      <c r="H750" s="13"/>
      <c r="I750" s="13"/>
      <c r="J750" s="14">
        <v>30.9416666666667</v>
      </c>
      <c r="K750" s="14"/>
      <c r="L750" s="14">
        <f t="shared" si="11"/>
        <v>0</v>
      </c>
    </row>
    <row r="751" spans="1:12">
      <c r="A751" s="12" t="s">
        <v>21</v>
      </c>
      <c r="B751" s="13" t="s">
        <v>169</v>
      </c>
      <c r="C751" s="13"/>
      <c r="D751" s="13" t="s">
        <v>310</v>
      </c>
      <c r="E751" s="13" t="s">
        <v>312</v>
      </c>
      <c r="F751" s="13"/>
      <c r="G751" s="13" t="s">
        <v>262</v>
      </c>
      <c r="H751" s="13"/>
      <c r="I751" s="13"/>
      <c r="J751" s="14">
        <v>100</v>
      </c>
      <c r="K751" s="14"/>
      <c r="L751" s="14">
        <f t="shared" si="11"/>
        <v>0.3</v>
      </c>
    </row>
    <row r="752" spans="1:12">
      <c r="A752" s="12" t="s">
        <v>21</v>
      </c>
      <c r="B752" s="13" t="s">
        <v>180</v>
      </c>
      <c r="C752" s="13"/>
      <c r="D752" s="13" t="s">
        <v>310</v>
      </c>
      <c r="E752" s="13" t="s">
        <v>312</v>
      </c>
      <c r="F752" s="13"/>
      <c r="G752" s="13" t="s">
        <v>262</v>
      </c>
      <c r="H752" s="13"/>
      <c r="I752" s="13"/>
      <c r="J752" s="14">
        <v>10.0333333333333</v>
      </c>
      <c r="K752" s="14"/>
      <c r="L752" s="14">
        <f t="shared" si="11"/>
        <v>0</v>
      </c>
    </row>
    <row r="753" spans="1:12">
      <c r="A753" s="12" t="s">
        <v>21</v>
      </c>
      <c r="B753" s="13" t="s">
        <v>181</v>
      </c>
      <c r="C753" s="13"/>
      <c r="D753" s="13" t="s">
        <v>310</v>
      </c>
      <c r="E753" s="13" t="s">
        <v>312</v>
      </c>
      <c r="F753" s="13"/>
      <c r="G753" s="13" t="s">
        <v>262</v>
      </c>
      <c r="H753" s="13"/>
      <c r="I753" s="13"/>
      <c r="J753" s="14">
        <v>100</v>
      </c>
      <c r="K753" s="14"/>
      <c r="L753" s="14">
        <f t="shared" si="11"/>
        <v>0.3</v>
      </c>
    </row>
    <row r="754" spans="1:12">
      <c r="A754" s="12" t="s">
        <v>21</v>
      </c>
      <c r="B754" s="13" t="s">
        <v>185</v>
      </c>
      <c r="C754" s="13"/>
      <c r="D754" s="13" t="s">
        <v>310</v>
      </c>
      <c r="E754" s="13" t="s">
        <v>312</v>
      </c>
      <c r="F754" s="13"/>
      <c r="G754" s="13" t="s">
        <v>262</v>
      </c>
      <c r="H754" s="13"/>
      <c r="I754" s="13"/>
      <c r="J754" s="14">
        <v>100</v>
      </c>
      <c r="K754" s="14"/>
      <c r="L754" s="14">
        <f t="shared" si="11"/>
        <v>0.3</v>
      </c>
    </row>
    <row r="755" spans="1:12">
      <c r="A755" s="12" t="s">
        <v>21</v>
      </c>
      <c r="B755" s="13" t="s">
        <v>191</v>
      </c>
      <c r="C755" s="13"/>
      <c r="D755" s="13" t="s">
        <v>310</v>
      </c>
      <c r="E755" s="13" t="s">
        <v>312</v>
      </c>
      <c r="F755" s="13"/>
      <c r="G755" s="13" t="s">
        <v>262</v>
      </c>
      <c r="H755" s="13"/>
      <c r="I755" s="13"/>
      <c r="J755" s="14">
        <v>100</v>
      </c>
      <c r="K755" s="14"/>
      <c r="L755" s="14">
        <f t="shared" si="11"/>
        <v>0.3</v>
      </c>
    </row>
    <row r="756" spans="1:12">
      <c r="A756" s="12" t="s">
        <v>21</v>
      </c>
      <c r="B756" s="13" t="s">
        <v>195</v>
      </c>
      <c r="C756" s="13"/>
      <c r="D756" s="13" t="s">
        <v>310</v>
      </c>
      <c r="E756" s="13" t="s">
        <v>312</v>
      </c>
      <c r="F756" s="13"/>
      <c r="G756" s="13" t="s">
        <v>262</v>
      </c>
      <c r="H756" s="13"/>
      <c r="I756" s="13"/>
      <c r="J756" s="14">
        <v>52.5</v>
      </c>
      <c r="K756" s="14"/>
      <c r="L756" s="14">
        <f t="shared" si="11"/>
        <v>0</v>
      </c>
    </row>
    <row r="757" spans="1:12">
      <c r="A757" s="12" t="s">
        <v>21</v>
      </c>
      <c r="B757" s="13" t="s">
        <v>198</v>
      </c>
      <c r="C757" s="13"/>
      <c r="D757" s="13" t="s">
        <v>310</v>
      </c>
      <c r="E757" s="13" t="s">
        <v>312</v>
      </c>
      <c r="F757" s="13"/>
      <c r="G757" s="13" t="s">
        <v>262</v>
      </c>
      <c r="H757" s="13"/>
      <c r="I757" s="13"/>
      <c r="J757" s="14">
        <v>100</v>
      </c>
      <c r="K757" s="14"/>
      <c r="L757" s="14">
        <f t="shared" si="11"/>
        <v>0.3</v>
      </c>
    </row>
    <row r="758" spans="1:12">
      <c r="A758" s="13" t="s">
        <v>8</v>
      </c>
      <c r="B758" s="13" t="s">
        <v>98</v>
      </c>
      <c r="C758" s="13"/>
      <c r="D758" s="13" t="s">
        <v>296</v>
      </c>
      <c r="E758" s="13" t="s">
        <v>297</v>
      </c>
      <c r="F758" s="13" t="s">
        <v>298</v>
      </c>
      <c r="G758" s="13"/>
      <c r="H758" s="13" t="s">
        <v>299</v>
      </c>
      <c r="I758" s="13" t="s">
        <v>300</v>
      </c>
      <c r="J758" s="14">
        <v>0.25</v>
      </c>
      <c r="K758" s="14">
        <v>0.5</v>
      </c>
      <c r="L758" s="14">
        <v>0.125</v>
      </c>
    </row>
    <row r="759" spans="1:12">
      <c r="A759" s="13" t="s">
        <v>8</v>
      </c>
      <c r="B759" s="13" t="s">
        <v>123</v>
      </c>
      <c r="C759" s="13"/>
      <c r="D759" s="13" t="s">
        <v>296</v>
      </c>
      <c r="E759" s="13" t="s">
        <v>328</v>
      </c>
      <c r="F759" s="13" t="s">
        <v>298</v>
      </c>
      <c r="G759" s="13"/>
      <c r="H759" s="13" t="s">
        <v>307</v>
      </c>
      <c r="I759" s="13"/>
      <c r="J759" s="14">
        <v>0.5</v>
      </c>
      <c r="K759" s="14"/>
      <c r="L759" s="14">
        <v>0.5</v>
      </c>
    </row>
    <row r="760" spans="1:12">
      <c r="A760" s="13" t="s">
        <v>8</v>
      </c>
      <c r="B760" s="13" t="s">
        <v>123</v>
      </c>
      <c r="C760" s="13"/>
      <c r="D760" s="13" t="s">
        <v>296</v>
      </c>
      <c r="E760" s="13" t="s">
        <v>329</v>
      </c>
      <c r="F760" s="13" t="s">
        <v>298</v>
      </c>
      <c r="G760" s="13"/>
      <c r="H760" s="13" t="s">
        <v>330</v>
      </c>
      <c r="I760" s="13"/>
      <c r="J760" s="14">
        <v>0.25</v>
      </c>
      <c r="K760" s="14"/>
      <c r="L760" s="14">
        <v>0.25</v>
      </c>
    </row>
    <row r="761" spans="1:12">
      <c r="A761" s="13" t="s">
        <v>8</v>
      </c>
      <c r="B761" s="13" t="s">
        <v>123</v>
      </c>
      <c r="C761" s="13"/>
      <c r="D761" s="13" t="s">
        <v>296</v>
      </c>
      <c r="E761" s="13" t="s">
        <v>331</v>
      </c>
      <c r="F761" s="13" t="s">
        <v>298</v>
      </c>
      <c r="G761" s="13"/>
      <c r="H761" s="13" t="s">
        <v>315</v>
      </c>
      <c r="I761" s="13" t="s">
        <v>300</v>
      </c>
      <c r="J761" s="14">
        <v>2</v>
      </c>
      <c r="K761" s="14">
        <v>0.5</v>
      </c>
      <c r="L761" s="14">
        <v>1</v>
      </c>
    </row>
    <row r="762" spans="1:12">
      <c r="A762" s="13" t="s">
        <v>8</v>
      </c>
      <c r="B762" s="13" t="s">
        <v>123</v>
      </c>
      <c r="C762" s="13"/>
      <c r="D762" s="13" t="s">
        <v>296</v>
      </c>
      <c r="E762" s="13" t="s">
        <v>332</v>
      </c>
      <c r="F762" s="13" t="s">
        <v>250</v>
      </c>
      <c r="G762" s="13"/>
      <c r="H762" s="13" t="s">
        <v>315</v>
      </c>
      <c r="I762" s="13"/>
      <c r="J762" s="14">
        <v>0.5</v>
      </c>
      <c r="K762" s="14"/>
      <c r="L762" s="14">
        <v>0.5</v>
      </c>
    </row>
    <row r="763" spans="1:12">
      <c r="A763" s="13" t="s">
        <v>8</v>
      </c>
      <c r="B763" s="57" t="s">
        <v>69</v>
      </c>
      <c r="C763" s="13"/>
      <c r="D763" s="13" t="s">
        <v>296</v>
      </c>
      <c r="E763" s="13" t="s">
        <v>333</v>
      </c>
      <c r="F763" s="13" t="s">
        <v>298</v>
      </c>
      <c r="G763" s="13"/>
      <c r="H763" s="13" t="s">
        <v>307</v>
      </c>
      <c r="I763" s="13"/>
      <c r="J763" s="14">
        <v>0.5</v>
      </c>
      <c r="K763" s="14"/>
      <c r="L763" s="14">
        <v>0.5</v>
      </c>
    </row>
    <row r="764" spans="1:12">
      <c r="A764" s="13" t="s">
        <v>8</v>
      </c>
      <c r="B764" s="13" t="s">
        <v>197</v>
      </c>
      <c r="C764" s="13"/>
      <c r="D764" s="13" t="s">
        <v>310</v>
      </c>
      <c r="E764" s="13" t="s">
        <v>334</v>
      </c>
      <c r="F764" s="13" t="s">
        <v>298</v>
      </c>
      <c r="G764" s="13"/>
      <c r="H764" s="13" t="s">
        <v>305</v>
      </c>
      <c r="I764" s="13"/>
      <c r="J764" s="14">
        <v>0.25</v>
      </c>
      <c r="K764" s="14">
        <v>0.5</v>
      </c>
      <c r="L764" s="14">
        <v>0.125</v>
      </c>
    </row>
    <row r="765" spans="1:12">
      <c r="A765" s="13" t="s">
        <v>8</v>
      </c>
      <c r="B765" s="57" t="s">
        <v>98</v>
      </c>
      <c r="C765" s="13"/>
      <c r="D765" s="13" t="s">
        <v>296</v>
      </c>
      <c r="E765" s="13" t="s">
        <v>335</v>
      </c>
      <c r="F765" s="13" t="s">
        <v>298</v>
      </c>
      <c r="G765" s="13"/>
      <c r="H765" s="13" t="s">
        <v>305</v>
      </c>
      <c r="I765" s="13"/>
      <c r="J765" s="14">
        <v>0.25</v>
      </c>
      <c r="K765" s="14">
        <v>0.5</v>
      </c>
      <c r="L765" s="14">
        <v>0.125</v>
      </c>
    </row>
    <row r="766" spans="1:12">
      <c r="A766" s="12" t="s">
        <v>8</v>
      </c>
      <c r="B766" s="13" t="s">
        <v>112</v>
      </c>
      <c r="C766" s="13"/>
      <c r="D766" s="13" t="s">
        <v>308</v>
      </c>
      <c r="E766" s="13" t="s">
        <v>309</v>
      </c>
      <c r="F766" s="13"/>
      <c r="G766" s="13" t="s">
        <v>262</v>
      </c>
      <c r="H766" s="13"/>
      <c r="I766" s="13"/>
      <c r="J766" s="14">
        <v>81</v>
      </c>
      <c r="K766" s="14"/>
      <c r="L766" s="14"/>
    </row>
    <row r="767" spans="1:12">
      <c r="A767" s="12" t="s">
        <v>8</v>
      </c>
      <c r="B767" s="13" t="s">
        <v>28</v>
      </c>
      <c r="C767" s="13"/>
      <c r="D767" s="13" t="s">
        <v>308</v>
      </c>
      <c r="E767" s="13" t="s">
        <v>309</v>
      </c>
      <c r="F767" s="13"/>
      <c r="G767" s="13" t="s">
        <v>262</v>
      </c>
      <c r="H767" s="13"/>
      <c r="I767" s="13"/>
      <c r="J767" s="14">
        <v>79</v>
      </c>
      <c r="K767" s="14"/>
      <c r="L767" s="14"/>
    </row>
    <row r="768" spans="1:12">
      <c r="A768" s="12" t="s">
        <v>8</v>
      </c>
      <c r="B768" s="13" t="s">
        <v>37</v>
      </c>
      <c r="C768" s="13"/>
      <c r="D768" s="13" t="s">
        <v>308</v>
      </c>
      <c r="E768" s="13" t="s">
        <v>309</v>
      </c>
      <c r="F768" s="13"/>
      <c r="G768" s="13" t="s">
        <v>262</v>
      </c>
      <c r="H768" s="13"/>
      <c r="I768" s="13"/>
      <c r="J768" s="14">
        <v>79</v>
      </c>
      <c r="K768" s="14"/>
      <c r="L768" s="14"/>
    </row>
    <row r="769" spans="1:12">
      <c r="A769" s="12" t="s">
        <v>8</v>
      </c>
      <c r="B769" s="13" t="s">
        <v>197</v>
      </c>
      <c r="C769" s="13"/>
      <c r="D769" s="13" t="s">
        <v>308</v>
      </c>
      <c r="E769" s="13" t="s">
        <v>309</v>
      </c>
      <c r="F769" s="13"/>
      <c r="G769" s="13" t="s">
        <v>262</v>
      </c>
      <c r="H769" s="13"/>
      <c r="I769" s="13"/>
      <c r="J769" s="14">
        <v>89</v>
      </c>
      <c r="K769" s="14"/>
      <c r="L769" s="14"/>
    </row>
    <row r="770" spans="1:12">
      <c r="A770" s="12" t="s">
        <v>8</v>
      </c>
      <c r="B770" s="13" t="s">
        <v>54</v>
      </c>
      <c r="C770" s="13"/>
      <c r="D770" s="13" t="s">
        <v>308</v>
      </c>
      <c r="E770" s="13" t="s">
        <v>309</v>
      </c>
      <c r="F770" s="13"/>
      <c r="G770" s="13" t="s">
        <v>262</v>
      </c>
      <c r="H770" s="13"/>
      <c r="I770" s="13"/>
      <c r="J770" s="14">
        <v>80</v>
      </c>
      <c r="K770" s="14"/>
      <c r="L770" s="14"/>
    </row>
    <row r="771" spans="1:12">
      <c r="A771" s="12" t="s">
        <v>8</v>
      </c>
      <c r="B771" s="13" t="s">
        <v>48</v>
      </c>
      <c r="C771" s="13"/>
      <c r="D771" s="13" t="s">
        <v>308</v>
      </c>
      <c r="E771" s="13" t="s">
        <v>309</v>
      </c>
      <c r="F771" s="13"/>
      <c r="G771" s="13" t="s">
        <v>262</v>
      </c>
      <c r="H771" s="13"/>
      <c r="I771" s="13"/>
      <c r="J771" s="14">
        <v>65</v>
      </c>
      <c r="K771" s="14"/>
      <c r="L771" s="14"/>
    </row>
    <row r="772" spans="1:12">
      <c r="A772" s="12" t="s">
        <v>8</v>
      </c>
      <c r="B772" s="13" t="s">
        <v>86</v>
      </c>
      <c r="C772" s="13"/>
      <c r="D772" s="13" t="s">
        <v>308</v>
      </c>
      <c r="E772" s="13" t="s">
        <v>309</v>
      </c>
      <c r="F772" s="13"/>
      <c r="G772" s="13" t="s">
        <v>262</v>
      </c>
      <c r="H772" s="13"/>
      <c r="I772" s="13"/>
      <c r="J772" s="14">
        <v>95</v>
      </c>
      <c r="K772" s="14"/>
      <c r="L772" s="14"/>
    </row>
    <row r="773" spans="1:12">
      <c r="A773" s="12" t="s">
        <v>8</v>
      </c>
      <c r="B773" s="13" t="s">
        <v>123</v>
      </c>
      <c r="C773" s="13"/>
      <c r="D773" s="13" t="s">
        <v>308</v>
      </c>
      <c r="E773" s="13" t="s">
        <v>309</v>
      </c>
      <c r="F773" s="13"/>
      <c r="G773" s="13" t="s">
        <v>262</v>
      </c>
      <c r="H773" s="13"/>
      <c r="I773" s="13"/>
      <c r="J773" s="14">
        <v>84</v>
      </c>
      <c r="K773" s="14"/>
      <c r="L773" s="14"/>
    </row>
    <row r="774" spans="1:12">
      <c r="A774" s="12" t="s">
        <v>8</v>
      </c>
      <c r="B774" s="13" t="s">
        <v>72</v>
      </c>
      <c r="C774" s="13"/>
      <c r="D774" s="13" t="s">
        <v>308</v>
      </c>
      <c r="E774" s="13" t="s">
        <v>309</v>
      </c>
      <c r="F774" s="13"/>
      <c r="G774" s="13" t="s">
        <v>262</v>
      </c>
      <c r="H774" s="13"/>
      <c r="I774" s="13"/>
      <c r="J774" s="14">
        <v>75</v>
      </c>
      <c r="K774" s="14"/>
      <c r="L774" s="14"/>
    </row>
    <row r="775" spans="1:12">
      <c r="A775" s="12" t="s">
        <v>8</v>
      </c>
      <c r="B775" s="13" t="s">
        <v>69</v>
      </c>
      <c r="C775" s="13"/>
      <c r="D775" s="13" t="s">
        <v>308</v>
      </c>
      <c r="E775" s="13" t="s">
        <v>309</v>
      </c>
      <c r="F775" s="13"/>
      <c r="G775" s="13" t="s">
        <v>262</v>
      </c>
      <c r="H775" s="13"/>
      <c r="I775" s="13"/>
      <c r="J775" s="14">
        <v>80</v>
      </c>
      <c r="K775" s="14"/>
      <c r="L775" s="14"/>
    </row>
    <row r="776" spans="1:12">
      <c r="A776" s="12" t="s">
        <v>8</v>
      </c>
      <c r="B776" s="13" t="s">
        <v>118</v>
      </c>
      <c r="C776" s="13"/>
      <c r="D776" s="13" t="s">
        <v>308</v>
      </c>
      <c r="E776" s="13" t="s">
        <v>309</v>
      </c>
      <c r="F776" s="13"/>
      <c r="G776" s="13" t="s">
        <v>262</v>
      </c>
      <c r="H776" s="13"/>
      <c r="I776" s="13"/>
      <c r="J776" s="14">
        <v>80</v>
      </c>
      <c r="K776" s="14"/>
      <c r="L776" s="14"/>
    </row>
    <row r="777" spans="1:12">
      <c r="A777" s="12" t="s">
        <v>8</v>
      </c>
      <c r="B777" s="13" t="s">
        <v>199</v>
      </c>
      <c r="C777" s="13"/>
      <c r="D777" s="13" t="s">
        <v>308</v>
      </c>
      <c r="E777" s="13" t="s">
        <v>309</v>
      </c>
      <c r="F777" s="13"/>
      <c r="G777" s="13" t="s">
        <v>262</v>
      </c>
      <c r="H777" s="13"/>
      <c r="I777" s="13"/>
      <c r="J777" s="14">
        <v>83</v>
      </c>
      <c r="K777" s="14"/>
      <c r="L777" s="14"/>
    </row>
    <row r="778" spans="1:12">
      <c r="A778" s="12" t="s">
        <v>8</v>
      </c>
      <c r="B778" s="13" t="s">
        <v>193</v>
      </c>
      <c r="C778" s="13"/>
      <c r="D778" s="13" t="s">
        <v>308</v>
      </c>
      <c r="E778" s="13" t="s">
        <v>309</v>
      </c>
      <c r="F778" s="13"/>
      <c r="G778" s="13" t="s">
        <v>262</v>
      </c>
      <c r="H778" s="13"/>
      <c r="I778" s="13"/>
      <c r="J778" s="14">
        <v>65</v>
      </c>
      <c r="K778" s="14"/>
      <c r="L778" s="14"/>
    </row>
    <row r="779" spans="1:12">
      <c r="A779" s="12" t="s">
        <v>8</v>
      </c>
      <c r="B779" s="13" t="s">
        <v>171</v>
      </c>
      <c r="C779" s="13"/>
      <c r="D779" s="13" t="s">
        <v>308</v>
      </c>
      <c r="E779" s="13" t="s">
        <v>309</v>
      </c>
      <c r="F779" s="13"/>
      <c r="G779" s="13" t="s">
        <v>262</v>
      </c>
      <c r="H779" s="13"/>
      <c r="I779" s="13"/>
      <c r="J779" s="14">
        <v>81</v>
      </c>
      <c r="K779" s="14"/>
      <c r="L779" s="14"/>
    </row>
    <row r="780" spans="1:12">
      <c r="A780" s="12" t="s">
        <v>8</v>
      </c>
      <c r="B780" s="13" t="s">
        <v>20</v>
      </c>
      <c r="C780" s="13"/>
      <c r="D780" s="13" t="s">
        <v>308</v>
      </c>
      <c r="E780" s="13" t="s">
        <v>309</v>
      </c>
      <c r="F780" s="13"/>
      <c r="G780" s="13" t="s">
        <v>262</v>
      </c>
      <c r="H780" s="13"/>
      <c r="I780" s="13"/>
      <c r="J780" s="14">
        <v>66</v>
      </c>
      <c r="K780" s="14"/>
      <c r="L780" s="14"/>
    </row>
    <row r="781" spans="1:12">
      <c r="A781" s="12" t="s">
        <v>8</v>
      </c>
      <c r="B781" s="13" t="s">
        <v>36</v>
      </c>
      <c r="C781" s="13"/>
      <c r="D781" s="13" t="s">
        <v>308</v>
      </c>
      <c r="E781" s="13" t="s">
        <v>309</v>
      </c>
      <c r="F781" s="13"/>
      <c r="G781" s="13" t="s">
        <v>262</v>
      </c>
      <c r="H781" s="13"/>
      <c r="I781" s="13"/>
      <c r="J781" s="14">
        <v>90</v>
      </c>
      <c r="K781" s="14"/>
      <c r="L781" s="14"/>
    </row>
    <row r="782" spans="1:12">
      <c r="A782" s="12" t="s">
        <v>8</v>
      </c>
      <c r="B782" s="13" t="s">
        <v>29</v>
      </c>
      <c r="C782" s="13"/>
      <c r="D782" s="13" t="s">
        <v>308</v>
      </c>
      <c r="E782" s="13" t="s">
        <v>309</v>
      </c>
      <c r="F782" s="13"/>
      <c r="G782" s="13" t="s">
        <v>262</v>
      </c>
      <c r="H782" s="13"/>
      <c r="I782" s="13"/>
      <c r="J782" s="14">
        <v>50</v>
      </c>
      <c r="K782" s="14"/>
      <c r="L782" s="14"/>
    </row>
    <row r="783" spans="1:12">
      <c r="A783" s="12" t="s">
        <v>8</v>
      </c>
      <c r="B783" s="13" t="s">
        <v>67</v>
      </c>
      <c r="C783" s="13"/>
      <c r="D783" s="13" t="s">
        <v>308</v>
      </c>
      <c r="E783" s="13" t="s">
        <v>309</v>
      </c>
      <c r="F783" s="13"/>
      <c r="G783" s="13" t="s">
        <v>262</v>
      </c>
      <c r="H783" s="13"/>
      <c r="I783" s="13"/>
      <c r="J783" s="14">
        <v>86</v>
      </c>
      <c r="K783" s="14"/>
      <c r="L783" s="14"/>
    </row>
    <row r="784" spans="1:12">
      <c r="A784" s="12" t="s">
        <v>8</v>
      </c>
      <c r="B784" s="13" t="s">
        <v>91</v>
      </c>
      <c r="C784" s="13"/>
      <c r="D784" s="13" t="s">
        <v>308</v>
      </c>
      <c r="E784" s="13" t="s">
        <v>309</v>
      </c>
      <c r="F784" s="13"/>
      <c r="G784" s="13" t="s">
        <v>262</v>
      </c>
      <c r="H784" s="13"/>
      <c r="I784" s="13"/>
      <c r="J784" s="14">
        <v>65</v>
      </c>
      <c r="K784" s="14"/>
      <c r="L784" s="14"/>
    </row>
    <row r="785" spans="1:12">
      <c r="A785" s="12" t="s">
        <v>8</v>
      </c>
      <c r="B785" s="13" t="s">
        <v>98</v>
      </c>
      <c r="C785" s="13"/>
      <c r="D785" s="13" t="s">
        <v>308</v>
      </c>
      <c r="E785" s="13" t="s">
        <v>309</v>
      </c>
      <c r="F785" s="13"/>
      <c r="G785" s="13" t="s">
        <v>262</v>
      </c>
      <c r="H785" s="13"/>
      <c r="I785" s="13"/>
      <c r="J785" s="14">
        <v>92</v>
      </c>
      <c r="K785" s="14"/>
      <c r="L785" s="14"/>
    </row>
    <row r="786" spans="1:12">
      <c r="A786" s="12" t="s">
        <v>8</v>
      </c>
      <c r="B786" s="13" t="s">
        <v>99</v>
      </c>
      <c r="C786" s="13"/>
      <c r="D786" s="13" t="s">
        <v>308</v>
      </c>
      <c r="E786" s="13" t="s">
        <v>309</v>
      </c>
      <c r="F786" s="13"/>
      <c r="G786" s="13" t="s">
        <v>262</v>
      </c>
      <c r="H786" s="13"/>
      <c r="I786" s="13"/>
      <c r="J786" s="14">
        <v>82</v>
      </c>
      <c r="K786" s="14"/>
      <c r="L786" s="14"/>
    </row>
    <row r="787" spans="1:12">
      <c r="A787" s="12" t="s">
        <v>8</v>
      </c>
      <c r="B787" s="13" t="s">
        <v>43</v>
      </c>
      <c r="C787" s="13"/>
      <c r="D787" s="13" t="s">
        <v>308</v>
      </c>
      <c r="E787" s="13" t="s">
        <v>309</v>
      </c>
      <c r="F787" s="13"/>
      <c r="G787" s="13" t="s">
        <v>262</v>
      </c>
      <c r="H787" s="13"/>
      <c r="I787" s="13"/>
      <c r="J787" s="14">
        <v>73</v>
      </c>
      <c r="K787" s="14"/>
      <c r="L787" s="14"/>
    </row>
    <row r="788" spans="1:12">
      <c r="A788" s="12" t="s">
        <v>8</v>
      </c>
      <c r="B788" s="13" t="s">
        <v>134</v>
      </c>
      <c r="C788" s="13"/>
      <c r="D788" s="13" t="s">
        <v>308</v>
      </c>
      <c r="E788" s="13" t="s">
        <v>309</v>
      </c>
      <c r="F788" s="13"/>
      <c r="G788" s="13" t="s">
        <v>262</v>
      </c>
      <c r="H788" s="13"/>
      <c r="I788" s="13"/>
      <c r="J788" s="14">
        <v>77</v>
      </c>
      <c r="K788" s="14"/>
      <c r="L788" s="14"/>
    </row>
    <row r="789" spans="1:12">
      <c r="A789" s="12" t="s">
        <v>8</v>
      </c>
      <c r="B789" s="13" t="s">
        <v>9</v>
      </c>
      <c r="C789" s="13"/>
      <c r="D789" s="13" t="s">
        <v>308</v>
      </c>
      <c r="E789" s="13" t="s">
        <v>309</v>
      </c>
      <c r="F789" s="13"/>
      <c r="G789" s="13" t="s">
        <v>262</v>
      </c>
      <c r="H789" s="13"/>
      <c r="I789" s="13"/>
      <c r="J789" s="14">
        <v>100</v>
      </c>
      <c r="K789" s="14"/>
      <c r="L789" s="14"/>
    </row>
    <row r="790" spans="1:12">
      <c r="A790" s="12" t="s">
        <v>8</v>
      </c>
      <c r="B790" s="13" t="s">
        <v>173</v>
      </c>
      <c r="C790" s="13"/>
      <c r="D790" s="13" t="s">
        <v>308</v>
      </c>
      <c r="E790" s="13" t="s">
        <v>309</v>
      </c>
      <c r="F790" s="13"/>
      <c r="G790" s="13" t="s">
        <v>262</v>
      </c>
      <c r="H790" s="13"/>
      <c r="I790" s="13"/>
      <c r="J790" s="14">
        <v>61</v>
      </c>
      <c r="K790" s="14"/>
      <c r="L790" s="14"/>
    </row>
    <row r="791" spans="1:12">
      <c r="A791" s="12" t="s">
        <v>8</v>
      </c>
      <c r="B791" s="13" t="s">
        <v>49</v>
      </c>
      <c r="C791" s="13"/>
      <c r="D791" s="13" t="s">
        <v>308</v>
      </c>
      <c r="E791" s="13" t="s">
        <v>309</v>
      </c>
      <c r="F791" s="13"/>
      <c r="G791" s="13" t="s">
        <v>262</v>
      </c>
      <c r="H791" s="13"/>
      <c r="I791" s="13"/>
      <c r="J791" s="14">
        <v>77</v>
      </c>
      <c r="K791" s="14"/>
      <c r="L791" s="14"/>
    </row>
    <row r="792" spans="1:12">
      <c r="A792" s="12" t="s">
        <v>8</v>
      </c>
      <c r="B792" s="13" t="s">
        <v>81</v>
      </c>
      <c r="C792" s="13"/>
      <c r="D792" s="13" t="s">
        <v>308</v>
      </c>
      <c r="E792" s="13" t="s">
        <v>309</v>
      </c>
      <c r="F792" s="13"/>
      <c r="G792" s="13" t="s">
        <v>262</v>
      </c>
      <c r="H792" s="13"/>
      <c r="I792" s="13"/>
      <c r="J792" s="14">
        <v>77</v>
      </c>
      <c r="K792" s="14"/>
      <c r="L792" s="14"/>
    </row>
    <row r="793" spans="1:12">
      <c r="A793" s="12" t="s">
        <v>8</v>
      </c>
      <c r="B793" s="13" t="s">
        <v>131</v>
      </c>
      <c r="C793" s="13"/>
      <c r="D793" s="13" t="s">
        <v>308</v>
      </c>
      <c r="E793" s="13" t="s">
        <v>309</v>
      </c>
      <c r="F793" s="13"/>
      <c r="G793" s="13" t="s">
        <v>262</v>
      </c>
      <c r="H793" s="13"/>
      <c r="I793" s="13"/>
      <c r="J793" s="14">
        <v>65</v>
      </c>
      <c r="K793" s="14"/>
      <c r="L793" s="14"/>
    </row>
    <row r="794" spans="1:12">
      <c r="A794" s="12" t="s">
        <v>8</v>
      </c>
      <c r="B794" s="13" t="s">
        <v>153</v>
      </c>
      <c r="C794" s="13"/>
      <c r="D794" s="13" t="s">
        <v>308</v>
      </c>
      <c r="E794" s="13" t="s">
        <v>309</v>
      </c>
      <c r="F794" s="13"/>
      <c r="G794" s="13" t="s">
        <v>262</v>
      </c>
      <c r="H794" s="13"/>
      <c r="I794" s="13"/>
      <c r="J794" s="14">
        <v>81</v>
      </c>
      <c r="K794" s="14"/>
      <c r="L794" s="14"/>
    </row>
    <row r="795" spans="1:12">
      <c r="A795" s="12" t="s">
        <v>8</v>
      </c>
      <c r="B795" s="13" t="s">
        <v>137</v>
      </c>
      <c r="C795" s="13"/>
      <c r="D795" s="13" t="s">
        <v>308</v>
      </c>
      <c r="E795" s="13" t="s">
        <v>309</v>
      </c>
      <c r="F795" s="13"/>
      <c r="G795" s="13" t="s">
        <v>262</v>
      </c>
      <c r="H795" s="13"/>
      <c r="I795" s="13"/>
      <c r="J795" s="14">
        <v>65</v>
      </c>
      <c r="K795" s="14"/>
      <c r="L795" s="14"/>
    </row>
    <row r="796" spans="1:12">
      <c r="A796" s="12" t="s">
        <v>8</v>
      </c>
      <c r="B796" s="13" t="s">
        <v>16</v>
      </c>
      <c r="C796" s="13"/>
      <c r="D796" s="13" t="s">
        <v>308</v>
      </c>
      <c r="E796" s="13" t="s">
        <v>309</v>
      </c>
      <c r="F796" s="13"/>
      <c r="G796" s="13" t="s">
        <v>262</v>
      </c>
      <c r="H796" s="13"/>
      <c r="I796" s="13"/>
      <c r="J796" s="14">
        <v>0</v>
      </c>
      <c r="K796" s="14"/>
      <c r="L796" s="14"/>
    </row>
    <row r="797" spans="1:12">
      <c r="A797" s="12" t="s">
        <v>8</v>
      </c>
      <c r="B797" s="13" t="s">
        <v>112</v>
      </c>
      <c r="C797" s="13"/>
      <c r="D797" s="13" t="s">
        <v>308</v>
      </c>
      <c r="E797" s="13" t="s">
        <v>309</v>
      </c>
      <c r="F797" s="13"/>
      <c r="G797" s="13" t="s">
        <v>263</v>
      </c>
      <c r="H797" s="13"/>
      <c r="I797" s="13"/>
      <c r="J797" s="14">
        <v>94</v>
      </c>
      <c r="K797" s="14"/>
      <c r="L797" s="14"/>
    </row>
    <row r="798" spans="1:12">
      <c r="A798" s="12" t="s">
        <v>8</v>
      </c>
      <c r="B798" s="13" t="s">
        <v>28</v>
      </c>
      <c r="C798" s="13"/>
      <c r="D798" s="13" t="s">
        <v>308</v>
      </c>
      <c r="E798" s="13" t="s">
        <v>309</v>
      </c>
      <c r="F798" s="13"/>
      <c r="G798" s="13" t="s">
        <v>263</v>
      </c>
      <c r="H798" s="13"/>
      <c r="I798" s="13"/>
      <c r="J798" s="14">
        <v>86</v>
      </c>
      <c r="K798" s="14"/>
      <c r="L798" s="14"/>
    </row>
    <row r="799" spans="1:12">
      <c r="A799" s="12" t="s">
        <v>8</v>
      </c>
      <c r="B799" s="13" t="s">
        <v>37</v>
      </c>
      <c r="C799" s="13"/>
      <c r="D799" s="13" t="s">
        <v>308</v>
      </c>
      <c r="E799" s="13" t="s">
        <v>309</v>
      </c>
      <c r="F799" s="13"/>
      <c r="G799" s="13" t="s">
        <v>263</v>
      </c>
      <c r="H799" s="13"/>
      <c r="I799" s="13"/>
      <c r="J799" s="14">
        <v>86</v>
      </c>
      <c r="K799" s="14"/>
      <c r="L799" s="14"/>
    </row>
    <row r="800" spans="1:12">
      <c r="A800" s="12" t="s">
        <v>8</v>
      </c>
      <c r="B800" s="13" t="s">
        <v>197</v>
      </c>
      <c r="C800" s="13"/>
      <c r="D800" s="13" t="s">
        <v>308</v>
      </c>
      <c r="E800" s="13" t="s">
        <v>309</v>
      </c>
      <c r="F800" s="13"/>
      <c r="G800" s="13" t="s">
        <v>263</v>
      </c>
      <c r="H800" s="13"/>
      <c r="I800" s="13"/>
      <c r="J800" s="14">
        <v>80</v>
      </c>
      <c r="K800" s="14"/>
      <c r="L800" s="14"/>
    </row>
    <row r="801" spans="1:12">
      <c r="A801" s="12" t="s">
        <v>8</v>
      </c>
      <c r="B801" s="13" t="s">
        <v>54</v>
      </c>
      <c r="C801" s="13"/>
      <c r="D801" s="13" t="s">
        <v>308</v>
      </c>
      <c r="E801" s="13" t="s">
        <v>309</v>
      </c>
      <c r="F801" s="13"/>
      <c r="G801" s="13" t="s">
        <v>263</v>
      </c>
      <c r="H801" s="13"/>
      <c r="I801" s="13"/>
      <c r="J801" s="14">
        <v>82</v>
      </c>
      <c r="K801" s="14"/>
      <c r="L801" s="14"/>
    </row>
    <row r="802" spans="1:12">
      <c r="A802" s="12" t="s">
        <v>8</v>
      </c>
      <c r="B802" s="13" t="s">
        <v>48</v>
      </c>
      <c r="C802" s="13"/>
      <c r="D802" s="13" t="s">
        <v>308</v>
      </c>
      <c r="E802" s="13" t="s">
        <v>309</v>
      </c>
      <c r="F802" s="13"/>
      <c r="G802" s="13" t="s">
        <v>263</v>
      </c>
      <c r="H802" s="13"/>
      <c r="I802" s="13"/>
      <c r="J802" s="14">
        <v>61</v>
      </c>
      <c r="K802" s="14"/>
      <c r="L802" s="14"/>
    </row>
    <row r="803" spans="1:12">
      <c r="A803" s="12" t="s">
        <v>8</v>
      </c>
      <c r="B803" s="13" t="s">
        <v>86</v>
      </c>
      <c r="C803" s="13"/>
      <c r="D803" s="13" t="s">
        <v>308</v>
      </c>
      <c r="E803" s="13" t="s">
        <v>309</v>
      </c>
      <c r="F803" s="13"/>
      <c r="G803" s="13" t="s">
        <v>263</v>
      </c>
      <c r="H803" s="13"/>
      <c r="I803" s="13"/>
      <c r="J803" s="14">
        <v>93</v>
      </c>
      <c r="K803" s="14"/>
      <c r="L803" s="14"/>
    </row>
    <row r="804" spans="1:12">
      <c r="A804" s="12" t="s">
        <v>8</v>
      </c>
      <c r="B804" s="13" t="s">
        <v>123</v>
      </c>
      <c r="C804" s="13"/>
      <c r="D804" s="13" t="s">
        <v>308</v>
      </c>
      <c r="E804" s="13" t="s">
        <v>309</v>
      </c>
      <c r="F804" s="13"/>
      <c r="G804" s="13" t="s">
        <v>263</v>
      </c>
      <c r="H804" s="13"/>
      <c r="I804" s="13"/>
      <c r="J804" s="14">
        <v>96</v>
      </c>
      <c r="K804" s="14"/>
      <c r="L804" s="14"/>
    </row>
    <row r="805" spans="1:12">
      <c r="A805" s="12" t="s">
        <v>8</v>
      </c>
      <c r="B805" s="13" t="s">
        <v>72</v>
      </c>
      <c r="C805" s="13"/>
      <c r="D805" s="13" t="s">
        <v>308</v>
      </c>
      <c r="E805" s="13" t="s">
        <v>309</v>
      </c>
      <c r="F805" s="13"/>
      <c r="G805" s="13" t="s">
        <v>263</v>
      </c>
      <c r="H805" s="13"/>
      <c r="I805" s="13"/>
      <c r="J805" s="14">
        <v>80</v>
      </c>
      <c r="K805" s="14"/>
      <c r="L805" s="14"/>
    </row>
    <row r="806" spans="1:12">
      <c r="A806" s="12" t="s">
        <v>8</v>
      </c>
      <c r="B806" s="13" t="s">
        <v>69</v>
      </c>
      <c r="C806" s="13"/>
      <c r="D806" s="13" t="s">
        <v>308</v>
      </c>
      <c r="E806" s="13" t="s">
        <v>309</v>
      </c>
      <c r="F806" s="13"/>
      <c r="G806" s="13" t="s">
        <v>263</v>
      </c>
      <c r="H806" s="13"/>
      <c r="I806" s="13"/>
      <c r="J806" s="14">
        <v>88</v>
      </c>
      <c r="K806" s="14"/>
      <c r="L806" s="14"/>
    </row>
    <row r="807" spans="1:12">
      <c r="A807" s="12" t="s">
        <v>8</v>
      </c>
      <c r="B807" s="13" t="s">
        <v>118</v>
      </c>
      <c r="C807" s="13"/>
      <c r="D807" s="13" t="s">
        <v>308</v>
      </c>
      <c r="E807" s="13" t="s">
        <v>309</v>
      </c>
      <c r="F807" s="13"/>
      <c r="G807" s="13" t="s">
        <v>263</v>
      </c>
      <c r="H807" s="13"/>
      <c r="I807" s="13"/>
      <c r="J807" s="14">
        <v>75</v>
      </c>
      <c r="K807" s="14"/>
      <c r="L807" s="14"/>
    </row>
    <row r="808" spans="1:12">
      <c r="A808" s="12" t="s">
        <v>8</v>
      </c>
      <c r="B808" s="13" t="s">
        <v>199</v>
      </c>
      <c r="C808" s="13"/>
      <c r="D808" s="13" t="s">
        <v>308</v>
      </c>
      <c r="E808" s="13" t="s">
        <v>309</v>
      </c>
      <c r="F808" s="13"/>
      <c r="G808" s="13" t="s">
        <v>263</v>
      </c>
      <c r="H808" s="13"/>
      <c r="I808" s="13"/>
      <c r="J808" s="14">
        <v>67</v>
      </c>
      <c r="K808" s="14"/>
      <c r="L808" s="14"/>
    </row>
    <row r="809" spans="1:12">
      <c r="A809" s="12" t="s">
        <v>8</v>
      </c>
      <c r="B809" s="13" t="s">
        <v>193</v>
      </c>
      <c r="C809" s="13"/>
      <c r="D809" s="13" t="s">
        <v>308</v>
      </c>
      <c r="E809" s="13" t="s">
        <v>309</v>
      </c>
      <c r="F809" s="13"/>
      <c r="G809" s="13" t="s">
        <v>263</v>
      </c>
      <c r="H809" s="13"/>
      <c r="I809" s="13"/>
      <c r="J809" s="14">
        <v>65</v>
      </c>
      <c r="K809" s="14"/>
      <c r="L809" s="14"/>
    </row>
    <row r="810" spans="1:12">
      <c r="A810" s="12" t="s">
        <v>8</v>
      </c>
      <c r="B810" s="13" t="s">
        <v>171</v>
      </c>
      <c r="C810" s="13"/>
      <c r="D810" s="13" t="s">
        <v>308</v>
      </c>
      <c r="E810" s="13" t="s">
        <v>309</v>
      </c>
      <c r="F810" s="13"/>
      <c r="G810" s="13" t="s">
        <v>263</v>
      </c>
      <c r="H810" s="13"/>
      <c r="I810" s="13"/>
      <c r="J810" s="14">
        <v>65</v>
      </c>
      <c r="K810" s="14"/>
      <c r="L810" s="14"/>
    </row>
    <row r="811" spans="1:12">
      <c r="A811" s="12" t="s">
        <v>8</v>
      </c>
      <c r="B811" s="13" t="s">
        <v>20</v>
      </c>
      <c r="C811" s="13"/>
      <c r="D811" s="13" t="s">
        <v>308</v>
      </c>
      <c r="E811" s="13" t="s">
        <v>309</v>
      </c>
      <c r="F811" s="13"/>
      <c r="G811" s="13" t="s">
        <v>263</v>
      </c>
      <c r="H811" s="13"/>
      <c r="I811" s="13"/>
      <c r="J811" s="14">
        <v>0</v>
      </c>
      <c r="K811" s="14"/>
      <c r="L811" s="14"/>
    </row>
    <row r="812" spans="1:12">
      <c r="A812" s="12" t="s">
        <v>8</v>
      </c>
      <c r="B812" s="13" t="s">
        <v>36</v>
      </c>
      <c r="C812" s="13"/>
      <c r="D812" s="13" t="s">
        <v>308</v>
      </c>
      <c r="E812" s="13" t="s">
        <v>309</v>
      </c>
      <c r="F812" s="13"/>
      <c r="G812" s="13" t="s">
        <v>263</v>
      </c>
      <c r="H812" s="13"/>
      <c r="I812" s="13"/>
      <c r="J812" s="14">
        <v>90</v>
      </c>
      <c r="K812" s="14"/>
      <c r="L812" s="14"/>
    </row>
    <row r="813" spans="1:12">
      <c r="A813" s="12" t="s">
        <v>8</v>
      </c>
      <c r="B813" s="13" t="s">
        <v>29</v>
      </c>
      <c r="C813" s="13"/>
      <c r="D813" s="13" t="s">
        <v>308</v>
      </c>
      <c r="E813" s="13" t="s">
        <v>309</v>
      </c>
      <c r="F813" s="13"/>
      <c r="G813" s="13" t="s">
        <v>263</v>
      </c>
      <c r="H813" s="13"/>
      <c r="I813" s="13"/>
      <c r="J813" s="14">
        <v>64</v>
      </c>
      <c r="K813" s="14"/>
      <c r="L813" s="14"/>
    </row>
    <row r="814" spans="1:12">
      <c r="A814" s="12" t="s">
        <v>8</v>
      </c>
      <c r="B814" s="13" t="s">
        <v>67</v>
      </c>
      <c r="C814" s="13"/>
      <c r="D814" s="13" t="s">
        <v>308</v>
      </c>
      <c r="E814" s="13" t="s">
        <v>309</v>
      </c>
      <c r="F814" s="13"/>
      <c r="G814" s="13" t="s">
        <v>263</v>
      </c>
      <c r="H814" s="13"/>
      <c r="I814" s="13"/>
      <c r="J814" s="14">
        <v>84</v>
      </c>
      <c r="K814" s="14"/>
      <c r="L814" s="14"/>
    </row>
    <row r="815" spans="1:12">
      <c r="A815" s="12" t="s">
        <v>8</v>
      </c>
      <c r="B815" s="13" t="s">
        <v>91</v>
      </c>
      <c r="C815" s="13"/>
      <c r="D815" s="13" t="s">
        <v>308</v>
      </c>
      <c r="E815" s="13" t="s">
        <v>309</v>
      </c>
      <c r="F815" s="13"/>
      <c r="G815" s="13" t="s">
        <v>263</v>
      </c>
      <c r="H815" s="13"/>
      <c r="I815" s="13"/>
      <c r="J815" s="14">
        <v>80</v>
      </c>
      <c r="K815" s="14"/>
      <c r="L815" s="14"/>
    </row>
    <row r="816" spans="1:12">
      <c r="A816" s="12" t="s">
        <v>8</v>
      </c>
      <c r="B816" s="13" t="s">
        <v>98</v>
      </c>
      <c r="C816" s="13"/>
      <c r="D816" s="13" t="s">
        <v>308</v>
      </c>
      <c r="E816" s="13" t="s">
        <v>309</v>
      </c>
      <c r="F816" s="13"/>
      <c r="G816" s="13" t="s">
        <v>263</v>
      </c>
      <c r="H816" s="13"/>
      <c r="I816" s="13"/>
      <c r="J816" s="14">
        <v>95</v>
      </c>
      <c r="K816" s="14"/>
      <c r="L816" s="14"/>
    </row>
    <row r="817" spans="1:12">
      <c r="A817" s="12" t="s">
        <v>8</v>
      </c>
      <c r="B817" s="13" t="s">
        <v>99</v>
      </c>
      <c r="C817" s="13"/>
      <c r="D817" s="13" t="s">
        <v>308</v>
      </c>
      <c r="E817" s="13" t="s">
        <v>309</v>
      </c>
      <c r="F817" s="13"/>
      <c r="G817" s="13" t="s">
        <v>263</v>
      </c>
      <c r="H817" s="13"/>
      <c r="I817" s="13"/>
      <c r="J817" s="14">
        <v>79</v>
      </c>
      <c r="K817" s="14"/>
      <c r="L817" s="14"/>
    </row>
    <row r="818" spans="1:12">
      <c r="A818" s="12" t="s">
        <v>8</v>
      </c>
      <c r="B818" s="13" t="s">
        <v>43</v>
      </c>
      <c r="C818" s="13"/>
      <c r="D818" s="13" t="s">
        <v>308</v>
      </c>
      <c r="E818" s="13" t="s">
        <v>309</v>
      </c>
      <c r="F818" s="13"/>
      <c r="G818" s="13" t="s">
        <v>263</v>
      </c>
      <c r="H818" s="13"/>
      <c r="I818" s="13"/>
      <c r="J818" s="14">
        <v>70</v>
      </c>
      <c r="K818" s="14"/>
      <c r="L818" s="14"/>
    </row>
    <row r="819" spans="1:12">
      <c r="A819" s="12" t="s">
        <v>8</v>
      </c>
      <c r="B819" s="13" t="s">
        <v>134</v>
      </c>
      <c r="C819" s="13"/>
      <c r="D819" s="13" t="s">
        <v>308</v>
      </c>
      <c r="E819" s="13" t="s">
        <v>309</v>
      </c>
      <c r="F819" s="13"/>
      <c r="G819" s="13" t="s">
        <v>263</v>
      </c>
      <c r="H819" s="13"/>
      <c r="I819" s="13"/>
      <c r="J819" s="14">
        <v>62</v>
      </c>
      <c r="K819" s="14"/>
      <c r="L819" s="14"/>
    </row>
    <row r="820" spans="1:12">
      <c r="A820" s="12" t="s">
        <v>8</v>
      </c>
      <c r="B820" s="13" t="s">
        <v>9</v>
      </c>
      <c r="C820" s="13"/>
      <c r="D820" s="13" t="s">
        <v>308</v>
      </c>
      <c r="E820" s="13" t="s">
        <v>309</v>
      </c>
      <c r="F820" s="13"/>
      <c r="G820" s="13" t="s">
        <v>263</v>
      </c>
      <c r="H820" s="13"/>
      <c r="I820" s="13"/>
      <c r="J820" s="14">
        <v>100</v>
      </c>
      <c r="K820" s="14"/>
      <c r="L820" s="14"/>
    </row>
    <row r="821" spans="1:12">
      <c r="A821" s="12" t="s">
        <v>8</v>
      </c>
      <c r="B821" s="13" t="s">
        <v>173</v>
      </c>
      <c r="C821" s="13"/>
      <c r="D821" s="13" t="s">
        <v>308</v>
      </c>
      <c r="E821" s="13" t="s">
        <v>309</v>
      </c>
      <c r="F821" s="13"/>
      <c r="G821" s="13" t="s">
        <v>263</v>
      </c>
      <c r="H821" s="13"/>
      <c r="I821" s="13"/>
      <c r="J821" s="14">
        <v>60</v>
      </c>
      <c r="K821" s="14"/>
      <c r="L821" s="14"/>
    </row>
    <row r="822" spans="1:12">
      <c r="A822" s="12" t="s">
        <v>8</v>
      </c>
      <c r="B822" s="13" t="s">
        <v>49</v>
      </c>
      <c r="C822" s="13"/>
      <c r="D822" s="13" t="s">
        <v>308</v>
      </c>
      <c r="E822" s="13" t="s">
        <v>309</v>
      </c>
      <c r="F822" s="13"/>
      <c r="G822" s="13" t="s">
        <v>263</v>
      </c>
      <c r="H822" s="13"/>
      <c r="I822" s="13"/>
      <c r="J822" s="14">
        <v>77</v>
      </c>
      <c r="K822" s="14"/>
      <c r="L822" s="14"/>
    </row>
    <row r="823" spans="1:12">
      <c r="A823" s="12" t="s">
        <v>8</v>
      </c>
      <c r="B823" s="13" t="s">
        <v>81</v>
      </c>
      <c r="C823" s="13"/>
      <c r="D823" s="13" t="s">
        <v>308</v>
      </c>
      <c r="E823" s="13" t="s">
        <v>309</v>
      </c>
      <c r="F823" s="13"/>
      <c r="G823" s="13" t="s">
        <v>263</v>
      </c>
      <c r="H823" s="13"/>
      <c r="I823" s="13"/>
      <c r="J823" s="14">
        <v>70</v>
      </c>
      <c r="K823" s="14"/>
      <c r="L823" s="14"/>
    </row>
    <row r="824" spans="1:12">
      <c r="A824" s="12" t="s">
        <v>8</v>
      </c>
      <c r="B824" s="13" t="s">
        <v>131</v>
      </c>
      <c r="C824" s="13"/>
      <c r="D824" s="13" t="s">
        <v>308</v>
      </c>
      <c r="E824" s="13" t="s">
        <v>309</v>
      </c>
      <c r="F824" s="13"/>
      <c r="G824" s="13" t="s">
        <v>263</v>
      </c>
      <c r="H824" s="13"/>
      <c r="I824" s="13"/>
      <c r="J824" s="14">
        <v>65</v>
      </c>
      <c r="K824" s="14"/>
      <c r="L824" s="14"/>
    </row>
    <row r="825" spans="1:12">
      <c r="A825" s="12" t="s">
        <v>8</v>
      </c>
      <c r="B825" s="13" t="s">
        <v>153</v>
      </c>
      <c r="C825" s="13"/>
      <c r="D825" s="13" t="s">
        <v>308</v>
      </c>
      <c r="E825" s="13" t="s">
        <v>309</v>
      </c>
      <c r="F825" s="13"/>
      <c r="G825" s="13" t="s">
        <v>263</v>
      </c>
      <c r="H825" s="13"/>
      <c r="I825" s="13"/>
      <c r="J825" s="14">
        <v>63</v>
      </c>
      <c r="K825" s="14"/>
      <c r="L825" s="14"/>
    </row>
    <row r="826" spans="1:12">
      <c r="A826" s="12" t="s">
        <v>8</v>
      </c>
      <c r="B826" s="13" t="s">
        <v>137</v>
      </c>
      <c r="C826" s="13"/>
      <c r="D826" s="13" t="s">
        <v>308</v>
      </c>
      <c r="E826" s="13" t="s">
        <v>309</v>
      </c>
      <c r="F826" s="13"/>
      <c r="G826" s="13" t="s">
        <v>263</v>
      </c>
      <c r="H826" s="13"/>
      <c r="I826" s="13"/>
      <c r="J826" s="14">
        <v>65</v>
      </c>
      <c r="K826" s="14"/>
      <c r="L826" s="14"/>
    </row>
    <row r="827" spans="1:12">
      <c r="A827" s="12" t="s">
        <v>8</v>
      </c>
      <c r="B827" s="13" t="s">
        <v>16</v>
      </c>
      <c r="C827" s="13"/>
      <c r="D827" s="13" t="s">
        <v>308</v>
      </c>
      <c r="E827" s="13" t="s">
        <v>309</v>
      </c>
      <c r="F827" s="13"/>
      <c r="G827" s="13" t="s">
        <v>263</v>
      </c>
      <c r="H827" s="13"/>
      <c r="I827" s="13"/>
      <c r="J827" s="14">
        <v>0</v>
      </c>
      <c r="K827" s="14"/>
      <c r="L827" s="14"/>
    </row>
    <row r="828" spans="1:12">
      <c r="A828" s="12" t="s">
        <v>8</v>
      </c>
      <c r="B828" s="13" t="s">
        <v>112</v>
      </c>
      <c r="C828" s="13"/>
      <c r="D828" s="13" t="s">
        <v>310</v>
      </c>
      <c r="E828" s="13" t="s">
        <v>311</v>
      </c>
      <c r="F828" s="13"/>
      <c r="G828" s="13" t="s">
        <v>263</v>
      </c>
      <c r="H828" s="13"/>
      <c r="I828" s="13"/>
      <c r="J828" s="14">
        <v>25</v>
      </c>
      <c r="K828" s="14"/>
      <c r="L828" s="14">
        <f>IF(J828&gt;=20,0.2,IF(J828&lt;10,0,((J828-10)*0.1+2.5)/20))</f>
        <v>0.2</v>
      </c>
    </row>
    <row r="829" spans="1:12">
      <c r="A829" s="12" t="s">
        <v>8</v>
      </c>
      <c r="B829" s="13" t="s">
        <v>28</v>
      </c>
      <c r="C829" s="13"/>
      <c r="D829" s="13" t="s">
        <v>310</v>
      </c>
      <c r="E829" s="13" t="s">
        <v>311</v>
      </c>
      <c r="F829" s="13"/>
      <c r="G829" s="13" t="s">
        <v>263</v>
      </c>
      <c r="H829" s="13"/>
      <c r="I829" s="13"/>
      <c r="J829" s="14">
        <v>20</v>
      </c>
      <c r="K829" s="14"/>
      <c r="L829" s="14">
        <f t="shared" ref="L829:L889" si="12">IF(J829&gt;=20,0.2,IF(J829&lt;10,0,((J829-10)*0.1+2.5)/20))</f>
        <v>0.2</v>
      </c>
    </row>
    <row r="830" spans="1:12">
      <c r="A830" s="12" t="s">
        <v>8</v>
      </c>
      <c r="B830" s="13" t="s">
        <v>37</v>
      </c>
      <c r="C830" s="13"/>
      <c r="D830" s="13" t="s">
        <v>310</v>
      </c>
      <c r="E830" s="13" t="s">
        <v>311</v>
      </c>
      <c r="F830" s="13"/>
      <c r="G830" s="13" t="s">
        <v>263</v>
      </c>
      <c r="H830" s="13"/>
      <c r="I830" s="13"/>
      <c r="J830" s="14">
        <v>20</v>
      </c>
      <c r="K830" s="14"/>
      <c r="L830" s="14">
        <f t="shared" si="12"/>
        <v>0.2</v>
      </c>
    </row>
    <row r="831" spans="1:12">
      <c r="A831" s="12" t="s">
        <v>8</v>
      </c>
      <c r="B831" s="13" t="s">
        <v>197</v>
      </c>
      <c r="C831" s="13"/>
      <c r="D831" s="13" t="s">
        <v>310</v>
      </c>
      <c r="E831" s="13" t="s">
        <v>311</v>
      </c>
      <c r="F831" s="13"/>
      <c r="G831" s="13" t="s">
        <v>263</v>
      </c>
      <c r="H831" s="13"/>
      <c r="I831" s="13"/>
      <c r="J831" s="14">
        <v>23</v>
      </c>
      <c r="K831" s="14"/>
      <c r="L831" s="14">
        <f t="shared" si="12"/>
        <v>0.2</v>
      </c>
    </row>
    <row r="832" spans="1:12">
      <c r="A832" s="12" t="s">
        <v>8</v>
      </c>
      <c r="B832" s="13" t="s">
        <v>54</v>
      </c>
      <c r="C832" s="13"/>
      <c r="D832" s="13" t="s">
        <v>310</v>
      </c>
      <c r="E832" s="13" t="s">
        <v>311</v>
      </c>
      <c r="F832" s="13"/>
      <c r="G832" s="13" t="s">
        <v>263</v>
      </c>
      <c r="H832" s="13"/>
      <c r="I832" s="13"/>
      <c r="J832" s="14">
        <v>20</v>
      </c>
      <c r="K832" s="14"/>
      <c r="L832" s="14">
        <f t="shared" si="12"/>
        <v>0.2</v>
      </c>
    </row>
    <row r="833" spans="1:12">
      <c r="A833" s="12" t="s">
        <v>8</v>
      </c>
      <c r="B833" s="13" t="s">
        <v>48</v>
      </c>
      <c r="C833" s="13"/>
      <c r="D833" s="13" t="s">
        <v>310</v>
      </c>
      <c r="E833" s="13" t="s">
        <v>311</v>
      </c>
      <c r="F833" s="13"/>
      <c r="G833" s="13" t="s">
        <v>263</v>
      </c>
      <c r="H833" s="13"/>
      <c r="I833" s="13"/>
      <c r="J833" s="14">
        <v>20</v>
      </c>
      <c r="K833" s="14"/>
      <c r="L833" s="14">
        <f t="shared" si="12"/>
        <v>0.2</v>
      </c>
    </row>
    <row r="834" spans="1:12">
      <c r="A834" s="12" t="s">
        <v>8</v>
      </c>
      <c r="B834" s="13" t="s">
        <v>86</v>
      </c>
      <c r="C834" s="13"/>
      <c r="D834" s="13" t="s">
        <v>310</v>
      </c>
      <c r="E834" s="13" t="s">
        <v>311</v>
      </c>
      <c r="F834" s="13"/>
      <c r="G834" s="13" t="s">
        <v>263</v>
      </c>
      <c r="H834" s="13"/>
      <c r="I834" s="13"/>
      <c r="J834" s="14">
        <v>21</v>
      </c>
      <c r="K834" s="14"/>
      <c r="L834" s="14">
        <f t="shared" si="12"/>
        <v>0.2</v>
      </c>
    </row>
    <row r="835" spans="1:12">
      <c r="A835" s="12" t="s">
        <v>8</v>
      </c>
      <c r="B835" s="13" t="s">
        <v>123</v>
      </c>
      <c r="C835" s="13"/>
      <c r="D835" s="13" t="s">
        <v>310</v>
      </c>
      <c r="E835" s="13" t="s">
        <v>311</v>
      </c>
      <c r="F835" s="13"/>
      <c r="G835" s="13" t="s">
        <v>263</v>
      </c>
      <c r="H835" s="13"/>
      <c r="I835" s="13"/>
      <c r="J835" s="14">
        <v>38</v>
      </c>
      <c r="K835" s="14"/>
      <c r="L835" s="14">
        <f t="shared" si="12"/>
        <v>0.2</v>
      </c>
    </row>
    <row r="836" spans="1:12">
      <c r="A836" s="12" t="s">
        <v>8</v>
      </c>
      <c r="B836" s="13" t="s">
        <v>72</v>
      </c>
      <c r="C836" s="13"/>
      <c r="D836" s="13" t="s">
        <v>310</v>
      </c>
      <c r="E836" s="13" t="s">
        <v>311</v>
      </c>
      <c r="F836" s="13"/>
      <c r="G836" s="13" t="s">
        <v>263</v>
      </c>
      <c r="H836" s="13"/>
      <c r="I836" s="13"/>
      <c r="J836" s="14">
        <v>20</v>
      </c>
      <c r="K836" s="14"/>
      <c r="L836" s="14">
        <f t="shared" si="12"/>
        <v>0.2</v>
      </c>
    </row>
    <row r="837" spans="1:12">
      <c r="A837" s="12" t="s">
        <v>8</v>
      </c>
      <c r="B837" s="13" t="s">
        <v>69</v>
      </c>
      <c r="C837" s="13"/>
      <c r="D837" s="13" t="s">
        <v>310</v>
      </c>
      <c r="E837" s="13" t="s">
        <v>311</v>
      </c>
      <c r="F837" s="13"/>
      <c r="G837" s="13" t="s">
        <v>263</v>
      </c>
      <c r="H837" s="13"/>
      <c r="I837" s="13"/>
      <c r="J837" s="14">
        <v>11</v>
      </c>
      <c r="K837" s="14"/>
      <c r="L837" s="14">
        <f t="shared" si="12"/>
        <v>0.13</v>
      </c>
    </row>
    <row r="838" spans="1:12">
      <c r="A838" s="12" t="s">
        <v>8</v>
      </c>
      <c r="B838" s="13" t="s">
        <v>118</v>
      </c>
      <c r="C838" s="13"/>
      <c r="D838" s="13" t="s">
        <v>310</v>
      </c>
      <c r="E838" s="13" t="s">
        <v>311</v>
      </c>
      <c r="F838" s="13"/>
      <c r="G838" s="13" t="s">
        <v>263</v>
      </c>
      <c r="H838" s="13"/>
      <c r="I838" s="13"/>
      <c r="J838" s="14">
        <v>7</v>
      </c>
      <c r="K838" s="14"/>
      <c r="L838" s="14">
        <f t="shared" si="12"/>
        <v>0</v>
      </c>
    </row>
    <row r="839" spans="1:12">
      <c r="A839" s="12" t="s">
        <v>8</v>
      </c>
      <c r="B839" s="13" t="s">
        <v>199</v>
      </c>
      <c r="C839" s="13"/>
      <c r="D839" s="13" t="s">
        <v>310</v>
      </c>
      <c r="E839" s="13" t="s">
        <v>311</v>
      </c>
      <c r="F839" s="13"/>
      <c r="G839" s="13" t="s">
        <v>263</v>
      </c>
      <c r="H839" s="13"/>
      <c r="I839" s="13"/>
      <c r="J839" s="14">
        <v>13</v>
      </c>
      <c r="K839" s="14"/>
      <c r="L839" s="14">
        <f t="shared" si="12"/>
        <v>0.14</v>
      </c>
    </row>
    <row r="840" spans="1:12">
      <c r="A840" s="12" t="s">
        <v>8</v>
      </c>
      <c r="B840" s="13" t="s">
        <v>193</v>
      </c>
      <c r="C840" s="13"/>
      <c r="D840" s="13" t="s">
        <v>310</v>
      </c>
      <c r="E840" s="13" t="s">
        <v>311</v>
      </c>
      <c r="F840" s="13"/>
      <c r="G840" s="13" t="s">
        <v>263</v>
      </c>
      <c r="H840" s="13"/>
      <c r="I840" s="13"/>
      <c r="J840" s="14">
        <v>21</v>
      </c>
      <c r="K840" s="14"/>
      <c r="L840" s="14">
        <f t="shared" si="12"/>
        <v>0.2</v>
      </c>
    </row>
    <row r="841" spans="1:12">
      <c r="A841" s="12" t="s">
        <v>8</v>
      </c>
      <c r="B841" s="13" t="s">
        <v>171</v>
      </c>
      <c r="C841" s="13"/>
      <c r="D841" s="13" t="s">
        <v>310</v>
      </c>
      <c r="E841" s="13" t="s">
        <v>311</v>
      </c>
      <c r="F841" s="13"/>
      <c r="G841" s="13" t="s">
        <v>263</v>
      </c>
      <c r="H841" s="13"/>
      <c r="I841" s="13"/>
      <c r="J841" s="14">
        <v>20</v>
      </c>
      <c r="K841" s="14"/>
      <c r="L841" s="14">
        <f t="shared" si="12"/>
        <v>0.2</v>
      </c>
    </row>
    <row r="842" spans="1:12">
      <c r="A842" s="12" t="s">
        <v>8</v>
      </c>
      <c r="B842" s="13" t="s">
        <v>20</v>
      </c>
      <c r="C842" s="13"/>
      <c r="D842" s="13" t="s">
        <v>310</v>
      </c>
      <c r="E842" s="13" t="s">
        <v>311</v>
      </c>
      <c r="F842" s="13"/>
      <c r="G842" s="13" t="s">
        <v>263</v>
      </c>
      <c r="H842" s="13"/>
      <c r="I842" s="13"/>
      <c r="J842" s="14">
        <v>3</v>
      </c>
      <c r="K842" s="14"/>
      <c r="L842" s="14">
        <f t="shared" si="12"/>
        <v>0</v>
      </c>
    </row>
    <row r="843" spans="1:12">
      <c r="A843" s="12" t="s">
        <v>8</v>
      </c>
      <c r="B843" s="13" t="s">
        <v>36</v>
      </c>
      <c r="C843" s="13"/>
      <c r="D843" s="13" t="s">
        <v>310</v>
      </c>
      <c r="E843" s="13" t="s">
        <v>311</v>
      </c>
      <c r="F843" s="13"/>
      <c r="G843" s="13" t="s">
        <v>263</v>
      </c>
      <c r="H843" s="13"/>
      <c r="I843" s="13"/>
      <c r="J843" s="14">
        <v>10</v>
      </c>
      <c r="K843" s="14"/>
      <c r="L843" s="14">
        <f t="shared" si="12"/>
        <v>0.125</v>
      </c>
    </row>
    <row r="844" spans="1:12">
      <c r="A844" s="12" t="s">
        <v>8</v>
      </c>
      <c r="B844" s="13" t="s">
        <v>29</v>
      </c>
      <c r="C844" s="13"/>
      <c r="D844" s="13" t="s">
        <v>310</v>
      </c>
      <c r="E844" s="13" t="s">
        <v>311</v>
      </c>
      <c r="F844" s="13"/>
      <c r="G844" s="13" t="s">
        <v>263</v>
      </c>
      <c r="H844" s="13"/>
      <c r="I844" s="13"/>
      <c r="J844" s="14">
        <v>26</v>
      </c>
      <c r="K844" s="14"/>
      <c r="L844" s="14">
        <f t="shared" si="12"/>
        <v>0.2</v>
      </c>
    </row>
    <row r="845" spans="1:12">
      <c r="A845" s="12" t="s">
        <v>8</v>
      </c>
      <c r="B845" s="13" t="s">
        <v>67</v>
      </c>
      <c r="C845" s="13"/>
      <c r="D845" s="13" t="s">
        <v>310</v>
      </c>
      <c r="E845" s="13" t="s">
        <v>311</v>
      </c>
      <c r="F845" s="13"/>
      <c r="G845" s="13" t="s">
        <v>263</v>
      </c>
      <c r="H845" s="13"/>
      <c r="I845" s="13"/>
      <c r="J845" s="14">
        <v>20</v>
      </c>
      <c r="K845" s="14"/>
      <c r="L845" s="14">
        <f t="shared" si="12"/>
        <v>0.2</v>
      </c>
    </row>
    <row r="846" spans="1:12">
      <c r="A846" s="12" t="s">
        <v>8</v>
      </c>
      <c r="B846" s="13" t="s">
        <v>91</v>
      </c>
      <c r="C846" s="13"/>
      <c r="D846" s="13" t="s">
        <v>310</v>
      </c>
      <c r="E846" s="13" t="s">
        <v>311</v>
      </c>
      <c r="F846" s="13"/>
      <c r="G846" s="13" t="s">
        <v>263</v>
      </c>
      <c r="H846" s="13"/>
      <c r="I846" s="13"/>
      <c r="J846" s="14">
        <v>17.5</v>
      </c>
      <c r="K846" s="14"/>
      <c r="L846" s="14">
        <f t="shared" si="12"/>
        <v>0.1625</v>
      </c>
    </row>
    <row r="847" spans="1:12">
      <c r="A847" s="12" t="s">
        <v>8</v>
      </c>
      <c r="B847" s="13" t="s">
        <v>98</v>
      </c>
      <c r="C847" s="13"/>
      <c r="D847" s="13" t="s">
        <v>310</v>
      </c>
      <c r="E847" s="13" t="s">
        <v>311</v>
      </c>
      <c r="F847" s="13"/>
      <c r="G847" s="13" t="s">
        <v>263</v>
      </c>
      <c r="H847" s="13"/>
      <c r="I847" s="13"/>
      <c r="J847" s="14">
        <v>30</v>
      </c>
      <c r="K847" s="14"/>
      <c r="L847" s="14">
        <f t="shared" si="12"/>
        <v>0.2</v>
      </c>
    </row>
    <row r="848" spans="1:12">
      <c r="A848" s="12" t="s">
        <v>8</v>
      </c>
      <c r="B848" s="13" t="s">
        <v>99</v>
      </c>
      <c r="C848" s="13"/>
      <c r="D848" s="13" t="s">
        <v>310</v>
      </c>
      <c r="E848" s="13" t="s">
        <v>311</v>
      </c>
      <c r="F848" s="13"/>
      <c r="G848" s="13" t="s">
        <v>263</v>
      </c>
      <c r="H848" s="13"/>
      <c r="I848" s="13"/>
      <c r="J848" s="14">
        <v>20</v>
      </c>
      <c r="K848" s="14"/>
      <c r="L848" s="14">
        <f t="shared" si="12"/>
        <v>0.2</v>
      </c>
    </row>
    <row r="849" spans="1:12">
      <c r="A849" s="12" t="s">
        <v>8</v>
      </c>
      <c r="B849" s="13" t="s">
        <v>43</v>
      </c>
      <c r="C849" s="13"/>
      <c r="D849" s="13" t="s">
        <v>310</v>
      </c>
      <c r="E849" s="13" t="s">
        <v>311</v>
      </c>
      <c r="F849" s="13"/>
      <c r="G849" s="13" t="s">
        <v>263</v>
      </c>
      <c r="H849" s="13"/>
      <c r="I849" s="13"/>
      <c r="J849" s="14">
        <v>15</v>
      </c>
      <c r="K849" s="14"/>
      <c r="L849" s="14">
        <f t="shared" si="12"/>
        <v>0.15</v>
      </c>
    </row>
    <row r="850" spans="1:12">
      <c r="A850" s="12" t="s">
        <v>8</v>
      </c>
      <c r="B850" s="13" t="s">
        <v>134</v>
      </c>
      <c r="C850" s="13"/>
      <c r="D850" s="13" t="s">
        <v>310</v>
      </c>
      <c r="E850" s="13" t="s">
        <v>311</v>
      </c>
      <c r="F850" s="13"/>
      <c r="G850" s="13" t="s">
        <v>263</v>
      </c>
      <c r="H850" s="13"/>
      <c r="I850" s="13"/>
      <c r="J850" s="14">
        <v>14</v>
      </c>
      <c r="K850" s="14"/>
      <c r="L850" s="14">
        <f t="shared" si="12"/>
        <v>0.145</v>
      </c>
    </row>
    <row r="851" spans="1:12">
      <c r="A851" s="12" t="s">
        <v>8</v>
      </c>
      <c r="B851" s="13" t="s">
        <v>9</v>
      </c>
      <c r="C851" s="13"/>
      <c r="D851" s="13" t="s">
        <v>310</v>
      </c>
      <c r="E851" s="13" t="s">
        <v>311</v>
      </c>
      <c r="F851" s="13"/>
      <c r="G851" s="13" t="s">
        <v>263</v>
      </c>
      <c r="H851" s="13"/>
      <c r="I851" s="13"/>
      <c r="J851" s="14">
        <v>0</v>
      </c>
      <c r="K851" s="14"/>
      <c r="L851" s="14">
        <f t="shared" si="12"/>
        <v>0</v>
      </c>
    </row>
    <row r="852" spans="1:12">
      <c r="A852" s="12" t="s">
        <v>8</v>
      </c>
      <c r="B852" s="13" t="s">
        <v>173</v>
      </c>
      <c r="C852" s="13"/>
      <c r="D852" s="13" t="s">
        <v>310</v>
      </c>
      <c r="E852" s="13" t="s">
        <v>311</v>
      </c>
      <c r="F852" s="13"/>
      <c r="G852" s="13" t="s">
        <v>263</v>
      </c>
      <c r="H852" s="13"/>
      <c r="I852" s="13"/>
      <c r="J852" s="14">
        <v>11</v>
      </c>
      <c r="K852" s="14"/>
      <c r="L852" s="14">
        <f t="shared" si="12"/>
        <v>0.13</v>
      </c>
    </row>
    <row r="853" spans="1:12">
      <c r="A853" s="12" t="s">
        <v>8</v>
      </c>
      <c r="B853" s="13" t="s">
        <v>49</v>
      </c>
      <c r="C853" s="13"/>
      <c r="D853" s="13" t="s">
        <v>310</v>
      </c>
      <c r="E853" s="13" t="s">
        <v>311</v>
      </c>
      <c r="F853" s="13"/>
      <c r="G853" s="13" t="s">
        <v>263</v>
      </c>
      <c r="H853" s="13"/>
      <c r="I853" s="13"/>
      <c r="J853" s="14">
        <v>20</v>
      </c>
      <c r="K853" s="14"/>
      <c r="L853" s="14">
        <f t="shared" si="12"/>
        <v>0.2</v>
      </c>
    </row>
    <row r="854" spans="1:12">
      <c r="A854" s="12" t="s">
        <v>8</v>
      </c>
      <c r="B854" s="13" t="s">
        <v>81</v>
      </c>
      <c r="C854" s="13"/>
      <c r="D854" s="13" t="s">
        <v>310</v>
      </c>
      <c r="E854" s="13" t="s">
        <v>311</v>
      </c>
      <c r="F854" s="13"/>
      <c r="G854" s="13" t="s">
        <v>263</v>
      </c>
      <c r="H854" s="13"/>
      <c r="I854" s="13"/>
      <c r="J854" s="14">
        <v>12</v>
      </c>
      <c r="K854" s="14"/>
      <c r="L854" s="14">
        <f t="shared" si="12"/>
        <v>0.135</v>
      </c>
    </row>
    <row r="855" spans="1:12">
      <c r="A855" s="12" t="s">
        <v>8</v>
      </c>
      <c r="B855" s="13" t="s">
        <v>131</v>
      </c>
      <c r="C855" s="13"/>
      <c r="D855" s="13" t="s">
        <v>310</v>
      </c>
      <c r="E855" s="13" t="s">
        <v>311</v>
      </c>
      <c r="F855" s="13"/>
      <c r="G855" s="13" t="s">
        <v>263</v>
      </c>
      <c r="H855" s="13"/>
      <c r="I855" s="13"/>
      <c r="J855" s="14">
        <v>0</v>
      </c>
      <c r="K855" s="14"/>
      <c r="L855" s="14">
        <f t="shared" si="12"/>
        <v>0</v>
      </c>
    </row>
    <row r="856" spans="1:12">
      <c r="A856" s="12" t="s">
        <v>8</v>
      </c>
      <c r="B856" s="13" t="s">
        <v>153</v>
      </c>
      <c r="C856" s="13"/>
      <c r="D856" s="13" t="s">
        <v>310</v>
      </c>
      <c r="E856" s="13" t="s">
        <v>311</v>
      </c>
      <c r="F856" s="13"/>
      <c r="G856" s="13" t="s">
        <v>263</v>
      </c>
      <c r="H856" s="13"/>
      <c r="I856" s="13"/>
      <c r="J856" s="14">
        <v>5</v>
      </c>
      <c r="K856" s="14"/>
      <c r="L856" s="14">
        <f t="shared" si="12"/>
        <v>0</v>
      </c>
    </row>
    <row r="857" spans="1:12">
      <c r="A857" s="12" t="s">
        <v>8</v>
      </c>
      <c r="B857" s="13" t="s">
        <v>137</v>
      </c>
      <c r="C857" s="13"/>
      <c r="D857" s="13" t="s">
        <v>310</v>
      </c>
      <c r="E857" s="13" t="s">
        <v>311</v>
      </c>
      <c r="F857" s="13"/>
      <c r="G857" s="13" t="s">
        <v>263</v>
      </c>
      <c r="H857" s="13"/>
      <c r="I857" s="13"/>
      <c r="J857" s="14">
        <v>0</v>
      </c>
      <c r="K857" s="14"/>
      <c r="L857" s="14">
        <f t="shared" si="12"/>
        <v>0</v>
      </c>
    </row>
    <row r="858" spans="1:12">
      <c r="A858" s="12" t="s">
        <v>8</v>
      </c>
      <c r="B858" s="13" t="s">
        <v>16</v>
      </c>
      <c r="C858" s="13"/>
      <c r="D858" s="13" t="s">
        <v>310</v>
      </c>
      <c r="E858" s="13" t="s">
        <v>311</v>
      </c>
      <c r="F858" s="13"/>
      <c r="G858" s="13" t="s">
        <v>263</v>
      </c>
      <c r="H858" s="13"/>
      <c r="I858" s="13"/>
      <c r="J858" s="14">
        <v>0</v>
      </c>
      <c r="K858" s="14"/>
      <c r="L858" s="14">
        <f t="shared" si="12"/>
        <v>0</v>
      </c>
    </row>
    <row r="859" spans="1:12">
      <c r="A859" s="12" t="s">
        <v>8</v>
      </c>
      <c r="B859" s="13" t="s">
        <v>112</v>
      </c>
      <c r="C859" s="13"/>
      <c r="D859" s="13" t="s">
        <v>310</v>
      </c>
      <c r="E859" s="13" t="s">
        <v>311</v>
      </c>
      <c r="F859" s="13"/>
      <c r="G859" s="13" t="s">
        <v>262</v>
      </c>
      <c r="H859" s="13"/>
      <c r="I859" s="13"/>
      <c r="J859" s="14">
        <v>15</v>
      </c>
      <c r="K859" s="14"/>
      <c r="L859" s="14">
        <f t="shared" si="12"/>
        <v>0.15</v>
      </c>
    </row>
    <row r="860" spans="1:12">
      <c r="A860" s="12" t="s">
        <v>8</v>
      </c>
      <c r="B860" s="13" t="s">
        <v>28</v>
      </c>
      <c r="C860" s="13"/>
      <c r="D860" s="13" t="s">
        <v>310</v>
      </c>
      <c r="E860" s="13" t="s">
        <v>311</v>
      </c>
      <c r="F860" s="13"/>
      <c r="G860" s="13" t="s">
        <v>262</v>
      </c>
      <c r="H860" s="13"/>
      <c r="I860" s="13"/>
      <c r="J860" s="14">
        <v>20</v>
      </c>
      <c r="K860" s="14"/>
      <c r="L860" s="14">
        <f t="shared" si="12"/>
        <v>0.2</v>
      </c>
    </row>
    <row r="861" spans="1:12">
      <c r="A861" s="12" t="s">
        <v>8</v>
      </c>
      <c r="B861" s="13" t="s">
        <v>37</v>
      </c>
      <c r="C861" s="13"/>
      <c r="D861" s="13" t="s">
        <v>310</v>
      </c>
      <c r="E861" s="13" t="s">
        <v>311</v>
      </c>
      <c r="F861" s="13"/>
      <c r="G861" s="13" t="s">
        <v>262</v>
      </c>
      <c r="H861" s="13"/>
      <c r="I861" s="13"/>
      <c r="J861" s="14">
        <v>20</v>
      </c>
      <c r="K861" s="14"/>
      <c r="L861" s="14">
        <f t="shared" si="12"/>
        <v>0.2</v>
      </c>
    </row>
    <row r="862" spans="1:12">
      <c r="A862" s="12" t="s">
        <v>8</v>
      </c>
      <c r="B862" s="13" t="s">
        <v>197</v>
      </c>
      <c r="C862" s="13"/>
      <c r="D862" s="13" t="s">
        <v>310</v>
      </c>
      <c r="E862" s="13" t="s">
        <v>311</v>
      </c>
      <c r="F862" s="13"/>
      <c r="G862" s="13" t="s">
        <v>262</v>
      </c>
      <c r="H862" s="13"/>
      <c r="I862" s="13"/>
      <c r="J862" s="14">
        <v>20</v>
      </c>
      <c r="K862" s="14"/>
      <c r="L862" s="14">
        <f t="shared" si="12"/>
        <v>0.2</v>
      </c>
    </row>
    <row r="863" spans="1:12">
      <c r="A863" s="12" t="s">
        <v>8</v>
      </c>
      <c r="B863" s="13" t="s">
        <v>54</v>
      </c>
      <c r="C863" s="13"/>
      <c r="D863" s="13" t="s">
        <v>310</v>
      </c>
      <c r="E863" s="13" t="s">
        <v>311</v>
      </c>
      <c r="F863" s="13"/>
      <c r="G863" s="13" t="s">
        <v>262</v>
      </c>
      <c r="H863" s="13"/>
      <c r="I863" s="13"/>
      <c r="J863" s="14">
        <v>20</v>
      </c>
      <c r="K863" s="14"/>
      <c r="L863" s="14">
        <f t="shared" si="12"/>
        <v>0.2</v>
      </c>
    </row>
    <row r="864" spans="1:12">
      <c r="A864" s="12" t="s">
        <v>8</v>
      </c>
      <c r="B864" s="13" t="s">
        <v>48</v>
      </c>
      <c r="C864" s="13"/>
      <c r="D864" s="13" t="s">
        <v>310</v>
      </c>
      <c r="E864" s="13" t="s">
        <v>311</v>
      </c>
      <c r="F864" s="13"/>
      <c r="G864" s="13" t="s">
        <v>262</v>
      </c>
      <c r="H864" s="13"/>
      <c r="I864" s="13"/>
      <c r="J864" s="14">
        <v>20</v>
      </c>
      <c r="K864" s="14"/>
      <c r="L864" s="14">
        <f t="shared" si="12"/>
        <v>0.2</v>
      </c>
    </row>
    <row r="865" spans="1:12">
      <c r="A865" s="12" t="s">
        <v>8</v>
      </c>
      <c r="B865" s="13" t="s">
        <v>86</v>
      </c>
      <c r="C865" s="13"/>
      <c r="D865" s="13" t="s">
        <v>310</v>
      </c>
      <c r="E865" s="13" t="s">
        <v>311</v>
      </c>
      <c r="F865" s="13"/>
      <c r="G865" s="13" t="s">
        <v>262</v>
      </c>
      <c r="H865" s="13"/>
      <c r="I865" s="13"/>
      <c r="J865" s="14">
        <v>20</v>
      </c>
      <c r="K865" s="14"/>
      <c r="L865" s="14">
        <f t="shared" si="12"/>
        <v>0.2</v>
      </c>
    </row>
    <row r="866" spans="1:12">
      <c r="A866" s="12" t="s">
        <v>8</v>
      </c>
      <c r="B866" s="13" t="s">
        <v>123</v>
      </c>
      <c r="C866" s="13"/>
      <c r="D866" s="13" t="s">
        <v>310</v>
      </c>
      <c r="E866" s="13" t="s">
        <v>311</v>
      </c>
      <c r="F866" s="13"/>
      <c r="G866" s="13" t="s">
        <v>262</v>
      </c>
      <c r="H866" s="13"/>
      <c r="I866" s="13"/>
      <c r="J866" s="14">
        <v>20</v>
      </c>
      <c r="K866" s="14"/>
      <c r="L866" s="14">
        <f t="shared" si="12"/>
        <v>0.2</v>
      </c>
    </row>
    <row r="867" spans="1:12">
      <c r="A867" s="12" t="s">
        <v>8</v>
      </c>
      <c r="B867" s="13" t="s">
        <v>72</v>
      </c>
      <c r="C867" s="13"/>
      <c r="D867" s="13" t="s">
        <v>310</v>
      </c>
      <c r="E867" s="13" t="s">
        <v>311</v>
      </c>
      <c r="F867" s="13"/>
      <c r="G867" s="13" t="s">
        <v>262</v>
      </c>
      <c r="H867" s="13"/>
      <c r="I867" s="13"/>
      <c r="J867" s="14">
        <v>20</v>
      </c>
      <c r="K867" s="14"/>
      <c r="L867" s="14">
        <f t="shared" si="12"/>
        <v>0.2</v>
      </c>
    </row>
    <row r="868" spans="1:12">
      <c r="A868" s="12" t="s">
        <v>8</v>
      </c>
      <c r="B868" s="13" t="s">
        <v>69</v>
      </c>
      <c r="C868" s="13"/>
      <c r="D868" s="13" t="s">
        <v>310</v>
      </c>
      <c r="E868" s="13" t="s">
        <v>311</v>
      </c>
      <c r="F868" s="13"/>
      <c r="G868" s="13" t="s">
        <v>262</v>
      </c>
      <c r="H868" s="13"/>
      <c r="I868" s="13"/>
      <c r="J868" s="14">
        <v>11</v>
      </c>
      <c r="K868" s="14"/>
      <c r="L868" s="14">
        <f t="shared" si="12"/>
        <v>0.13</v>
      </c>
    </row>
    <row r="869" spans="1:12">
      <c r="A869" s="12" t="s">
        <v>8</v>
      </c>
      <c r="B869" s="13" t="s">
        <v>118</v>
      </c>
      <c r="C869" s="13"/>
      <c r="D869" s="13" t="s">
        <v>310</v>
      </c>
      <c r="E869" s="13" t="s">
        <v>311</v>
      </c>
      <c r="F869" s="13"/>
      <c r="G869" s="13" t="s">
        <v>262</v>
      </c>
      <c r="H869" s="13"/>
      <c r="I869" s="13"/>
      <c r="J869" s="14">
        <v>20</v>
      </c>
      <c r="K869" s="14"/>
      <c r="L869" s="14">
        <f t="shared" si="12"/>
        <v>0.2</v>
      </c>
    </row>
    <row r="870" spans="1:12">
      <c r="A870" s="12" t="s">
        <v>8</v>
      </c>
      <c r="B870" s="13" t="s">
        <v>199</v>
      </c>
      <c r="C870" s="13"/>
      <c r="D870" s="13" t="s">
        <v>310</v>
      </c>
      <c r="E870" s="13" t="s">
        <v>311</v>
      </c>
      <c r="F870" s="13"/>
      <c r="G870" s="13" t="s">
        <v>262</v>
      </c>
      <c r="H870" s="13"/>
      <c r="I870" s="13"/>
      <c r="J870" s="14">
        <v>20</v>
      </c>
      <c r="K870" s="14"/>
      <c r="L870" s="14">
        <f t="shared" si="12"/>
        <v>0.2</v>
      </c>
    </row>
    <row r="871" spans="1:12">
      <c r="A871" s="12" t="s">
        <v>8</v>
      </c>
      <c r="B871" s="13" t="s">
        <v>193</v>
      </c>
      <c r="C871" s="13"/>
      <c r="D871" s="13" t="s">
        <v>310</v>
      </c>
      <c r="E871" s="13" t="s">
        <v>311</v>
      </c>
      <c r="F871" s="13"/>
      <c r="G871" s="13" t="s">
        <v>262</v>
      </c>
      <c r="H871" s="13"/>
      <c r="I871" s="13"/>
      <c r="J871" s="14">
        <v>20</v>
      </c>
      <c r="K871" s="14"/>
      <c r="L871" s="14">
        <f t="shared" si="12"/>
        <v>0.2</v>
      </c>
    </row>
    <row r="872" spans="1:12">
      <c r="A872" s="12" t="s">
        <v>8</v>
      </c>
      <c r="B872" s="13" t="s">
        <v>171</v>
      </c>
      <c r="C872" s="13"/>
      <c r="D872" s="13" t="s">
        <v>310</v>
      </c>
      <c r="E872" s="13" t="s">
        <v>311</v>
      </c>
      <c r="F872" s="13"/>
      <c r="G872" s="13" t="s">
        <v>262</v>
      </c>
      <c r="H872" s="13"/>
      <c r="I872" s="13"/>
      <c r="J872" s="14">
        <v>20</v>
      </c>
      <c r="K872" s="14"/>
      <c r="L872" s="14">
        <f t="shared" si="12"/>
        <v>0.2</v>
      </c>
    </row>
    <row r="873" spans="1:12">
      <c r="A873" s="12" t="s">
        <v>8</v>
      </c>
      <c r="B873" s="13" t="s">
        <v>20</v>
      </c>
      <c r="C873" s="13"/>
      <c r="D873" s="13" t="s">
        <v>310</v>
      </c>
      <c r="E873" s="13" t="s">
        <v>311</v>
      </c>
      <c r="F873" s="13"/>
      <c r="G873" s="13" t="s">
        <v>262</v>
      </c>
      <c r="H873" s="13"/>
      <c r="I873" s="13"/>
      <c r="J873" s="14">
        <v>43</v>
      </c>
      <c r="K873" s="14"/>
      <c r="L873" s="14">
        <f t="shared" si="12"/>
        <v>0.2</v>
      </c>
    </row>
    <row r="874" spans="1:12">
      <c r="A874" s="12" t="s">
        <v>8</v>
      </c>
      <c r="B874" s="13" t="s">
        <v>36</v>
      </c>
      <c r="C874" s="13"/>
      <c r="D874" s="13" t="s">
        <v>310</v>
      </c>
      <c r="E874" s="13" t="s">
        <v>311</v>
      </c>
      <c r="F874" s="13"/>
      <c r="G874" s="13" t="s">
        <v>262</v>
      </c>
      <c r="H874" s="13"/>
      <c r="I874" s="13"/>
      <c r="J874" s="14">
        <v>20</v>
      </c>
      <c r="K874" s="14"/>
      <c r="L874" s="14">
        <f t="shared" si="12"/>
        <v>0.2</v>
      </c>
    </row>
    <row r="875" spans="1:12">
      <c r="A875" s="12" t="s">
        <v>8</v>
      </c>
      <c r="B875" s="13" t="s">
        <v>29</v>
      </c>
      <c r="C875" s="13"/>
      <c r="D875" s="13" t="s">
        <v>310</v>
      </c>
      <c r="E875" s="13" t="s">
        <v>311</v>
      </c>
      <c r="F875" s="13"/>
      <c r="G875" s="13" t="s">
        <v>262</v>
      </c>
      <c r="H875" s="13"/>
      <c r="I875" s="13"/>
      <c r="J875" s="14">
        <v>0</v>
      </c>
      <c r="K875" s="14"/>
      <c r="L875" s="14">
        <f t="shared" si="12"/>
        <v>0</v>
      </c>
    </row>
    <row r="876" spans="1:12">
      <c r="A876" s="12" t="s">
        <v>8</v>
      </c>
      <c r="B876" s="13" t="s">
        <v>67</v>
      </c>
      <c r="C876" s="13"/>
      <c r="D876" s="13" t="s">
        <v>310</v>
      </c>
      <c r="E876" s="13" t="s">
        <v>311</v>
      </c>
      <c r="F876" s="13"/>
      <c r="G876" s="13" t="s">
        <v>262</v>
      </c>
      <c r="H876" s="13"/>
      <c r="I876" s="13"/>
      <c r="J876" s="14">
        <v>20</v>
      </c>
      <c r="K876" s="14"/>
      <c r="L876" s="14">
        <f t="shared" si="12"/>
        <v>0.2</v>
      </c>
    </row>
    <row r="877" spans="1:12">
      <c r="A877" s="12" t="s">
        <v>8</v>
      </c>
      <c r="B877" s="13" t="s">
        <v>91</v>
      </c>
      <c r="C877" s="13"/>
      <c r="D877" s="13" t="s">
        <v>310</v>
      </c>
      <c r="E877" s="13" t="s">
        <v>311</v>
      </c>
      <c r="F877" s="13"/>
      <c r="G877" s="13" t="s">
        <v>262</v>
      </c>
      <c r="H877" s="13"/>
      <c r="I877" s="13"/>
      <c r="J877" s="14">
        <v>20</v>
      </c>
      <c r="K877" s="14"/>
      <c r="L877" s="14">
        <f t="shared" si="12"/>
        <v>0.2</v>
      </c>
    </row>
    <row r="878" spans="1:12">
      <c r="A878" s="12" t="s">
        <v>8</v>
      </c>
      <c r="B878" s="13" t="s">
        <v>98</v>
      </c>
      <c r="C878" s="13"/>
      <c r="D878" s="13" t="s">
        <v>310</v>
      </c>
      <c r="E878" s="13" t="s">
        <v>311</v>
      </c>
      <c r="F878" s="13"/>
      <c r="G878" s="13" t="s">
        <v>262</v>
      </c>
      <c r="H878" s="13"/>
      <c r="I878" s="13"/>
      <c r="J878" s="14">
        <v>20</v>
      </c>
      <c r="K878" s="14"/>
      <c r="L878" s="14">
        <f t="shared" si="12"/>
        <v>0.2</v>
      </c>
    </row>
    <row r="879" spans="1:12">
      <c r="A879" s="12" t="s">
        <v>8</v>
      </c>
      <c r="B879" s="13" t="s">
        <v>99</v>
      </c>
      <c r="C879" s="13"/>
      <c r="D879" s="13" t="s">
        <v>310</v>
      </c>
      <c r="E879" s="13" t="s">
        <v>311</v>
      </c>
      <c r="F879" s="13"/>
      <c r="G879" s="13" t="s">
        <v>262</v>
      </c>
      <c r="H879" s="13"/>
      <c r="I879" s="13"/>
      <c r="J879" s="14">
        <v>20</v>
      </c>
      <c r="K879" s="14"/>
      <c r="L879" s="14">
        <f t="shared" si="12"/>
        <v>0.2</v>
      </c>
    </row>
    <row r="880" spans="1:12">
      <c r="A880" s="12" t="s">
        <v>8</v>
      </c>
      <c r="B880" s="13" t="s">
        <v>43</v>
      </c>
      <c r="C880" s="13"/>
      <c r="D880" s="13" t="s">
        <v>310</v>
      </c>
      <c r="E880" s="13" t="s">
        <v>311</v>
      </c>
      <c r="F880" s="13"/>
      <c r="G880" s="13" t="s">
        <v>262</v>
      </c>
      <c r="H880" s="13"/>
      <c r="I880" s="13"/>
      <c r="J880" s="14">
        <v>19</v>
      </c>
      <c r="K880" s="14"/>
      <c r="L880" s="14">
        <f t="shared" si="12"/>
        <v>0.17</v>
      </c>
    </row>
    <row r="881" spans="1:12">
      <c r="A881" s="12" t="s">
        <v>8</v>
      </c>
      <c r="B881" s="13" t="s">
        <v>134</v>
      </c>
      <c r="C881" s="13"/>
      <c r="D881" s="13" t="s">
        <v>310</v>
      </c>
      <c r="E881" s="13" t="s">
        <v>311</v>
      </c>
      <c r="F881" s="13"/>
      <c r="G881" s="13" t="s">
        <v>262</v>
      </c>
      <c r="H881" s="13"/>
      <c r="I881" s="13"/>
      <c r="J881" s="14">
        <v>19</v>
      </c>
      <c r="K881" s="14"/>
      <c r="L881" s="14">
        <f t="shared" si="12"/>
        <v>0.17</v>
      </c>
    </row>
    <row r="882" spans="1:12">
      <c r="A882" s="12" t="s">
        <v>8</v>
      </c>
      <c r="B882" s="13" t="s">
        <v>9</v>
      </c>
      <c r="C882" s="13"/>
      <c r="D882" s="13" t="s">
        <v>310</v>
      </c>
      <c r="E882" s="13" t="s">
        <v>311</v>
      </c>
      <c r="F882" s="13"/>
      <c r="G882" s="13" t="s">
        <v>262</v>
      </c>
      <c r="H882" s="13"/>
      <c r="I882" s="13"/>
      <c r="J882" s="14">
        <v>8</v>
      </c>
      <c r="K882" s="14"/>
      <c r="L882" s="14">
        <f t="shared" si="12"/>
        <v>0</v>
      </c>
    </row>
    <row r="883" spans="1:12">
      <c r="A883" s="12" t="s">
        <v>8</v>
      </c>
      <c r="B883" s="13" t="s">
        <v>173</v>
      </c>
      <c r="C883" s="13"/>
      <c r="D883" s="13" t="s">
        <v>310</v>
      </c>
      <c r="E883" s="13" t="s">
        <v>311</v>
      </c>
      <c r="F883" s="13"/>
      <c r="G883" s="13" t="s">
        <v>262</v>
      </c>
      <c r="H883" s="13"/>
      <c r="I883" s="13"/>
      <c r="J883" s="14">
        <v>18</v>
      </c>
      <c r="K883" s="14"/>
      <c r="L883" s="14">
        <f t="shared" si="12"/>
        <v>0.165</v>
      </c>
    </row>
    <row r="884" spans="1:12">
      <c r="A884" s="12" t="s">
        <v>8</v>
      </c>
      <c r="B884" s="13" t="s">
        <v>49</v>
      </c>
      <c r="C884" s="13"/>
      <c r="D884" s="13" t="s">
        <v>310</v>
      </c>
      <c r="E884" s="13" t="s">
        <v>311</v>
      </c>
      <c r="F884" s="13"/>
      <c r="G884" s="13" t="s">
        <v>262</v>
      </c>
      <c r="H884" s="13"/>
      <c r="I884" s="13"/>
      <c r="J884" s="14">
        <v>20</v>
      </c>
      <c r="K884" s="14"/>
      <c r="L884" s="14">
        <f t="shared" si="12"/>
        <v>0.2</v>
      </c>
    </row>
    <row r="885" spans="1:12">
      <c r="A885" s="12" t="s">
        <v>8</v>
      </c>
      <c r="B885" s="13" t="s">
        <v>81</v>
      </c>
      <c r="C885" s="13"/>
      <c r="D885" s="13" t="s">
        <v>310</v>
      </c>
      <c r="E885" s="13" t="s">
        <v>311</v>
      </c>
      <c r="F885" s="13"/>
      <c r="G885" s="13" t="s">
        <v>262</v>
      </c>
      <c r="H885" s="13"/>
      <c r="I885" s="13"/>
      <c r="J885" s="14">
        <v>0</v>
      </c>
      <c r="K885" s="14"/>
      <c r="L885" s="14">
        <f t="shared" si="12"/>
        <v>0</v>
      </c>
    </row>
    <row r="886" spans="1:12">
      <c r="A886" s="12" t="s">
        <v>8</v>
      </c>
      <c r="B886" s="13" t="s">
        <v>131</v>
      </c>
      <c r="C886" s="13"/>
      <c r="D886" s="13" t="s">
        <v>310</v>
      </c>
      <c r="E886" s="13" t="s">
        <v>311</v>
      </c>
      <c r="F886" s="13"/>
      <c r="G886" s="13" t="s">
        <v>262</v>
      </c>
      <c r="H886" s="13"/>
      <c r="I886" s="13"/>
      <c r="J886" s="14">
        <v>0</v>
      </c>
      <c r="K886" s="14"/>
      <c r="L886" s="14">
        <f t="shared" si="12"/>
        <v>0</v>
      </c>
    </row>
    <row r="887" spans="1:12">
      <c r="A887" s="12" t="s">
        <v>8</v>
      </c>
      <c r="B887" s="13" t="s">
        <v>153</v>
      </c>
      <c r="C887" s="13"/>
      <c r="D887" s="13" t="s">
        <v>310</v>
      </c>
      <c r="E887" s="13" t="s">
        <v>311</v>
      </c>
      <c r="F887" s="13"/>
      <c r="G887" s="13" t="s">
        <v>262</v>
      </c>
      <c r="H887" s="13"/>
      <c r="I887" s="13"/>
      <c r="J887" s="14">
        <v>18</v>
      </c>
      <c r="K887" s="14"/>
      <c r="L887" s="14">
        <f t="shared" si="12"/>
        <v>0.165</v>
      </c>
    </row>
    <row r="888" spans="1:12">
      <c r="A888" s="12" t="s">
        <v>8</v>
      </c>
      <c r="B888" s="13" t="s">
        <v>137</v>
      </c>
      <c r="C888" s="13"/>
      <c r="D888" s="13" t="s">
        <v>310</v>
      </c>
      <c r="E888" s="13" t="s">
        <v>311</v>
      </c>
      <c r="F888" s="13"/>
      <c r="G888" s="13" t="s">
        <v>262</v>
      </c>
      <c r="H888" s="13"/>
      <c r="I888" s="13"/>
      <c r="J888" s="14">
        <v>0</v>
      </c>
      <c r="K888" s="14"/>
      <c r="L888" s="14">
        <f t="shared" si="12"/>
        <v>0</v>
      </c>
    </row>
    <row r="889" spans="1:12">
      <c r="A889" s="12" t="s">
        <v>8</v>
      </c>
      <c r="B889" s="13" t="s">
        <v>16</v>
      </c>
      <c r="C889" s="13"/>
      <c r="D889" s="13" t="s">
        <v>310</v>
      </c>
      <c r="E889" s="13" t="s">
        <v>311</v>
      </c>
      <c r="F889" s="13"/>
      <c r="G889" s="13" t="s">
        <v>262</v>
      </c>
      <c r="H889" s="13"/>
      <c r="I889" s="13"/>
      <c r="J889" s="14">
        <v>0</v>
      </c>
      <c r="K889" s="14"/>
      <c r="L889" s="14">
        <f t="shared" si="12"/>
        <v>0</v>
      </c>
    </row>
    <row r="890" spans="1:12">
      <c r="A890" s="12" t="s">
        <v>8</v>
      </c>
      <c r="B890" s="13" t="s">
        <v>9</v>
      </c>
      <c r="C890" s="13"/>
      <c r="D890" s="13" t="s">
        <v>310</v>
      </c>
      <c r="E890" s="13" t="s">
        <v>312</v>
      </c>
      <c r="F890" s="13"/>
      <c r="G890" s="13" t="s">
        <v>263</v>
      </c>
      <c r="H890" s="13"/>
      <c r="I890" s="13"/>
      <c r="J890" s="14">
        <v>100</v>
      </c>
      <c r="K890" s="14"/>
      <c r="L890" s="14">
        <f>IF(J890=100,0.3,IF(J890&lt;60,0,(J890*0.04-2)/8))</f>
        <v>0.3</v>
      </c>
    </row>
    <row r="891" spans="1:12">
      <c r="A891" s="12" t="s">
        <v>8</v>
      </c>
      <c r="B891" s="13" t="s">
        <v>16</v>
      </c>
      <c r="C891" s="13"/>
      <c r="D891" s="13" t="s">
        <v>310</v>
      </c>
      <c r="E891" s="13" t="s">
        <v>312</v>
      </c>
      <c r="F891" s="13"/>
      <c r="G891" s="13" t="s">
        <v>263</v>
      </c>
      <c r="H891" s="13"/>
      <c r="I891" s="13"/>
      <c r="J891" s="14">
        <v>0</v>
      </c>
      <c r="K891" s="14"/>
      <c r="L891" s="14">
        <f t="shared" ref="L891:L922" si="13">IF(J891=100,0.3,IF(J891&lt;60,0,(J891*0.04-2)/8))</f>
        <v>0</v>
      </c>
    </row>
    <row r="892" spans="1:12">
      <c r="A892" s="12" t="s">
        <v>8</v>
      </c>
      <c r="B892" s="13" t="s">
        <v>20</v>
      </c>
      <c r="C892" s="13"/>
      <c r="D892" s="13" t="s">
        <v>310</v>
      </c>
      <c r="E892" s="13" t="s">
        <v>312</v>
      </c>
      <c r="F892" s="13"/>
      <c r="G892" s="13" t="s">
        <v>263</v>
      </c>
      <c r="H892" s="13"/>
      <c r="I892" s="13"/>
      <c r="J892" s="14">
        <v>0</v>
      </c>
      <c r="K892" s="14"/>
      <c r="L892" s="14">
        <f t="shared" si="13"/>
        <v>0</v>
      </c>
    </row>
    <row r="893" spans="1:12">
      <c r="A893" s="12" t="s">
        <v>8</v>
      </c>
      <c r="B893" s="13" t="s">
        <v>28</v>
      </c>
      <c r="C893" s="13"/>
      <c r="D893" s="13" t="s">
        <v>310</v>
      </c>
      <c r="E893" s="13" t="s">
        <v>312</v>
      </c>
      <c r="F893" s="13"/>
      <c r="G893" s="13" t="s">
        <v>263</v>
      </c>
      <c r="H893" s="13"/>
      <c r="I893" s="13"/>
      <c r="J893" s="14">
        <v>100</v>
      </c>
      <c r="K893" s="14"/>
      <c r="L893" s="14">
        <f t="shared" si="13"/>
        <v>0.3</v>
      </c>
    </row>
    <row r="894" spans="1:12">
      <c r="A894" s="12" t="s">
        <v>8</v>
      </c>
      <c r="B894" s="13" t="s">
        <v>29</v>
      </c>
      <c r="C894" s="13"/>
      <c r="D894" s="13" t="s">
        <v>310</v>
      </c>
      <c r="E894" s="13" t="s">
        <v>312</v>
      </c>
      <c r="F894" s="13"/>
      <c r="G894" s="13" t="s">
        <v>263</v>
      </c>
      <c r="H894" s="13"/>
      <c r="I894" s="13"/>
      <c r="J894" s="14">
        <v>0</v>
      </c>
      <c r="K894" s="14"/>
      <c r="L894" s="14">
        <f t="shared" si="13"/>
        <v>0</v>
      </c>
    </row>
    <row r="895" spans="1:12">
      <c r="A895" s="12" t="s">
        <v>8</v>
      </c>
      <c r="B895" s="13" t="s">
        <v>36</v>
      </c>
      <c r="C895" s="13"/>
      <c r="D895" s="13" t="s">
        <v>310</v>
      </c>
      <c r="E895" s="13" t="s">
        <v>312</v>
      </c>
      <c r="F895" s="13"/>
      <c r="G895" s="13" t="s">
        <v>263</v>
      </c>
      <c r="H895" s="13"/>
      <c r="I895" s="13"/>
      <c r="J895" s="14">
        <v>100</v>
      </c>
      <c r="K895" s="14"/>
      <c r="L895" s="14">
        <f t="shared" si="13"/>
        <v>0.3</v>
      </c>
    </row>
    <row r="896" spans="1:12">
      <c r="A896" s="12" t="s">
        <v>8</v>
      </c>
      <c r="B896" s="13" t="s">
        <v>37</v>
      </c>
      <c r="C896" s="13"/>
      <c r="D896" s="13" t="s">
        <v>310</v>
      </c>
      <c r="E896" s="13" t="s">
        <v>312</v>
      </c>
      <c r="F896" s="13"/>
      <c r="G896" s="13" t="s">
        <v>263</v>
      </c>
      <c r="H896" s="13"/>
      <c r="I896" s="13"/>
      <c r="J896" s="14">
        <v>100</v>
      </c>
      <c r="K896" s="14"/>
      <c r="L896" s="14">
        <f t="shared" si="13"/>
        <v>0.3</v>
      </c>
    </row>
    <row r="897" spans="1:12">
      <c r="A897" s="12" t="s">
        <v>8</v>
      </c>
      <c r="B897" s="13" t="s">
        <v>43</v>
      </c>
      <c r="C897" s="13"/>
      <c r="D897" s="13" t="s">
        <v>310</v>
      </c>
      <c r="E897" s="13" t="s">
        <v>312</v>
      </c>
      <c r="F897" s="13"/>
      <c r="G897" s="13" t="s">
        <v>263</v>
      </c>
      <c r="H897" s="13"/>
      <c r="I897" s="13"/>
      <c r="J897" s="14">
        <v>60.7083333333333</v>
      </c>
      <c r="K897" s="14"/>
      <c r="L897" s="14">
        <f t="shared" si="13"/>
        <v>0.0535416666666665</v>
      </c>
    </row>
    <row r="898" spans="1:12">
      <c r="A898" s="12" t="s">
        <v>8</v>
      </c>
      <c r="B898" s="13" t="s">
        <v>48</v>
      </c>
      <c r="C898" s="13"/>
      <c r="D898" s="13" t="s">
        <v>310</v>
      </c>
      <c r="E898" s="13" t="s">
        <v>312</v>
      </c>
      <c r="F898" s="13"/>
      <c r="G898" s="13" t="s">
        <v>263</v>
      </c>
      <c r="H898" s="13"/>
      <c r="I898" s="13"/>
      <c r="J898" s="14">
        <v>60.0333333333333</v>
      </c>
      <c r="K898" s="14"/>
      <c r="L898" s="14">
        <f t="shared" si="13"/>
        <v>0.0501666666666665</v>
      </c>
    </row>
    <row r="899" spans="1:12">
      <c r="A899" s="12" t="s">
        <v>8</v>
      </c>
      <c r="B899" s="13" t="s">
        <v>49</v>
      </c>
      <c r="C899" s="13"/>
      <c r="D899" s="13" t="s">
        <v>310</v>
      </c>
      <c r="E899" s="13" t="s">
        <v>312</v>
      </c>
      <c r="F899" s="13"/>
      <c r="G899" s="13" t="s">
        <v>263</v>
      </c>
      <c r="H899" s="13"/>
      <c r="I899" s="13"/>
      <c r="J899" s="14">
        <v>100</v>
      </c>
      <c r="K899" s="14"/>
      <c r="L899" s="14">
        <f t="shared" si="13"/>
        <v>0.3</v>
      </c>
    </row>
    <row r="900" spans="1:12">
      <c r="A900" s="12" t="s">
        <v>8</v>
      </c>
      <c r="B900" s="13" t="s">
        <v>54</v>
      </c>
      <c r="C900" s="13"/>
      <c r="D900" s="13" t="s">
        <v>310</v>
      </c>
      <c r="E900" s="13" t="s">
        <v>312</v>
      </c>
      <c r="F900" s="13"/>
      <c r="G900" s="13" t="s">
        <v>263</v>
      </c>
      <c r="H900" s="13"/>
      <c r="I900" s="13"/>
      <c r="J900" s="14">
        <v>100</v>
      </c>
      <c r="K900" s="14"/>
      <c r="L900" s="14">
        <f t="shared" si="13"/>
        <v>0.3</v>
      </c>
    </row>
    <row r="901" spans="1:12">
      <c r="A901" s="12" t="s">
        <v>8</v>
      </c>
      <c r="B901" s="13" t="s">
        <v>67</v>
      </c>
      <c r="C901" s="13"/>
      <c r="D901" s="13" t="s">
        <v>310</v>
      </c>
      <c r="E901" s="13" t="s">
        <v>312</v>
      </c>
      <c r="F901" s="13"/>
      <c r="G901" s="13" t="s">
        <v>263</v>
      </c>
      <c r="H901" s="13"/>
      <c r="I901" s="13"/>
      <c r="J901" s="14">
        <v>41.25</v>
      </c>
      <c r="K901" s="14"/>
      <c r="L901" s="14">
        <f t="shared" si="13"/>
        <v>0</v>
      </c>
    </row>
    <row r="902" spans="1:12">
      <c r="A902" s="12" t="s">
        <v>8</v>
      </c>
      <c r="B902" s="13" t="s">
        <v>69</v>
      </c>
      <c r="C902" s="13"/>
      <c r="D902" s="13" t="s">
        <v>310</v>
      </c>
      <c r="E902" s="13" t="s">
        <v>312</v>
      </c>
      <c r="F902" s="13"/>
      <c r="G902" s="13" t="s">
        <v>263</v>
      </c>
      <c r="H902" s="13"/>
      <c r="I902" s="13"/>
      <c r="J902" s="14">
        <v>71.1916666666667</v>
      </c>
      <c r="K902" s="14"/>
      <c r="L902" s="14">
        <f t="shared" si="13"/>
        <v>0.105958333333334</v>
      </c>
    </row>
    <row r="903" spans="1:12">
      <c r="A903" s="12" t="s">
        <v>8</v>
      </c>
      <c r="B903" s="13" t="s">
        <v>72</v>
      </c>
      <c r="C903" s="13"/>
      <c r="D903" s="13" t="s">
        <v>310</v>
      </c>
      <c r="E903" s="13" t="s">
        <v>312</v>
      </c>
      <c r="F903" s="13"/>
      <c r="G903" s="13" t="s">
        <v>263</v>
      </c>
      <c r="H903" s="13"/>
      <c r="I903" s="13"/>
      <c r="J903" s="14">
        <v>29.0166666666667</v>
      </c>
      <c r="K903" s="14"/>
      <c r="L903" s="14">
        <f t="shared" si="13"/>
        <v>0</v>
      </c>
    </row>
    <row r="904" spans="1:12">
      <c r="A904" s="12" t="s">
        <v>8</v>
      </c>
      <c r="B904" s="13" t="s">
        <v>81</v>
      </c>
      <c r="C904" s="13"/>
      <c r="D904" s="13" t="s">
        <v>310</v>
      </c>
      <c r="E904" s="13" t="s">
        <v>312</v>
      </c>
      <c r="F904" s="13"/>
      <c r="G904" s="13" t="s">
        <v>263</v>
      </c>
      <c r="H904" s="13"/>
      <c r="I904" s="13"/>
      <c r="J904" s="14">
        <v>31.6333333333333</v>
      </c>
      <c r="K904" s="14"/>
      <c r="L904" s="14">
        <f t="shared" si="13"/>
        <v>0</v>
      </c>
    </row>
    <row r="905" spans="1:12">
      <c r="A905" s="12" t="s">
        <v>8</v>
      </c>
      <c r="B905" s="13" t="s">
        <v>86</v>
      </c>
      <c r="C905" s="13"/>
      <c r="D905" s="13" t="s">
        <v>310</v>
      </c>
      <c r="E905" s="13" t="s">
        <v>312</v>
      </c>
      <c r="F905" s="13"/>
      <c r="G905" s="13" t="s">
        <v>263</v>
      </c>
      <c r="H905" s="13"/>
      <c r="I905" s="13"/>
      <c r="J905" s="14">
        <v>100</v>
      </c>
      <c r="K905" s="14"/>
      <c r="L905" s="14">
        <f t="shared" si="13"/>
        <v>0.3</v>
      </c>
    </row>
    <row r="906" spans="1:12">
      <c r="A906" s="12" t="s">
        <v>8</v>
      </c>
      <c r="B906" s="13" t="s">
        <v>91</v>
      </c>
      <c r="C906" s="13"/>
      <c r="D906" s="13" t="s">
        <v>310</v>
      </c>
      <c r="E906" s="13" t="s">
        <v>312</v>
      </c>
      <c r="F906" s="13"/>
      <c r="G906" s="13" t="s">
        <v>263</v>
      </c>
      <c r="H906" s="13"/>
      <c r="I906" s="13"/>
      <c r="J906" s="14">
        <v>80.6916666666667</v>
      </c>
      <c r="K906" s="14"/>
      <c r="L906" s="14">
        <f t="shared" si="13"/>
        <v>0.153458333333334</v>
      </c>
    </row>
    <row r="907" spans="1:12">
      <c r="A907" s="12" t="s">
        <v>8</v>
      </c>
      <c r="B907" s="13" t="s">
        <v>98</v>
      </c>
      <c r="C907" s="13"/>
      <c r="D907" s="13" t="s">
        <v>310</v>
      </c>
      <c r="E907" s="13" t="s">
        <v>312</v>
      </c>
      <c r="F907" s="13"/>
      <c r="G907" s="13" t="s">
        <v>263</v>
      </c>
      <c r="H907" s="13"/>
      <c r="I907" s="13"/>
      <c r="J907" s="14">
        <v>100</v>
      </c>
      <c r="K907" s="14"/>
      <c r="L907" s="14">
        <f t="shared" si="13"/>
        <v>0.3</v>
      </c>
    </row>
    <row r="908" spans="1:12">
      <c r="A908" s="12" t="s">
        <v>8</v>
      </c>
      <c r="B908" s="13" t="s">
        <v>99</v>
      </c>
      <c r="C908" s="13"/>
      <c r="D908" s="13" t="s">
        <v>310</v>
      </c>
      <c r="E908" s="13" t="s">
        <v>312</v>
      </c>
      <c r="F908" s="13"/>
      <c r="G908" s="13" t="s">
        <v>263</v>
      </c>
      <c r="H908" s="13"/>
      <c r="I908" s="13"/>
      <c r="J908" s="14">
        <v>100</v>
      </c>
      <c r="K908" s="14"/>
      <c r="L908" s="14">
        <f t="shared" si="13"/>
        <v>0.3</v>
      </c>
    </row>
    <row r="909" spans="1:12">
      <c r="A909" s="12" t="s">
        <v>8</v>
      </c>
      <c r="B909" s="13" t="s">
        <v>112</v>
      </c>
      <c r="C909" s="13"/>
      <c r="D909" s="13" t="s">
        <v>310</v>
      </c>
      <c r="E909" s="13" t="s">
        <v>312</v>
      </c>
      <c r="F909" s="13"/>
      <c r="G909" s="13" t="s">
        <v>263</v>
      </c>
      <c r="H909" s="13"/>
      <c r="I909" s="13"/>
      <c r="J909" s="14">
        <v>100</v>
      </c>
      <c r="K909" s="14"/>
      <c r="L909" s="14">
        <f t="shared" si="13"/>
        <v>0.3</v>
      </c>
    </row>
    <row r="910" spans="1:12">
      <c r="A910" s="12" t="s">
        <v>8</v>
      </c>
      <c r="B910" s="13" t="s">
        <v>118</v>
      </c>
      <c r="C910" s="13"/>
      <c r="D910" s="13" t="s">
        <v>310</v>
      </c>
      <c r="E910" s="13" t="s">
        <v>312</v>
      </c>
      <c r="F910" s="13"/>
      <c r="G910" s="13" t="s">
        <v>263</v>
      </c>
      <c r="H910" s="13"/>
      <c r="I910" s="13"/>
      <c r="J910" s="14">
        <v>54.7833333333333</v>
      </c>
      <c r="K910" s="14"/>
      <c r="L910" s="14">
        <f t="shared" si="13"/>
        <v>0</v>
      </c>
    </row>
    <row r="911" spans="1:12">
      <c r="A911" s="12" t="s">
        <v>8</v>
      </c>
      <c r="B911" s="13" t="s">
        <v>123</v>
      </c>
      <c r="C911" s="13"/>
      <c r="D911" s="13" t="s">
        <v>310</v>
      </c>
      <c r="E911" s="13" t="s">
        <v>312</v>
      </c>
      <c r="F911" s="13"/>
      <c r="G911" s="13" t="s">
        <v>263</v>
      </c>
      <c r="H911" s="13"/>
      <c r="I911" s="13"/>
      <c r="J911" s="14">
        <v>100</v>
      </c>
      <c r="K911" s="14"/>
      <c r="L911" s="14">
        <f t="shared" si="13"/>
        <v>0.3</v>
      </c>
    </row>
    <row r="912" spans="1:12">
      <c r="A912" s="12" t="s">
        <v>8</v>
      </c>
      <c r="B912" s="13" t="s">
        <v>131</v>
      </c>
      <c r="C912" s="13"/>
      <c r="D912" s="13" t="s">
        <v>310</v>
      </c>
      <c r="E912" s="13" t="s">
        <v>312</v>
      </c>
      <c r="F912" s="13"/>
      <c r="G912" s="13" t="s">
        <v>263</v>
      </c>
      <c r="H912" s="13"/>
      <c r="I912" s="13"/>
      <c r="J912" s="14">
        <v>100</v>
      </c>
      <c r="K912" s="14"/>
      <c r="L912" s="14">
        <f t="shared" si="13"/>
        <v>0.3</v>
      </c>
    </row>
    <row r="913" spans="1:12">
      <c r="A913" s="12" t="s">
        <v>8</v>
      </c>
      <c r="B913" s="13" t="s">
        <v>134</v>
      </c>
      <c r="C913" s="13"/>
      <c r="D913" s="13" t="s">
        <v>310</v>
      </c>
      <c r="E913" s="13" t="s">
        <v>312</v>
      </c>
      <c r="F913" s="13"/>
      <c r="G913" s="13" t="s">
        <v>263</v>
      </c>
      <c r="H913" s="13"/>
      <c r="I913" s="13"/>
      <c r="J913" s="14">
        <v>12.95</v>
      </c>
      <c r="K913" s="14"/>
      <c r="L913" s="14">
        <f t="shared" si="13"/>
        <v>0</v>
      </c>
    </row>
    <row r="914" spans="1:12">
      <c r="A914" s="12" t="s">
        <v>8</v>
      </c>
      <c r="B914" s="13" t="s">
        <v>137</v>
      </c>
      <c r="C914" s="13"/>
      <c r="D914" s="13" t="s">
        <v>310</v>
      </c>
      <c r="E914" s="13" t="s">
        <v>312</v>
      </c>
      <c r="F914" s="13"/>
      <c r="G914" s="13" t="s">
        <v>263</v>
      </c>
      <c r="H914" s="13"/>
      <c r="I914" s="13"/>
      <c r="J914" s="14">
        <v>10.0333333333333</v>
      </c>
      <c r="K914" s="14"/>
      <c r="L914" s="14">
        <f t="shared" si="13"/>
        <v>0</v>
      </c>
    </row>
    <row r="915" spans="1:12">
      <c r="A915" s="12" t="s">
        <v>8</v>
      </c>
      <c r="B915" s="13" t="s">
        <v>153</v>
      </c>
      <c r="C915" s="13"/>
      <c r="D915" s="13" t="s">
        <v>310</v>
      </c>
      <c r="E915" s="13" t="s">
        <v>312</v>
      </c>
      <c r="F915" s="13"/>
      <c r="G915" s="13" t="s">
        <v>263</v>
      </c>
      <c r="H915" s="13"/>
      <c r="I915" s="13"/>
      <c r="J915" s="14">
        <v>21.1166666666667</v>
      </c>
      <c r="K915" s="14"/>
      <c r="L915" s="14">
        <f t="shared" si="13"/>
        <v>0</v>
      </c>
    </row>
    <row r="916" spans="1:12">
      <c r="A916" s="12" t="s">
        <v>8</v>
      </c>
      <c r="B916" s="13" t="s">
        <v>171</v>
      </c>
      <c r="C916" s="13"/>
      <c r="D916" s="13" t="s">
        <v>310</v>
      </c>
      <c r="E916" s="13" t="s">
        <v>312</v>
      </c>
      <c r="F916" s="13"/>
      <c r="G916" s="13" t="s">
        <v>263</v>
      </c>
      <c r="H916" s="13"/>
      <c r="I916" s="13"/>
      <c r="J916" s="14">
        <v>100</v>
      </c>
      <c r="K916" s="14"/>
      <c r="L916" s="14">
        <f t="shared" si="13"/>
        <v>0.3</v>
      </c>
    </row>
    <row r="917" spans="1:12">
      <c r="A917" s="12" t="s">
        <v>8</v>
      </c>
      <c r="B917" s="13" t="s">
        <v>173</v>
      </c>
      <c r="C917" s="13"/>
      <c r="D917" s="13" t="s">
        <v>310</v>
      </c>
      <c r="E917" s="13" t="s">
        <v>312</v>
      </c>
      <c r="F917" s="13"/>
      <c r="G917" s="13" t="s">
        <v>263</v>
      </c>
      <c r="H917" s="13"/>
      <c r="I917" s="13"/>
      <c r="J917" s="14">
        <v>20.8583333333333</v>
      </c>
      <c r="K917" s="14"/>
      <c r="L917" s="14">
        <f t="shared" si="13"/>
        <v>0</v>
      </c>
    </row>
    <row r="918" spans="1:12">
      <c r="A918" s="12" t="s">
        <v>8</v>
      </c>
      <c r="B918" s="13" t="s">
        <v>193</v>
      </c>
      <c r="C918" s="13"/>
      <c r="D918" s="13" t="s">
        <v>310</v>
      </c>
      <c r="E918" s="13" t="s">
        <v>312</v>
      </c>
      <c r="F918" s="13"/>
      <c r="G918" s="13" t="s">
        <v>263</v>
      </c>
      <c r="H918" s="13"/>
      <c r="I918" s="13"/>
      <c r="J918" s="14">
        <v>77.85</v>
      </c>
      <c r="K918" s="14"/>
      <c r="L918" s="14">
        <f t="shared" si="13"/>
        <v>0.13925</v>
      </c>
    </row>
    <row r="919" spans="1:12">
      <c r="A919" s="12" t="s">
        <v>8</v>
      </c>
      <c r="B919" s="13" t="s">
        <v>197</v>
      </c>
      <c r="C919" s="13"/>
      <c r="D919" s="13" t="s">
        <v>310</v>
      </c>
      <c r="E919" s="13" t="s">
        <v>312</v>
      </c>
      <c r="F919" s="13"/>
      <c r="G919" s="13" t="s">
        <v>263</v>
      </c>
      <c r="H919" s="13"/>
      <c r="I919" s="13"/>
      <c r="J919" s="14">
        <v>100</v>
      </c>
      <c r="K919" s="14"/>
      <c r="L919" s="14">
        <f t="shared" si="13"/>
        <v>0.3</v>
      </c>
    </row>
    <row r="920" spans="1:12">
      <c r="A920" s="12" t="s">
        <v>8</v>
      </c>
      <c r="B920" s="13" t="s">
        <v>199</v>
      </c>
      <c r="C920" s="13"/>
      <c r="D920" s="13" t="s">
        <v>310</v>
      </c>
      <c r="E920" s="13" t="s">
        <v>312</v>
      </c>
      <c r="F920" s="13"/>
      <c r="G920" s="13" t="s">
        <v>263</v>
      </c>
      <c r="H920" s="13"/>
      <c r="I920" s="13"/>
      <c r="J920" s="14">
        <v>12.275</v>
      </c>
      <c r="K920" s="14"/>
      <c r="L920" s="14">
        <f t="shared" si="13"/>
        <v>0</v>
      </c>
    </row>
    <row r="921" spans="1:12">
      <c r="A921" s="12" t="s">
        <v>8</v>
      </c>
      <c r="B921" s="13" t="s">
        <v>9</v>
      </c>
      <c r="C921" s="13"/>
      <c r="D921" s="13" t="s">
        <v>310</v>
      </c>
      <c r="E921" s="13" t="s">
        <v>312</v>
      </c>
      <c r="F921" s="13"/>
      <c r="G921" s="13" t="s">
        <v>262</v>
      </c>
      <c r="H921" s="13"/>
      <c r="I921" s="13"/>
      <c r="J921" s="14">
        <v>100</v>
      </c>
      <c r="K921" s="14"/>
      <c r="L921" s="14">
        <f t="shared" si="13"/>
        <v>0.3</v>
      </c>
    </row>
    <row r="922" spans="1:12">
      <c r="A922" s="12" t="s">
        <v>8</v>
      </c>
      <c r="B922" s="13" t="s">
        <v>16</v>
      </c>
      <c r="C922" s="13"/>
      <c r="D922" s="13" t="s">
        <v>310</v>
      </c>
      <c r="E922" s="13" t="s">
        <v>312</v>
      </c>
      <c r="F922" s="13"/>
      <c r="G922" s="13" t="s">
        <v>262</v>
      </c>
      <c r="H922" s="13"/>
      <c r="I922" s="13"/>
      <c r="J922" s="14">
        <v>0</v>
      </c>
      <c r="K922" s="14"/>
      <c r="L922" s="14">
        <f t="shared" si="13"/>
        <v>0</v>
      </c>
    </row>
    <row r="923" spans="1:12">
      <c r="A923" s="12" t="s">
        <v>8</v>
      </c>
      <c r="B923" s="13" t="s">
        <v>20</v>
      </c>
      <c r="C923" s="13"/>
      <c r="D923" s="13" t="s">
        <v>310</v>
      </c>
      <c r="E923" s="13" t="s">
        <v>312</v>
      </c>
      <c r="F923" s="13"/>
      <c r="G923" s="13" t="s">
        <v>262</v>
      </c>
      <c r="H923" s="13"/>
      <c r="I923" s="13"/>
      <c r="J923" s="14">
        <v>100</v>
      </c>
      <c r="K923" s="14"/>
      <c r="L923" s="14">
        <f t="shared" ref="L923:L951" si="14">IF(J923=100,0.3,IF(J923&lt;60,0,(J923*0.04-2)/8))</f>
        <v>0.3</v>
      </c>
    </row>
    <row r="924" spans="1:12">
      <c r="A924" s="12" t="s">
        <v>8</v>
      </c>
      <c r="B924" s="13" t="s">
        <v>28</v>
      </c>
      <c r="C924" s="13"/>
      <c r="D924" s="13" t="s">
        <v>310</v>
      </c>
      <c r="E924" s="13" t="s">
        <v>312</v>
      </c>
      <c r="F924" s="13"/>
      <c r="G924" s="13" t="s">
        <v>262</v>
      </c>
      <c r="H924" s="13"/>
      <c r="I924" s="13"/>
      <c r="J924" s="14">
        <v>100</v>
      </c>
      <c r="K924" s="14"/>
      <c r="L924" s="14">
        <f t="shared" si="14"/>
        <v>0.3</v>
      </c>
    </row>
    <row r="925" spans="1:12">
      <c r="A925" s="12" t="s">
        <v>8</v>
      </c>
      <c r="B925" s="13" t="s">
        <v>29</v>
      </c>
      <c r="C925" s="13"/>
      <c r="D925" s="13" t="s">
        <v>310</v>
      </c>
      <c r="E925" s="13" t="s">
        <v>312</v>
      </c>
      <c r="F925" s="13"/>
      <c r="G925" s="13" t="s">
        <v>262</v>
      </c>
      <c r="H925" s="13"/>
      <c r="I925" s="13"/>
      <c r="J925" s="14">
        <v>100</v>
      </c>
      <c r="K925" s="14"/>
      <c r="L925" s="14">
        <f t="shared" si="14"/>
        <v>0.3</v>
      </c>
    </row>
    <row r="926" spans="1:12">
      <c r="A926" s="12" t="s">
        <v>8</v>
      </c>
      <c r="B926" s="13" t="s">
        <v>36</v>
      </c>
      <c r="C926" s="13"/>
      <c r="D926" s="13" t="s">
        <v>310</v>
      </c>
      <c r="E926" s="13" t="s">
        <v>312</v>
      </c>
      <c r="F926" s="13"/>
      <c r="G926" s="13" t="s">
        <v>262</v>
      </c>
      <c r="H926" s="13"/>
      <c r="I926" s="13"/>
      <c r="J926" s="14">
        <v>100</v>
      </c>
      <c r="K926" s="14"/>
      <c r="L926" s="14">
        <f t="shared" si="14"/>
        <v>0.3</v>
      </c>
    </row>
    <row r="927" spans="1:12">
      <c r="A927" s="12" t="s">
        <v>8</v>
      </c>
      <c r="B927" s="13" t="s">
        <v>37</v>
      </c>
      <c r="C927" s="13"/>
      <c r="D927" s="13" t="s">
        <v>310</v>
      </c>
      <c r="E927" s="13" t="s">
        <v>312</v>
      </c>
      <c r="F927" s="13"/>
      <c r="G927" s="13" t="s">
        <v>262</v>
      </c>
      <c r="H927" s="13"/>
      <c r="I927" s="13"/>
      <c r="J927" s="14">
        <v>100</v>
      </c>
      <c r="K927" s="14"/>
      <c r="L927" s="14">
        <f t="shared" si="14"/>
        <v>0.3</v>
      </c>
    </row>
    <row r="928" spans="1:12">
      <c r="A928" s="12" t="s">
        <v>8</v>
      </c>
      <c r="B928" s="13" t="s">
        <v>43</v>
      </c>
      <c r="C928" s="13"/>
      <c r="D928" s="13" t="s">
        <v>310</v>
      </c>
      <c r="E928" s="13" t="s">
        <v>312</v>
      </c>
      <c r="F928" s="13"/>
      <c r="G928" s="13" t="s">
        <v>262</v>
      </c>
      <c r="H928" s="13"/>
      <c r="I928" s="13"/>
      <c r="J928" s="14">
        <v>100</v>
      </c>
      <c r="K928" s="14"/>
      <c r="L928" s="14">
        <f t="shared" si="14"/>
        <v>0.3</v>
      </c>
    </row>
    <row r="929" spans="1:12">
      <c r="A929" s="12" t="s">
        <v>8</v>
      </c>
      <c r="B929" s="13" t="s">
        <v>48</v>
      </c>
      <c r="C929" s="13"/>
      <c r="D929" s="13" t="s">
        <v>310</v>
      </c>
      <c r="E929" s="13" t="s">
        <v>312</v>
      </c>
      <c r="F929" s="13"/>
      <c r="G929" s="13" t="s">
        <v>262</v>
      </c>
      <c r="H929" s="13"/>
      <c r="I929" s="13"/>
      <c r="J929" s="14">
        <v>60.0166666666667</v>
      </c>
      <c r="K929" s="14"/>
      <c r="L929" s="14">
        <f t="shared" si="14"/>
        <v>0.0500833333333335</v>
      </c>
    </row>
    <row r="930" spans="1:12">
      <c r="A930" s="12" t="s">
        <v>8</v>
      </c>
      <c r="B930" s="13" t="s">
        <v>49</v>
      </c>
      <c r="C930" s="13"/>
      <c r="D930" s="13" t="s">
        <v>310</v>
      </c>
      <c r="E930" s="13" t="s">
        <v>312</v>
      </c>
      <c r="F930" s="13"/>
      <c r="G930" s="13" t="s">
        <v>262</v>
      </c>
      <c r="H930" s="13"/>
      <c r="I930" s="13"/>
      <c r="J930" s="14">
        <v>100</v>
      </c>
      <c r="K930" s="14"/>
      <c r="L930" s="14">
        <f t="shared" si="14"/>
        <v>0.3</v>
      </c>
    </row>
    <row r="931" spans="1:12">
      <c r="A931" s="12" t="s">
        <v>8</v>
      </c>
      <c r="B931" s="13" t="s">
        <v>54</v>
      </c>
      <c r="C931" s="13"/>
      <c r="D931" s="13" t="s">
        <v>310</v>
      </c>
      <c r="E931" s="13" t="s">
        <v>312</v>
      </c>
      <c r="F931" s="13"/>
      <c r="G931" s="13" t="s">
        <v>262</v>
      </c>
      <c r="H931" s="13"/>
      <c r="I931" s="13"/>
      <c r="J931" s="14">
        <v>100</v>
      </c>
      <c r="K931" s="14"/>
      <c r="L931" s="14">
        <f t="shared" si="14"/>
        <v>0.3</v>
      </c>
    </row>
    <row r="932" spans="1:12">
      <c r="A932" s="12" t="s">
        <v>8</v>
      </c>
      <c r="B932" s="13" t="s">
        <v>67</v>
      </c>
      <c r="C932" s="13"/>
      <c r="D932" s="13" t="s">
        <v>310</v>
      </c>
      <c r="E932" s="13" t="s">
        <v>312</v>
      </c>
      <c r="F932" s="13"/>
      <c r="G932" s="13" t="s">
        <v>262</v>
      </c>
      <c r="H932" s="13"/>
      <c r="I932" s="13"/>
      <c r="J932" s="14">
        <v>100</v>
      </c>
      <c r="K932" s="14"/>
      <c r="L932" s="14">
        <f t="shared" si="14"/>
        <v>0.3</v>
      </c>
    </row>
    <row r="933" spans="1:12">
      <c r="A933" s="12" t="s">
        <v>8</v>
      </c>
      <c r="B933" s="13" t="s">
        <v>69</v>
      </c>
      <c r="C933" s="13"/>
      <c r="D933" s="13" t="s">
        <v>310</v>
      </c>
      <c r="E933" s="13" t="s">
        <v>312</v>
      </c>
      <c r="F933" s="13"/>
      <c r="G933" s="13" t="s">
        <v>262</v>
      </c>
      <c r="H933" s="13"/>
      <c r="I933" s="13"/>
      <c r="J933" s="14">
        <v>64.35</v>
      </c>
      <c r="K933" s="14"/>
      <c r="L933" s="14">
        <f t="shared" si="14"/>
        <v>0.07175</v>
      </c>
    </row>
    <row r="934" spans="1:12">
      <c r="A934" s="12" t="s">
        <v>8</v>
      </c>
      <c r="B934" s="13" t="s">
        <v>72</v>
      </c>
      <c r="C934" s="13"/>
      <c r="D934" s="13" t="s">
        <v>310</v>
      </c>
      <c r="E934" s="13" t="s">
        <v>312</v>
      </c>
      <c r="F934" s="13"/>
      <c r="G934" s="13" t="s">
        <v>262</v>
      </c>
      <c r="H934" s="13"/>
      <c r="I934" s="13"/>
      <c r="J934" s="14">
        <v>29.7666666666667</v>
      </c>
      <c r="K934" s="14"/>
      <c r="L934" s="14">
        <f t="shared" si="14"/>
        <v>0</v>
      </c>
    </row>
    <row r="935" spans="1:12">
      <c r="A935" s="12" t="s">
        <v>8</v>
      </c>
      <c r="B935" s="13" t="s">
        <v>81</v>
      </c>
      <c r="C935" s="13"/>
      <c r="D935" s="13" t="s">
        <v>310</v>
      </c>
      <c r="E935" s="13" t="s">
        <v>312</v>
      </c>
      <c r="F935" s="13"/>
      <c r="G935" s="13" t="s">
        <v>262</v>
      </c>
      <c r="H935" s="13"/>
      <c r="I935" s="13"/>
      <c r="J935" s="14">
        <v>51.4666666666667</v>
      </c>
      <c r="K935" s="14"/>
      <c r="L935" s="14">
        <f t="shared" si="14"/>
        <v>0</v>
      </c>
    </row>
    <row r="936" spans="1:12">
      <c r="A936" s="12" t="s">
        <v>8</v>
      </c>
      <c r="B936" s="13" t="s">
        <v>86</v>
      </c>
      <c r="C936" s="13"/>
      <c r="D936" s="13" t="s">
        <v>310</v>
      </c>
      <c r="E936" s="13" t="s">
        <v>312</v>
      </c>
      <c r="F936" s="13"/>
      <c r="G936" s="13" t="s">
        <v>262</v>
      </c>
      <c r="H936" s="13"/>
      <c r="I936" s="13"/>
      <c r="J936" s="14">
        <v>100</v>
      </c>
      <c r="K936" s="14"/>
      <c r="L936" s="14">
        <f t="shared" si="14"/>
        <v>0.3</v>
      </c>
    </row>
    <row r="937" spans="1:12">
      <c r="A937" s="12" t="s">
        <v>8</v>
      </c>
      <c r="B937" s="13" t="s">
        <v>91</v>
      </c>
      <c r="C937" s="13"/>
      <c r="D937" s="13" t="s">
        <v>310</v>
      </c>
      <c r="E937" s="13" t="s">
        <v>312</v>
      </c>
      <c r="F937" s="13"/>
      <c r="G937" s="13" t="s">
        <v>262</v>
      </c>
      <c r="H937" s="13"/>
      <c r="I937" s="13"/>
      <c r="J937" s="14">
        <v>88.5583333333333</v>
      </c>
      <c r="K937" s="14"/>
      <c r="L937" s="14">
        <f t="shared" si="14"/>
        <v>0.192791666666666</v>
      </c>
    </row>
    <row r="938" spans="1:12">
      <c r="A938" s="12" t="s">
        <v>8</v>
      </c>
      <c r="B938" s="13" t="s">
        <v>98</v>
      </c>
      <c r="C938" s="13"/>
      <c r="D938" s="13" t="s">
        <v>310</v>
      </c>
      <c r="E938" s="13" t="s">
        <v>312</v>
      </c>
      <c r="F938" s="13"/>
      <c r="G938" s="13" t="s">
        <v>262</v>
      </c>
      <c r="H938" s="13"/>
      <c r="I938" s="13"/>
      <c r="J938" s="14">
        <v>10.025</v>
      </c>
      <c r="K938" s="14"/>
      <c r="L938" s="14">
        <f t="shared" si="14"/>
        <v>0</v>
      </c>
    </row>
    <row r="939" spans="1:12">
      <c r="A939" s="12" t="s">
        <v>8</v>
      </c>
      <c r="B939" s="13" t="s">
        <v>99</v>
      </c>
      <c r="C939" s="13"/>
      <c r="D939" s="13" t="s">
        <v>310</v>
      </c>
      <c r="E939" s="13" t="s">
        <v>312</v>
      </c>
      <c r="F939" s="13"/>
      <c r="G939" s="13" t="s">
        <v>262</v>
      </c>
      <c r="H939" s="13"/>
      <c r="I939" s="13"/>
      <c r="J939" s="14">
        <v>100</v>
      </c>
      <c r="K939" s="14"/>
      <c r="L939" s="14">
        <f t="shared" si="14"/>
        <v>0.3</v>
      </c>
    </row>
    <row r="940" spans="1:12">
      <c r="A940" s="12" t="s">
        <v>8</v>
      </c>
      <c r="B940" s="13" t="s">
        <v>112</v>
      </c>
      <c r="C940" s="13"/>
      <c r="D940" s="13" t="s">
        <v>310</v>
      </c>
      <c r="E940" s="13" t="s">
        <v>312</v>
      </c>
      <c r="F940" s="13"/>
      <c r="G940" s="13" t="s">
        <v>262</v>
      </c>
      <c r="H940" s="13"/>
      <c r="I940" s="13"/>
      <c r="J940" s="14">
        <v>100</v>
      </c>
      <c r="K940" s="14"/>
      <c r="L940" s="14">
        <f t="shared" si="14"/>
        <v>0.3</v>
      </c>
    </row>
    <row r="941" spans="1:12">
      <c r="A941" s="12" t="s">
        <v>8</v>
      </c>
      <c r="B941" s="13" t="s">
        <v>118</v>
      </c>
      <c r="C941" s="13"/>
      <c r="D941" s="13" t="s">
        <v>310</v>
      </c>
      <c r="E941" s="13" t="s">
        <v>312</v>
      </c>
      <c r="F941" s="13"/>
      <c r="G941" s="13" t="s">
        <v>262</v>
      </c>
      <c r="H941" s="13"/>
      <c r="I941" s="13"/>
      <c r="J941" s="14">
        <v>68.4</v>
      </c>
      <c r="K941" s="14"/>
      <c r="L941" s="14">
        <f t="shared" si="14"/>
        <v>0.092</v>
      </c>
    </row>
    <row r="942" spans="1:12">
      <c r="A942" s="12" t="s">
        <v>8</v>
      </c>
      <c r="B942" s="13" t="s">
        <v>123</v>
      </c>
      <c r="C942" s="13"/>
      <c r="D942" s="13" t="s">
        <v>310</v>
      </c>
      <c r="E942" s="13" t="s">
        <v>312</v>
      </c>
      <c r="F942" s="13"/>
      <c r="G942" s="13" t="s">
        <v>262</v>
      </c>
      <c r="H942" s="13"/>
      <c r="I942" s="13"/>
      <c r="J942" s="14">
        <v>100</v>
      </c>
      <c r="K942" s="14"/>
      <c r="L942" s="14">
        <f t="shared" si="14"/>
        <v>0.3</v>
      </c>
    </row>
    <row r="943" spans="1:12">
      <c r="A943" s="12" t="s">
        <v>8</v>
      </c>
      <c r="B943" s="13" t="s">
        <v>131</v>
      </c>
      <c r="C943" s="13"/>
      <c r="D943" s="13" t="s">
        <v>310</v>
      </c>
      <c r="E943" s="13" t="s">
        <v>312</v>
      </c>
      <c r="F943" s="13"/>
      <c r="G943" s="13" t="s">
        <v>262</v>
      </c>
      <c r="H943" s="13"/>
      <c r="I943" s="13"/>
      <c r="J943" s="14">
        <v>100</v>
      </c>
      <c r="K943" s="14"/>
      <c r="L943" s="14">
        <f t="shared" si="14"/>
        <v>0.3</v>
      </c>
    </row>
    <row r="944" spans="1:12">
      <c r="A944" s="12" t="s">
        <v>8</v>
      </c>
      <c r="B944" s="13" t="s">
        <v>134</v>
      </c>
      <c r="C944" s="13"/>
      <c r="D944" s="13" t="s">
        <v>310</v>
      </c>
      <c r="E944" s="13" t="s">
        <v>312</v>
      </c>
      <c r="F944" s="13"/>
      <c r="G944" s="13" t="s">
        <v>262</v>
      </c>
      <c r="H944" s="13"/>
      <c r="I944" s="13"/>
      <c r="J944" s="14">
        <v>37.5</v>
      </c>
      <c r="K944" s="14"/>
      <c r="L944" s="14">
        <f t="shared" si="14"/>
        <v>0</v>
      </c>
    </row>
    <row r="945" spans="1:12">
      <c r="A945" s="12" t="s">
        <v>8</v>
      </c>
      <c r="B945" s="13" t="s">
        <v>137</v>
      </c>
      <c r="C945" s="13"/>
      <c r="D945" s="13" t="s">
        <v>310</v>
      </c>
      <c r="E945" s="13" t="s">
        <v>312</v>
      </c>
      <c r="F945" s="13"/>
      <c r="G945" s="13" t="s">
        <v>262</v>
      </c>
      <c r="H945" s="13"/>
      <c r="I945" s="13"/>
      <c r="J945" s="14">
        <v>10.025</v>
      </c>
      <c r="K945" s="14"/>
      <c r="L945" s="14">
        <f t="shared" si="14"/>
        <v>0</v>
      </c>
    </row>
    <row r="946" spans="1:12">
      <c r="A946" s="12" t="s">
        <v>8</v>
      </c>
      <c r="B946" s="13" t="s">
        <v>153</v>
      </c>
      <c r="C946" s="13"/>
      <c r="D946" s="13" t="s">
        <v>310</v>
      </c>
      <c r="E946" s="13" t="s">
        <v>312</v>
      </c>
      <c r="F946" s="13"/>
      <c r="G946" s="13" t="s">
        <v>262</v>
      </c>
      <c r="H946" s="13"/>
      <c r="I946" s="13"/>
      <c r="J946" s="14">
        <v>60.0166666666667</v>
      </c>
      <c r="K946" s="14"/>
      <c r="L946" s="14">
        <f t="shared" si="14"/>
        <v>0.0500833333333335</v>
      </c>
    </row>
    <row r="947" spans="1:12">
      <c r="A947" s="12" t="s">
        <v>8</v>
      </c>
      <c r="B947" s="13" t="s">
        <v>171</v>
      </c>
      <c r="C947" s="13"/>
      <c r="D947" s="13" t="s">
        <v>310</v>
      </c>
      <c r="E947" s="13" t="s">
        <v>312</v>
      </c>
      <c r="F947" s="13"/>
      <c r="G947" s="13" t="s">
        <v>262</v>
      </c>
      <c r="H947" s="13"/>
      <c r="I947" s="13"/>
      <c r="J947" s="14">
        <v>100</v>
      </c>
      <c r="K947" s="14"/>
      <c r="L947" s="14">
        <f t="shared" si="14"/>
        <v>0.3</v>
      </c>
    </row>
    <row r="948" spans="1:12">
      <c r="A948" s="12" t="s">
        <v>8</v>
      </c>
      <c r="B948" s="13" t="s">
        <v>173</v>
      </c>
      <c r="C948" s="13"/>
      <c r="D948" s="13" t="s">
        <v>310</v>
      </c>
      <c r="E948" s="13" t="s">
        <v>312</v>
      </c>
      <c r="F948" s="13"/>
      <c r="G948" s="13" t="s">
        <v>262</v>
      </c>
      <c r="H948" s="13"/>
      <c r="I948" s="13"/>
      <c r="J948" s="14">
        <v>52.6416666666667</v>
      </c>
      <c r="K948" s="14"/>
      <c r="L948" s="14">
        <f t="shared" si="14"/>
        <v>0</v>
      </c>
    </row>
    <row r="949" spans="1:12">
      <c r="A949" s="12" t="s">
        <v>8</v>
      </c>
      <c r="B949" s="13" t="s">
        <v>193</v>
      </c>
      <c r="C949" s="13"/>
      <c r="D949" s="13" t="s">
        <v>310</v>
      </c>
      <c r="E949" s="13" t="s">
        <v>312</v>
      </c>
      <c r="F949" s="13"/>
      <c r="G949" s="13" t="s">
        <v>262</v>
      </c>
      <c r="H949" s="13"/>
      <c r="I949" s="13"/>
      <c r="J949" s="14">
        <v>41.2416666666667</v>
      </c>
      <c r="K949" s="14"/>
      <c r="L949" s="14">
        <f t="shared" si="14"/>
        <v>0</v>
      </c>
    </row>
    <row r="950" spans="1:12">
      <c r="A950" s="12" t="s">
        <v>8</v>
      </c>
      <c r="B950" s="13" t="s">
        <v>197</v>
      </c>
      <c r="C950" s="13"/>
      <c r="D950" s="13" t="s">
        <v>310</v>
      </c>
      <c r="E950" s="13" t="s">
        <v>312</v>
      </c>
      <c r="F950" s="13"/>
      <c r="G950" s="13" t="s">
        <v>262</v>
      </c>
      <c r="H950" s="13"/>
      <c r="I950" s="13"/>
      <c r="J950" s="14">
        <v>33.85</v>
      </c>
      <c r="K950" s="14"/>
      <c r="L950" s="14">
        <f t="shared" si="14"/>
        <v>0</v>
      </c>
    </row>
    <row r="951" spans="1:12">
      <c r="A951" s="12" t="s">
        <v>8</v>
      </c>
      <c r="B951" s="13" t="s">
        <v>199</v>
      </c>
      <c r="C951" s="13"/>
      <c r="D951" s="13" t="s">
        <v>310</v>
      </c>
      <c r="E951" s="13" t="s">
        <v>312</v>
      </c>
      <c r="F951" s="13"/>
      <c r="G951" s="13" t="s">
        <v>262</v>
      </c>
      <c r="H951" s="13"/>
      <c r="I951" s="13"/>
      <c r="J951" s="14">
        <v>41.25</v>
      </c>
      <c r="K951" s="14"/>
      <c r="L951" s="14">
        <f t="shared" si="14"/>
        <v>0</v>
      </c>
    </row>
    <row r="952" spans="1:12">
      <c r="A952" s="13" t="s">
        <v>10</v>
      </c>
      <c r="B952" s="13" t="s">
        <v>47</v>
      </c>
      <c r="C952" s="13"/>
      <c r="D952" s="13" t="s">
        <v>296</v>
      </c>
      <c r="E952" s="13" t="s">
        <v>336</v>
      </c>
      <c r="F952" s="13" t="s">
        <v>298</v>
      </c>
      <c r="G952" s="13"/>
      <c r="H952" s="13" t="s">
        <v>330</v>
      </c>
      <c r="I952" s="13" t="s">
        <v>300</v>
      </c>
      <c r="J952" s="14">
        <v>0.25</v>
      </c>
      <c r="K952" s="14">
        <v>0.5</v>
      </c>
      <c r="L952" s="14">
        <v>0.125</v>
      </c>
    </row>
    <row r="953" spans="1:12">
      <c r="A953" s="13" t="s">
        <v>10</v>
      </c>
      <c r="B953" s="13" t="s">
        <v>51</v>
      </c>
      <c r="C953" s="13"/>
      <c r="D953" s="13" t="s">
        <v>296</v>
      </c>
      <c r="E953" s="13" t="s">
        <v>337</v>
      </c>
      <c r="F953" s="13" t="s">
        <v>298</v>
      </c>
      <c r="G953" s="13"/>
      <c r="H953" s="13" t="s">
        <v>315</v>
      </c>
      <c r="I953" s="13" t="s">
        <v>300</v>
      </c>
      <c r="J953" s="14">
        <v>2</v>
      </c>
      <c r="K953" s="14">
        <v>0.5</v>
      </c>
      <c r="L953" s="14">
        <v>1</v>
      </c>
    </row>
    <row r="954" spans="1:12">
      <c r="A954" s="13" t="s">
        <v>10</v>
      </c>
      <c r="B954" s="13" t="s">
        <v>160</v>
      </c>
      <c r="C954" s="13"/>
      <c r="D954" s="13" t="s">
        <v>296</v>
      </c>
      <c r="E954" s="13" t="s">
        <v>332</v>
      </c>
      <c r="F954" s="13" t="s">
        <v>250</v>
      </c>
      <c r="G954" s="13"/>
      <c r="H954" s="13" t="s">
        <v>299</v>
      </c>
      <c r="I954" s="13"/>
      <c r="J954" s="14">
        <v>0.1</v>
      </c>
      <c r="K954" s="14"/>
      <c r="L954" s="14">
        <v>0.1</v>
      </c>
    </row>
    <row r="955" spans="1:12">
      <c r="A955" s="13" t="s">
        <v>10</v>
      </c>
      <c r="B955" s="13" t="s">
        <v>170</v>
      </c>
      <c r="C955" s="13"/>
      <c r="D955" s="13" t="s">
        <v>296</v>
      </c>
      <c r="E955" s="13" t="s">
        <v>332</v>
      </c>
      <c r="F955" s="13" t="s">
        <v>250</v>
      </c>
      <c r="G955" s="13"/>
      <c r="H955" s="13" t="s">
        <v>323</v>
      </c>
      <c r="I955" s="13"/>
      <c r="J955" s="14">
        <v>0.1</v>
      </c>
      <c r="K955" s="14"/>
      <c r="L955" s="14">
        <v>0.1</v>
      </c>
    </row>
    <row r="956" spans="1:12">
      <c r="A956" s="12" t="s">
        <v>10</v>
      </c>
      <c r="B956" s="13" t="s">
        <v>76</v>
      </c>
      <c r="C956" s="13"/>
      <c r="D956" s="13" t="s">
        <v>308</v>
      </c>
      <c r="E956" s="13" t="s">
        <v>309</v>
      </c>
      <c r="F956" s="13"/>
      <c r="G956" s="13" t="s">
        <v>262</v>
      </c>
      <c r="H956" s="13"/>
      <c r="I956" s="13"/>
      <c r="J956" s="14">
        <v>86</v>
      </c>
      <c r="K956" s="14"/>
      <c r="L956" s="14"/>
    </row>
    <row r="957" spans="1:12">
      <c r="A957" s="12" t="s">
        <v>10</v>
      </c>
      <c r="B957" s="13" t="s">
        <v>161</v>
      </c>
      <c r="C957" s="13"/>
      <c r="D957" s="13" t="s">
        <v>308</v>
      </c>
      <c r="E957" s="13" t="s">
        <v>309</v>
      </c>
      <c r="F957" s="13"/>
      <c r="G957" s="13" t="s">
        <v>262</v>
      </c>
      <c r="H957" s="13"/>
      <c r="I957" s="13"/>
      <c r="J957" s="14">
        <v>80</v>
      </c>
      <c r="K957" s="14"/>
      <c r="L957" s="14"/>
    </row>
    <row r="958" spans="1:12">
      <c r="A958" s="12" t="s">
        <v>10</v>
      </c>
      <c r="B958" s="13" t="s">
        <v>58</v>
      </c>
      <c r="C958" s="13"/>
      <c r="D958" s="13" t="s">
        <v>308</v>
      </c>
      <c r="E958" s="13" t="s">
        <v>309</v>
      </c>
      <c r="F958" s="13"/>
      <c r="G958" s="13" t="s">
        <v>262</v>
      </c>
      <c r="H958" s="13"/>
      <c r="I958" s="13"/>
      <c r="J958" s="14">
        <v>65</v>
      </c>
      <c r="K958" s="14"/>
      <c r="L958" s="14"/>
    </row>
    <row r="959" spans="1:12">
      <c r="A959" s="12" t="s">
        <v>10</v>
      </c>
      <c r="B959" s="13" t="s">
        <v>50</v>
      </c>
      <c r="C959" s="13"/>
      <c r="D959" s="13" t="s">
        <v>308</v>
      </c>
      <c r="E959" s="13" t="s">
        <v>309</v>
      </c>
      <c r="F959" s="13"/>
      <c r="G959" s="13" t="s">
        <v>262</v>
      </c>
      <c r="H959" s="13"/>
      <c r="I959" s="13"/>
      <c r="J959" s="14">
        <v>78</v>
      </c>
      <c r="K959" s="14"/>
      <c r="L959" s="14"/>
    </row>
    <row r="960" spans="1:12">
      <c r="A960" s="12" t="s">
        <v>10</v>
      </c>
      <c r="B960" s="13" t="s">
        <v>160</v>
      </c>
      <c r="C960" s="13"/>
      <c r="D960" s="13" t="s">
        <v>308</v>
      </c>
      <c r="E960" s="13" t="s">
        <v>309</v>
      </c>
      <c r="F960" s="13"/>
      <c r="G960" s="13" t="s">
        <v>262</v>
      </c>
      <c r="H960" s="13"/>
      <c r="I960" s="13"/>
      <c r="J960" s="14">
        <v>88</v>
      </c>
      <c r="K960" s="14"/>
      <c r="L960" s="14"/>
    </row>
    <row r="961" spans="1:12">
      <c r="A961" s="12" t="s">
        <v>10</v>
      </c>
      <c r="B961" s="13" t="s">
        <v>116</v>
      </c>
      <c r="C961" s="13"/>
      <c r="D961" s="13" t="s">
        <v>308</v>
      </c>
      <c r="E961" s="13" t="s">
        <v>309</v>
      </c>
      <c r="F961" s="13"/>
      <c r="G961" s="13" t="s">
        <v>262</v>
      </c>
      <c r="H961" s="13"/>
      <c r="I961" s="13"/>
      <c r="J961" s="14">
        <v>95</v>
      </c>
      <c r="K961" s="14"/>
      <c r="L961" s="14"/>
    </row>
    <row r="962" spans="1:12">
      <c r="A962" s="12" t="s">
        <v>10</v>
      </c>
      <c r="B962" s="13" t="s">
        <v>170</v>
      </c>
      <c r="C962" s="13"/>
      <c r="D962" s="13" t="s">
        <v>308</v>
      </c>
      <c r="E962" s="13" t="s">
        <v>309</v>
      </c>
      <c r="F962" s="13"/>
      <c r="G962" s="13" t="s">
        <v>262</v>
      </c>
      <c r="H962" s="13"/>
      <c r="I962" s="13"/>
      <c r="J962" s="14">
        <v>90</v>
      </c>
      <c r="K962" s="14"/>
      <c r="L962" s="14"/>
    </row>
    <row r="963" spans="1:12">
      <c r="A963" s="12" t="s">
        <v>10</v>
      </c>
      <c r="B963" s="13" t="s">
        <v>30</v>
      </c>
      <c r="C963" s="13"/>
      <c r="D963" s="13" t="s">
        <v>308</v>
      </c>
      <c r="E963" s="13" t="s">
        <v>309</v>
      </c>
      <c r="F963" s="13"/>
      <c r="G963" s="13" t="s">
        <v>262</v>
      </c>
      <c r="H963" s="13"/>
      <c r="I963" s="13"/>
      <c r="J963" s="14">
        <v>80</v>
      </c>
      <c r="K963" s="14"/>
      <c r="L963" s="14"/>
    </row>
    <row r="964" spans="1:12">
      <c r="A964" s="12" t="s">
        <v>10</v>
      </c>
      <c r="B964" s="13" t="s">
        <v>51</v>
      </c>
      <c r="C964" s="13"/>
      <c r="D964" s="13" t="s">
        <v>308</v>
      </c>
      <c r="E964" s="13" t="s">
        <v>309</v>
      </c>
      <c r="F964" s="13"/>
      <c r="G964" s="13" t="s">
        <v>262</v>
      </c>
      <c r="H964" s="13"/>
      <c r="I964" s="13"/>
      <c r="J964" s="14">
        <v>86</v>
      </c>
      <c r="K964" s="14"/>
      <c r="L964" s="14"/>
    </row>
    <row r="965" spans="1:12">
      <c r="A965" s="12" t="s">
        <v>10</v>
      </c>
      <c r="B965" s="13" t="s">
        <v>164</v>
      </c>
      <c r="C965" s="13"/>
      <c r="D965" s="13" t="s">
        <v>308</v>
      </c>
      <c r="E965" s="13" t="s">
        <v>309</v>
      </c>
      <c r="F965" s="13"/>
      <c r="G965" s="13" t="s">
        <v>262</v>
      </c>
      <c r="H965" s="13"/>
      <c r="I965" s="13"/>
      <c r="J965" s="14">
        <v>67</v>
      </c>
      <c r="K965" s="14"/>
      <c r="L965" s="14"/>
    </row>
    <row r="966" spans="1:12">
      <c r="A966" s="12" t="s">
        <v>10</v>
      </c>
      <c r="B966" s="13" t="s">
        <v>33</v>
      </c>
      <c r="C966" s="13"/>
      <c r="D966" s="13" t="s">
        <v>308</v>
      </c>
      <c r="E966" s="13" t="s">
        <v>309</v>
      </c>
      <c r="F966" s="13"/>
      <c r="G966" s="13" t="s">
        <v>262</v>
      </c>
      <c r="H966" s="13"/>
      <c r="I966" s="13"/>
      <c r="J966" s="14">
        <v>81</v>
      </c>
      <c r="K966" s="14"/>
      <c r="L966" s="14"/>
    </row>
    <row r="967" spans="1:12">
      <c r="A967" s="12" t="s">
        <v>10</v>
      </c>
      <c r="B967" s="13" t="s">
        <v>138</v>
      </c>
      <c r="C967" s="13"/>
      <c r="D967" s="13" t="s">
        <v>308</v>
      </c>
      <c r="E967" s="13" t="s">
        <v>309</v>
      </c>
      <c r="F967" s="13"/>
      <c r="G967" s="13" t="s">
        <v>262</v>
      </c>
      <c r="H967" s="13"/>
      <c r="I967" s="13"/>
      <c r="J967" s="14">
        <v>65</v>
      </c>
      <c r="K967" s="14"/>
      <c r="L967" s="14"/>
    </row>
    <row r="968" spans="1:12">
      <c r="A968" s="12" t="s">
        <v>10</v>
      </c>
      <c r="B968" s="13" t="s">
        <v>38</v>
      </c>
      <c r="C968" s="13"/>
      <c r="D968" s="13" t="s">
        <v>308</v>
      </c>
      <c r="E968" s="13" t="s">
        <v>309</v>
      </c>
      <c r="F968" s="13"/>
      <c r="G968" s="13" t="s">
        <v>262</v>
      </c>
      <c r="H968" s="13"/>
      <c r="I968" s="13"/>
      <c r="J968" s="14">
        <v>74</v>
      </c>
      <c r="K968" s="14"/>
      <c r="L968" s="14"/>
    </row>
    <row r="969" spans="1:12">
      <c r="A969" s="12" t="s">
        <v>10</v>
      </c>
      <c r="B969" s="13" t="s">
        <v>178</v>
      </c>
      <c r="C969" s="13"/>
      <c r="D969" s="13" t="s">
        <v>308</v>
      </c>
      <c r="E969" s="13" t="s">
        <v>309</v>
      </c>
      <c r="F969" s="13"/>
      <c r="G969" s="13" t="s">
        <v>262</v>
      </c>
      <c r="H969" s="13"/>
      <c r="I969" s="13"/>
      <c r="J969" s="14">
        <v>82</v>
      </c>
      <c r="K969" s="14"/>
      <c r="L969" s="14"/>
    </row>
    <row r="970" spans="1:12">
      <c r="A970" s="12" t="s">
        <v>10</v>
      </c>
      <c r="B970" s="13" t="s">
        <v>24</v>
      </c>
      <c r="C970" s="13"/>
      <c r="D970" s="13" t="s">
        <v>308</v>
      </c>
      <c r="E970" s="13" t="s">
        <v>309</v>
      </c>
      <c r="F970" s="13"/>
      <c r="G970" s="13" t="s">
        <v>262</v>
      </c>
      <c r="H970" s="13"/>
      <c r="I970" s="13"/>
      <c r="J970" s="14">
        <v>97</v>
      </c>
      <c r="K970" s="14"/>
      <c r="L970" s="14"/>
    </row>
    <row r="971" spans="1:12">
      <c r="A971" s="12" t="s">
        <v>10</v>
      </c>
      <c r="B971" s="13" t="s">
        <v>65</v>
      </c>
      <c r="C971" s="13"/>
      <c r="D971" s="13" t="s">
        <v>308</v>
      </c>
      <c r="E971" s="13" t="s">
        <v>309</v>
      </c>
      <c r="F971" s="13"/>
      <c r="G971" s="13" t="s">
        <v>262</v>
      </c>
      <c r="H971" s="13"/>
      <c r="I971" s="13"/>
      <c r="J971" s="14">
        <v>71</v>
      </c>
      <c r="K971" s="14"/>
      <c r="L971" s="14"/>
    </row>
    <row r="972" spans="1:12">
      <c r="A972" s="12" t="s">
        <v>10</v>
      </c>
      <c r="B972" s="13" t="s">
        <v>150</v>
      </c>
      <c r="C972" s="13"/>
      <c r="D972" s="13" t="s">
        <v>308</v>
      </c>
      <c r="E972" s="13" t="s">
        <v>309</v>
      </c>
      <c r="F972" s="13"/>
      <c r="G972" s="13" t="s">
        <v>262</v>
      </c>
      <c r="H972" s="13"/>
      <c r="I972" s="13"/>
      <c r="J972" s="14">
        <v>75</v>
      </c>
      <c r="K972" s="14"/>
      <c r="L972" s="14"/>
    </row>
    <row r="973" spans="1:12">
      <c r="A973" s="12" t="s">
        <v>10</v>
      </c>
      <c r="B973" s="13" t="s">
        <v>71</v>
      </c>
      <c r="C973" s="13"/>
      <c r="D973" s="13" t="s">
        <v>308</v>
      </c>
      <c r="E973" s="13" t="s">
        <v>309</v>
      </c>
      <c r="F973" s="13"/>
      <c r="G973" s="13" t="s">
        <v>262</v>
      </c>
      <c r="H973" s="13"/>
      <c r="I973" s="13"/>
      <c r="J973" s="14">
        <v>60</v>
      </c>
      <c r="K973" s="14"/>
      <c r="L973" s="14"/>
    </row>
    <row r="974" spans="1:12">
      <c r="A974" s="12" t="s">
        <v>10</v>
      </c>
      <c r="B974" s="13" t="s">
        <v>145</v>
      </c>
      <c r="C974" s="13"/>
      <c r="D974" s="13" t="s">
        <v>308</v>
      </c>
      <c r="E974" s="13" t="s">
        <v>309</v>
      </c>
      <c r="F974" s="13"/>
      <c r="G974" s="13" t="s">
        <v>262</v>
      </c>
      <c r="H974" s="13"/>
      <c r="I974" s="13"/>
      <c r="J974" s="14">
        <v>89</v>
      </c>
      <c r="K974" s="14"/>
      <c r="L974" s="14"/>
    </row>
    <row r="975" spans="1:12">
      <c r="A975" s="12" t="s">
        <v>10</v>
      </c>
      <c r="B975" s="13" t="s">
        <v>56</v>
      </c>
      <c r="C975" s="13"/>
      <c r="D975" s="13" t="s">
        <v>308</v>
      </c>
      <c r="E975" s="13" t="s">
        <v>309</v>
      </c>
      <c r="F975" s="13"/>
      <c r="G975" s="13" t="s">
        <v>262</v>
      </c>
      <c r="H975" s="13"/>
      <c r="I975" s="13"/>
      <c r="J975" s="14">
        <v>75</v>
      </c>
      <c r="K975" s="14"/>
      <c r="L975" s="14"/>
    </row>
    <row r="976" spans="1:12">
      <c r="A976" s="12" t="s">
        <v>10</v>
      </c>
      <c r="B976" s="13" t="s">
        <v>184</v>
      </c>
      <c r="C976" s="13"/>
      <c r="D976" s="13" t="s">
        <v>308</v>
      </c>
      <c r="E976" s="13" t="s">
        <v>309</v>
      </c>
      <c r="F976" s="13"/>
      <c r="G976" s="13" t="s">
        <v>262</v>
      </c>
      <c r="H976" s="13"/>
      <c r="I976" s="13"/>
      <c r="J976" s="14">
        <v>92</v>
      </c>
      <c r="K976" s="14"/>
      <c r="L976" s="14"/>
    </row>
    <row r="977" spans="1:12">
      <c r="A977" s="12" t="s">
        <v>10</v>
      </c>
      <c r="B977" s="13" t="s">
        <v>133</v>
      </c>
      <c r="C977" s="13"/>
      <c r="D977" s="13" t="s">
        <v>308</v>
      </c>
      <c r="E977" s="13" t="s">
        <v>309</v>
      </c>
      <c r="F977" s="13"/>
      <c r="G977" s="13" t="s">
        <v>262</v>
      </c>
      <c r="H977" s="13"/>
      <c r="I977" s="13"/>
      <c r="J977" s="14">
        <v>64</v>
      </c>
      <c r="K977" s="14"/>
      <c r="L977" s="14"/>
    </row>
    <row r="978" spans="1:12">
      <c r="A978" s="12" t="s">
        <v>10</v>
      </c>
      <c r="B978" s="13" t="s">
        <v>39</v>
      </c>
      <c r="C978" s="13"/>
      <c r="D978" s="13" t="s">
        <v>308</v>
      </c>
      <c r="E978" s="13" t="s">
        <v>309</v>
      </c>
      <c r="F978" s="13"/>
      <c r="G978" s="13" t="s">
        <v>262</v>
      </c>
      <c r="H978" s="13"/>
      <c r="I978" s="13"/>
      <c r="J978" s="14">
        <v>87</v>
      </c>
      <c r="K978" s="14"/>
      <c r="L978" s="14"/>
    </row>
    <row r="979" spans="1:12">
      <c r="A979" s="12" t="s">
        <v>10</v>
      </c>
      <c r="B979" s="13" t="s">
        <v>157</v>
      </c>
      <c r="C979" s="13"/>
      <c r="D979" s="13" t="s">
        <v>308</v>
      </c>
      <c r="E979" s="13" t="s">
        <v>309</v>
      </c>
      <c r="F979" s="13"/>
      <c r="G979" s="13" t="s">
        <v>262</v>
      </c>
      <c r="H979" s="13"/>
      <c r="I979" s="13"/>
      <c r="J979" s="14">
        <v>82</v>
      </c>
      <c r="K979" s="14"/>
      <c r="L979" s="14"/>
    </row>
    <row r="980" spans="1:12">
      <c r="A980" s="12" t="s">
        <v>10</v>
      </c>
      <c r="B980" s="13" t="s">
        <v>186</v>
      </c>
      <c r="C980" s="13"/>
      <c r="D980" s="13" t="s">
        <v>308</v>
      </c>
      <c r="E980" s="13" t="s">
        <v>309</v>
      </c>
      <c r="F980" s="13"/>
      <c r="G980" s="13" t="s">
        <v>262</v>
      </c>
      <c r="H980" s="13"/>
      <c r="I980" s="13"/>
      <c r="J980" s="14">
        <v>76</v>
      </c>
      <c r="K980" s="14"/>
      <c r="L980" s="14"/>
    </row>
    <row r="981" spans="1:12">
      <c r="A981" s="12" t="s">
        <v>10</v>
      </c>
      <c r="B981" s="13" t="s">
        <v>100</v>
      </c>
      <c r="C981" s="13"/>
      <c r="D981" s="13" t="s">
        <v>308</v>
      </c>
      <c r="E981" s="13" t="s">
        <v>309</v>
      </c>
      <c r="F981" s="13"/>
      <c r="G981" s="13" t="s">
        <v>262</v>
      </c>
      <c r="H981" s="13"/>
      <c r="I981" s="13"/>
      <c r="J981" s="14">
        <v>94</v>
      </c>
      <c r="K981" s="14"/>
      <c r="L981" s="14"/>
    </row>
    <row r="982" spans="1:12">
      <c r="A982" s="12" t="s">
        <v>10</v>
      </c>
      <c r="B982" s="13" t="s">
        <v>59</v>
      </c>
      <c r="C982" s="13"/>
      <c r="D982" s="13" t="s">
        <v>308</v>
      </c>
      <c r="E982" s="13" t="s">
        <v>309</v>
      </c>
      <c r="F982" s="13"/>
      <c r="G982" s="13" t="s">
        <v>262</v>
      </c>
      <c r="H982" s="13"/>
      <c r="I982" s="13"/>
      <c r="J982" s="14">
        <v>65</v>
      </c>
      <c r="K982" s="14"/>
      <c r="L982" s="14"/>
    </row>
    <row r="983" spans="1:12">
      <c r="A983" s="12" t="s">
        <v>10</v>
      </c>
      <c r="B983" s="13" t="s">
        <v>147</v>
      </c>
      <c r="C983" s="13"/>
      <c r="D983" s="13" t="s">
        <v>308</v>
      </c>
      <c r="E983" s="13" t="s">
        <v>309</v>
      </c>
      <c r="F983" s="13"/>
      <c r="G983" s="13" t="s">
        <v>262</v>
      </c>
      <c r="H983" s="13"/>
      <c r="I983" s="13"/>
      <c r="J983" s="14">
        <v>89</v>
      </c>
      <c r="K983" s="14"/>
      <c r="L983" s="14"/>
    </row>
    <row r="984" spans="1:12">
      <c r="A984" s="12" t="s">
        <v>10</v>
      </c>
      <c r="B984" s="13" t="s">
        <v>53</v>
      </c>
      <c r="C984" s="13"/>
      <c r="D984" s="13" t="s">
        <v>308</v>
      </c>
      <c r="E984" s="13" t="s">
        <v>309</v>
      </c>
      <c r="F984" s="13"/>
      <c r="G984" s="13" t="s">
        <v>262</v>
      </c>
      <c r="H984" s="13"/>
      <c r="I984" s="13"/>
      <c r="J984" s="14">
        <v>65</v>
      </c>
      <c r="K984" s="14"/>
      <c r="L984" s="14"/>
    </row>
    <row r="985" spans="1:12">
      <c r="A985" s="12" t="s">
        <v>10</v>
      </c>
      <c r="B985" s="13" t="s">
        <v>47</v>
      </c>
      <c r="C985" s="13"/>
      <c r="D985" s="13" t="s">
        <v>308</v>
      </c>
      <c r="E985" s="13" t="s">
        <v>309</v>
      </c>
      <c r="F985" s="13"/>
      <c r="G985" s="13" t="s">
        <v>262</v>
      </c>
      <c r="H985" s="13"/>
      <c r="I985" s="13"/>
      <c r="J985" s="14">
        <v>84</v>
      </c>
      <c r="K985" s="14"/>
      <c r="L985" s="14"/>
    </row>
    <row r="986" spans="1:12">
      <c r="A986" s="12" t="s">
        <v>10</v>
      </c>
      <c r="B986" s="13" t="s">
        <v>162</v>
      </c>
      <c r="C986" s="13"/>
      <c r="D986" s="13" t="s">
        <v>308</v>
      </c>
      <c r="E986" s="13" t="s">
        <v>309</v>
      </c>
      <c r="F986" s="13"/>
      <c r="G986" s="13" t="s">
        <v>262</v>
      </c>
      <c r="H986" s="13"/>
      <c r="I986" s="13"/>
      <c r="J986" s="14">
        <v>64</v>
      </c>
      <c r="K986" s="14"/>
      <c r="L986" s="14"/>
    </row>
    <row r="987" spans="1:12">
      <c r="A987" s="12" t="s">
        <v>10</v>
      </c>
      <c r="B987" s="13" t="s">
        <v>142</v>
      </c>
      <c r="C987" s="13"/>
      <c r="D987" s="13" t="s">
        <v>308</v>
      </c>
      <c r="E987" s="13" t="s">
        <v>309</v>
      </c>
      <c r="F987" s="13"/>
      <c r="G987" s="13" t="s">
        <v>262</v>
      </c>
      <c r="H987" s="13"/>
      <c r="I987" s="13"/>
      <c r="J987" s="14">
        <v>84</v>
      </c>
      <c r="K987" s="14"/>
      <c r="L987" s="14"/>
    </row>
    <row r="988" spans="1:12">
      <c r="A988" s="12" t="s">
        <v>10</v>
      </c>
      <c r="B988" s="13" t="s">
        <v>11</v>
      </c>
      <c r="C988" s="13"/>
      <c r="D988" s="13" t="s">
        <v>308</v>
      </c>
      <c r="E988" s="13" t="s">
        <v>309</v>
      </c>
      <c r="F988" s="13"/>
      <c r="G988" s="13" t="s">
        <v>262</v>
      </c>
      <c r="H988" s="13"/>
      <c r="I988" s="13"/>
      <c r="J988" s="14">
        <v>65</v>
      </c>
      <c r="K988" s="14"/>
      <c r="L988" s="14"/>
    </row>
    <row r="989" spans="1:12">
      <c r="A989" s="12" t="s">
        <v>10</v>
      </c>
      <c r="B989" s="13" t="s">
        <v>158</v>
      </c>
      <c r="C989" s="13"/>
      <c r="D989" s="13" t="s">
        <v>308</v>
      </c>
      <c r="E989" s="13" t="s">
        <v>309</v>
      </c>
      <c r="F989" s="13"/>
      <c r="G989" s="13" t="s">
        <v>262</v>
      </c>
      <c r="H989" s="13"/>
      <c r="I989" s="13"/>
      <c r="J989" s="14">
        <v>65</v>
      </c>
      <c r="K989" s="14"/>
      <c r="L989" s="14"/>
    </row>
    <row r="990" spans="1:12">
      <c r="A990" s="12" t="s">
        <v>10</v>
      </c>
      <c r="B990" s="13" t="s">
        <v>40</v>
      </c>
      <c r="C990" s="13"/>
      <c r="D990" s="13" t="s">
        <v>308</v>
      </c>
      <c r="E990" s="13" t="s">
        <v>309</v>
      </c>
      <c r="F990" s="13"/>
      <c r="G990" s="13" t="s">
        <v>262</v>
      </c>
      <c r="H990" s="13"/>
      <c r="I990" s="13"/>
      <c r="J990" s="14">
        <v>0</v>
      </c>
      <c r="K990" s="14"/>
      <c r="L990" s="14"/>
    </row>
    <row r="991" spans="1:12">
      <c r="A991" s="12" t="s">
        <v>10</v>
      </c>
      <c r="B991" s="13" t="s">
        <v>76</v>
      </c>
      <c r="C991" s="13"/>
      <c r="D991" s="13" t="s">
        <v>308</v>
      </c>
      <c r="E991" s="13" t="s">
        <v>309</v>
      </c>
      <c r="F991" s="13"/>
      <c r="G991" s="13" t="s">
        <v>263</v>
      </c>
      <c r="H991" s="13"/>
      <c r="I991" s="13"/>
      <c r="J991" s="14">
        <v>81</v>
      </c>
      <c r="K991" s="14"/>
      <c r="L991" s="14"/>
    </row>
    <row r="992" spans="1:12">
      <c r="A992" s="12" t="s">
        <v>10</v>
      </c>
      <c r="B992" s="13" t="s">
        <v>161</v>
      </c>
      <c r="C992" s="13"/>
      <c r="D992" s="13" t="s">
        <v>308</v>
      </c>
      <c r="E992" s="13" t="s">
        <v>309</v>
      </c>
      <c r="F992" s="13"/>
      <c r="G992" s="13" t="s">
        <v>263</v>
      </c>
      <c r="H992" s="13"/>
      <c r="I992" s="13"/>
      <c r="J992" s="14">
        <v>85</v>
      </c>
      <c r="K992" s="14"/>
      <c r="L992" s="14"/>
    </row>
    <row r="993" spans="1:12">
      <c r="A993" s="12" t="s">
        <v>10</v>
      </c>
      <c r="B993" s="13" t="s">
        <v>58</v>
      </c>
      <c r="C993" s="13"/>
      <c r="D993" s="13" t="s">
        <v>308</v>
      </c>
      <c r="E993" s="13" t="s">
        <v>309</v>
      </c>
      <c r="F993" s="13"/>
      <c r="G993" s="13" t="s">
        <v>263</v>
      </c>
      <c r="H993" s="13"/>
      <c r="I993" s="13"/>
      <c r="J993" s="14">
        <v>65</v>
      </c>
      <c r="K993" s="14"/>
      <c r="L993" s="14"/>
    </row>
    <row r="994" spans="1:12">
      <c r="A994" s="12" t="s">
        <v>10</v>
      </c>
      <c r="B994" s="13" t="s">
        <v>50</v>
      </c>
      <c r="C994" s="13"/>
      <c r="D994" s="13" t="s">
        <v>308</v>
      </c>
      <c r="E994" s="13" t="s">
        <v>309</v>
      </c>
      <c r="F994" s="13"/>
      <c r="G994" s="13" t="s">
        <v>263</v>
      </c>
      <c r="H994" s="13"/>
      <c r="I994" s="13"/>
      <c r="J994" s="14">
        <v>85</v>
      </c>
      <c r="K994" s="14"/>
      <c r="L994" s="14"/>
    </row>
    <row r="995" spans="1:12">
      <c r="A995" s="12" t="s">
        <v>10</v>
      </c>
      <c r="B995" s="13" t="s">
        <v>160</v>
      </c>
      <c r="C995" s="13"/>
      <c r="D995" s="13" t="s">
        <v>308</v>
      </c>
      <c r="E995" s="13" t="s">
        <v>309</v>
      </c>
      <c r="F995" s="13"/>
      <c r="G995" s="13" t="s">
        <v>263</v>
      </c>
      <c r="H995" s="13"/>
      <c r="I995" s="13"/>
      <c r="J995" s="14">
        <v>87</v>
      </c>
      <c r="K995" s="14"/>
      <c r="L995" s="14"/>
    </row>
    <row r="996" spans="1:12">
      <c r="A996" s="12" t="s">
        <v>10</v>
      </c>
      <c r="B996" s="13" t="s">
        <v>116</v>
      </c>
      <c r="C996" s="13"/>
      <c r="D996" s="13" t="s">
        <v>308</v>
      </c>
      <c r="E996" s="13" t="s">
        <v>309</v>
      </c>
      <c r="F996" s="13"/>
      <c r="G996" s="13" t="s">
        <v>263</v>
      </c>
      <c r="H996" s="13"/>
      <c r="I996" s="13"/>
      <c r="J996" s="14">
        <v>97</v>
      </c>
      <c r="K996" s="14"/>
      <c r="L996" s="14"/>
    </row>
    <row r="997" spans="1:12">
      <c r="A997" s="12" t="s">
        <v>10</v>
      </c>
      <c r="B997" s="13" t="s">
        <v>170</v>
      </c>
      <c r="C997" s="13"/>
      <c r="D997" s="13" t="s">
        <v>308</v>
      </c>
      <c r="E997" s="13" t="s">
        <v>309</v>
      </c>
      <c r="F997" s="13"/>
      <c r="G997" s="13" t="s">
        <v>263</v>
      </c>
      <c r="H997" s="13"/>
      <c r="I997" s="13"/>
      <c r="J997" s="14">
        <v>88</v>
      </c>
      <c r="K997" s="14"/>
      <c r="L997" s="14"/>
    </row>
    <row r="998" spans="1:12">
      <c r="A998" s="12" t="s">
        <v>10</v>
      </c>
      <c r="B998" s="13" t="s">
        <v>30</v>
      </c>
      <c r="C998" s="13"/>
      <c r="D998" s="13" t="s">
        <v>308</v>
      </c>
      <c r="E998" s="13" t="s">
        <v>309</v>
      </c>
      <c r="F998" s="13"/>
      <c r="G998" s="13" t="s">
        <v>263</v>
      </c>
      <c r="H998" s="13"/>
      <c r="I998" s="13"/>
      <c r="J998" s="14">
        <v>76</v>
      </c>
      <c r="K998" s="14"/>
      <c r="L998" s="14"/>
    </row>
    <row r="999" spans="1:12">
      <c r="A999" s="12" t="s">
        <v>10</v>
      </c>
      <c r="B999" s="13" t="s">
        <v>51</v>
      </c>
      <c r="C999" s="13"/>
      <c r="D999" s="13" t="s">
        <v>308</v>
      </c>
      <c r="E999" s="13" t="s">
        <v>309</v>
      </c>
      <c r="F999" s="13"/>
      <c r="G999" s="13" t="s">
        <v>263</v>
      </c>
      <c r="H999" s="13"/>
      <c r="I999" s="13"/>
      <c r="J999" s="14">
        <v>89</v>
      </c>
      <c r="K999" s="14"/>
      <c r="L999" s="14"/>
    </row>
    <row r="1000" spans="1:12">
      <c r="A1000" s="12" t="s">
        <v>10</v>
      </c>
      <c r="B1000" s="13" t="s">
        <v>164</v>
      </c>
      <c r="C1000" s="13"/>
      <c r="D1000" s="13" t="s">
        <v>308</v>
      </c>
      <c r="E1000" s="13" t="s">
        <v>309</v>
      </c>
      <c r="F1000" s="13"/>
      <c r="G1000" s="13" t="s">
        <v>263</v>
      </c>
      <c r="H1000" s="13"/>
      <c r="I1000" s="13"/>
      <c r="J1000" s="14">
        <v>80</v>
      </c>
      <c r="K1000" s="14"/>
      <c r="L1000" s="14"/>
    </row>
    <row r="1001" spans="1:12">
      <c r="A1001" s="12" t="s">
        <v>10</v>
      </c>
      <c r="B1001" s="13" t="s">
        <v>33</v>
      </c>
      <c r="C1001" s="13"/>
      <c r="D1001" s="13" t="s">
        <v>308</v>
      </c>
      <c r="E1001" s="13" t="s">
        <v>309</v>
      </c>
      <c r="F1001" s="13"/>
      <c r="G1001" s="13" t="s">
        <v>263</v>
      </c>
      <c r="H1001" s="13"/>
      <c r="I1001" s="13"/>
      <c r="J1001" s="14">
        <v>92</v>
      </c>
      <c r="K1001" s="14"/>
      <c r="L1001" s="14"/>
    </row>
    <row r="1002" spans="1:12">
      <c r="A1002" s="12" t="s">
        <v>10</v>
      </c>
      <c r="B1002" s="13" t="s">
        <v>138</v>
      </c>
      <c r="C1002" s="13"/>
      <c r="D1002" s="13" t="s">
        <v>308</v>
      </c>
      <c r="E1002" s="13" t="s">
        <v>309</v>
      </c>
      <c r="F1002" s="13"/>
      <c r="G1002" s="13" t="s">
        <v>263</v>
      </c>
      <c r="H1002" s="13"/>
      <c r="I1002" s="13"/>
      <c r="J1002" s="14">
        <v>65</v>
      </c>
      <c r="K1002" s="14"/>
      <c r="L1002" s="14"/>
    </row>
    <row r="1003" spans="1:12">
      <c r="A1003" s="12" t="s">
        <v>10</v>
      </c>
      <c r="B1003" s="13" t="s">
        <v>38</v>
      </c>
      <c r="C1003" s="13"/>
      <c r="D1003" s="13" t="s">
        <v>308</v>
      </c>
      <c r="E1003" s="13" t="s">
        <v>309</v>
      </c>
      <c r="F1003" s="13"/>
      <c r="G1003" s="13" t="s">
        <v>263</v>
      </c>
      <c r="H1003" s="13"/>
      <c r="I1003" s="13"/>
      <c r="J1003" s="14">
        <v>75</v>
      </c>
      <c r="K1003" s="14"/>
      <c r="L1003" s="14"/>
    </row>
    <row r="1004" spans="1:12">
      <c r="A1004" s="12" t="s">
        <v>10</v>
      </c>
      <c r="B1004" s="13" t="s">
        <v>178</v>
      </c>
      <c r="C1004" s="13"/>
      <c r="D1004" s="13" t="s">
        <v>308</v>
      </c>
      <c r="E1004" s="13" t="s">
        <v>309</v>
      </c>
      <c r="F1004" s="13"/>
      <c r="G1004" s="13" t="s">
        <v>263</v>
      </c>
      <c r="H1004" s="13"/>
      <c r="I1004" s="13"/>
      <c r="J1004" s="14">
        <v>85</v>
      </c>
      <c r="K1004" s="14"/>
      <c r="L1004" s="14"/>
    </row>
    <row r="1005" spans="1:12">
      <c r="A1005" s="12" t="s">
        <v>10</v>
      </c>
      <c r="B1005" s="13" t="s">
        <v>24</v>
      </c>
      <c r="C1005" s="13"/>
      <c r="D1005" s="13" t="s">
        <v>308</v>
      </c>
      <c r="E1005" s="13" t="s">
        <v>309</v>
      </c>
      <c r="F1005" s="13"/>
      <c r="G1005" s="13" t="s">
        <v>263</v>
      </c>
      <c r="H1005" s="13"/>
      <c r="I1005" s="13"/>
      <c r="J1005" s="14">
        <v>65</v>
      </c>
      <c r="K1005" s="14"/>
      <c r="L1005" s="14"/>
    </row>
    <row r="1006" spans="1:12">
      <c r="A1006" s="12" t="s">
        <v>10</v>
      </c>
      <c r="B1006" s="13" t="s">
        <v>65</v>
      </c>
      <c r="C1006" s="13"/>
      <c r="D1006" s="13" t="s">
        <v>308</v>
      </c>
      <c r="E1006" s="13" t="s">
        <v>309</v>
      </c>
      <c r="F1006" s="13"/>
      <c r="G1006" s="13" t="s">
        <v>263</v>
      </c>
      <c r="H1006" s="13"/>
      <c r="I1006" s="13"/>
      <c r="J1006" s="14">
        <v>70</v>
      </c>
      <c r="K1006" s="14"/>
      <c r="L1006" s="14"/>
    </row>
    <row r="1007" spans="1:12">
      <c r="A1007" s="12" t="s">
        <v>10</v>
      </c>
      <c r="B1007" s="13" t="s">
        <v>150</v>
      </c>
      <c r="C1007" s="13"/>
      <c r="D1007" s="13" t="s">
        <v>308</v>
      </c>
      <c r="E1007" s="13" t="s">
        <v>309</v>
      </c>
      <c r="F1007" s="13"/>
      <c r="G1007" s="13" t="s">
        <v>263</v>
      </c>
      <c r="H1007" s="13"/>
      <c r="I1007" s="13"/>
      <c r="J1007" s="14">
        <v>71</v>
      </c>
      <c r="K1007" s="14"/>
      <c r="L1007" s="14"/>
    </row>
    <row r="1008" spans="1:12">
      <c r="A1008" s="12" t="s">
        <v>10</v>
      </c>
      <c r="B1008" s="13" t="s">
        <v>71</v>
      </c>
      <c r="C1008" s="13"/>
      <c r="D1008" s="13" t="s">
        <v>308</v>
      </c>
      <c r="E1008" s="13" t="s">
        <v>309</v>
      </c>
      <c r="F1008" s="13"/>
      <c r="G1008" s="13" t="s">
        <v>263</v>
      </c>
      <c r="H1008" s="13"/>
      <c r="I1008" s="13"/>
      <c r="J1008" s="14">
        <v>65</v>
      </c>
      <c r="K1008" s="14"/>
      <c r="L1008" s="14"/>
    </row>
    <row r="1009" spans="1:12">
      <c r="A1009" s="12" t="s">
        <v>10</v>
      </c>
      <c r="B1009" s="13" t="s">
        <v>145</v>
      </c>
      <c r="C1009" s="13"/>
      <c r="D1009" s="13" t="s">
        <v>308</v>
      </c>
      <c r="E1009" s="13" t="s">
        <v>309</v>
      </c>
      <c r="F1009" s="13"/>
      <c r="G1009" s="13" t="s">
        <v>263</v>
      </c>
      <c r="H1009" s="13"/>
      <c r="I1009" s="13"/>
      <c r="J1009" s="14">
        <v>83</v>
      </c>
      <c r="K1009" s="14"/>
      <c r="L1009" s="14"/>
    </row>
    <row r="1010" spans="1:12">
      <c r="A1010" s="12" t="s">
        <v>10</v>
      </c>
      <c r="B1010" s="13" t="s">
        <v>56</v>
      </c>
      <c r="C1010" s="13"/>
      <c r="D1010" s="13" t="s">
        <v>308</v>
      </c>
      <c r="E1010" s="13" t="s">
        <v>309</v>
      </c>
      <c r="F1010" s="13"/>
      <c r="G1010" s="13" t="s">
        <v>263</v>
      </c>
      <c r="H1010" s="13"/>
      <c r="I1010" s="13"/>
      <c r="J1010" s="14">
        <v>62</v>
      </c>
      <c r="K1010" s="14"/>
      <c r="L1010" s="14"/>
    </row>
    <row r="1011" spans="1:12">
      <c r="A1011" s="12" t="s">
        <v>10</v>
      </c>
      <c r="B1011" s="13" t="s">
        <v>184</v>
      </c>
      <c r="C1011" s="13"/>
      <c r="D1011" s="13" t="s">
        <v>308</v>
      </c>
      <c r="E1011" s="13" t="s">
        <v>309</v>
      </c>
      <c r="F1011" s="13"/>
      <c r="G1011" s="13" t="s">
        <v>263</v>
      </c>
      <c r="H1011" s="13"/>
      <c r="I1011" s="13"/>
      <c r="J1011" s="14">
        <v>76</v>
      </c>
      <c r="K1011" s="14"/>
      <c r="L1011" s="14"/>
    </row>
    <row r="1012" spans="1:12">
      <c r="A1012" s="12" t="s">
        <v>10</v>
      </c>
      <c r="B1012" s="13" t="s">
        <v>133</v>
      </c>
      <c r="C1012" s="13"/>
      <c r="D1012" s="13" t="s">
        <v>308</v>
      </c>
      <c r="E1012" s="13" t="s">
        <v>309</v>
      </c>
      <c r="F1012" s="13"/>
      <c r="G1012" s="13" t="s">
        <v>263</v>
      </c>
      <c r="H1012" s="13"/>
      <c r="I1012" s="13"/>
      <c r="J1012" s="14">
        <v>65</v>
      </c>
      <c r="K1012" s="14"/>
      <c r="L1012" s="14"/>
    </row>
    <row r="1013" spans="1:12">
      <c r="A1013" s="12" t="s">
        <v>10</v>
      </c>
      <c r="B1013" s="13" t="s">
        <v>39</v>
      </c>
      <c r="C1013" s="13"/>
      <c r="D1013" s="13" t="s">
        <v>308</v>
      </c>
      <c r="E1013" s="13" t="s">
        <v>309</v>
      </c>
      <c r="F1013" s="13"/>
      <c r="G1013" s="13" t="s">
        <v>263</v>
      </c>
      <c r="H1013" s="13"/>
      <c r="I1013" s="13"/>
      <c r="J1013" s="14">
        <v>82</v>
      </c>
      <c r="K1013" s="14"/>
      <c r="L1013" s="14"/>
    </row>
    <row r="1014" spans="1:12">
      <c r="A1014" s="12" t="s">
        <v>10</v>
      </c>
      <c r="B1014" s="13" t="s">
        <v>157</v>
      </c>
      <c r="C1014" s="13"/>
      <c r="D1014" s="13" t="s">
        <v>308</v>
      </c>
      <c r="E1014" s="13" t="s">
        <v>309</v>
      </c>
      <c r="F1014" s="13"/>
      <c r="G1014" s="13" t="s">
        <v>263</v>
      </c>
      <c r="H1014" s="13"/>
      <c r="I1014" s="13"/>
      <c r="J1014" s="14">
        <v>87</v>
      </c>
      <c r="K1014" s="14"/>
      <c r="L1014" s="14"/>
    </row>
    <row r="1015" spans="1:12">
      <c r="A1015" s="12" t="s">
        <v>10</v>
      </c>
      <c r="B1015" s="13" t="s">
        <v>186</v>
      </c>
      <c r="C1015" s="13"/>
      <c r="D1015" s="13" t="s">
        <v>308</v>
      </c>
      <c r="E1015" s="13" t="s">
        <v>309</v>
      </c>
      <c r="F1015" s="13"/>
      <c r="G1015" s="13" t="s">
        <v>263</v>
      </c>
      <c r="H1015" s="13"/>
      <c r="I1015" s="13"/>
      <c r="J1015" s="14">
        <v>54</v>
      </c>
      <c r="K1015" s="14"/>
      <c r="L1015" s="14"/>
    </row>
    <row r="1016" spans="1:12">
      <c r="A1016" s="12" t="s">
        <v>10</v>
      </c>
      <c r="B1016" s="13" t="s">
        <v>100</v>
      </c>
      <c r="C1016" s="13"/>
      <c r="D1016" s="13" t="s">
        <v>308</v>
      </c>
      <c r="E1016" s="13" t="s">
        <v>309</v>
      </c>
      <c r="F1016" s="13"/>
      <c r="G1016" s="13" t="s">
        <v>263</v>
      </c>
      <c r="H1016" s="13"/>
      <c r="I1016" s="13"/>
      <c r="J1016" s="14">
        <v>80</v>
      </c>
      <c r="K1016" s="14"/>
      <c r="L1016" s="14"/>
    </row>
    <row r="1017" spans="1:12">
      <c r="A1017" s="12" t="s">
        <v>10</v>
      </c>
      <c r="B1017" s="13" t="s">
        <v>59</v>
      </c>
      <c r="C1017" s="13"/>
      <c r="D1017" s="13" t="s">
        <v>308</v>
      </c>
      <c r="E1017" s="13" t="s">
        <v>309</v>
      </c>
      <c r="F1017" s="13"/>
      <c r="G1017" s="13" t="s">
        <v>263</v>
      </c>
      <c r="H1017" s="13"/>
      <c r="I1017" s="13"/>
      <c r="J1017" s="14">
        <v>63</v>
      </c>
      <c r="K1017" s="14"/>
      <c r="L1017" s="14"/>
    </row>
    <row r="1018" spans="1:12">
      <c r="A1018" s="12" t="s">
        <v>10</v>
      </c>
      <c r="B1018" s="13" t="s">
        <v>147</v>
      </c>
      <c r="C1018" s="13"/>
      <c r="D1018" s="13" t="s">
        <v>308</v>
      </c>
      <c r="E1018" s="13" t="s">
        <v>309</v>
      </c>
      <c r="F1018" s="13"/>
      <c r="G1018" s="13" t="s">
        <v>263</v>
      </c>
      <c r="H1018" s="13"/>
      <c r="I1018" s="13"/>
      <c r="J1018" s="14">
        <v>83</v>
      </c>
      <c r="K1018" s="14"/>
      <c r="L1018" s="14"/>
    </row>
    <row r="1019" spans="1:12">
      <c r="A1019" s="12" t="s">
        <v>10</v>
      </c>
      <c r="B1019" s="13" t="s">
        <v>53</v>
      </c>
      <c r="C1019" s="13"/>
      <c r="D1019" s="13" t="s">
        <v>308</v>
      </c>
      <c r="E1019" s="13" t="s">
        <v>309</v>
      </c>
      <c r="F1019" s="13"/>
      <c r="G1019" s="13" t="s">
        <v>263</v>
      </c>
      <c r="H1019" s="13"/>
      <c r="I1019" s="13"/>
      <c r="J1019" s="14">
        <v>60</v>
      </c>
      <c r="K1019" s="14"/>
      <c r="L1019" s="14"/>
    </row>
    <row r="1020" spans="1:12">
      <c r="A1020" s="12" t="s">
        <v>10</v>
      </c>
      <c r="B1020" s="13" t="s">
        <v>47</v>
      </c>
      <c r="C1020" s="13"/>
      <c r="D1020" s="13" t="s">
        <v>308</v>
      </c>
      <c r="E1020" s="13" t="s">
        <v>309</v>
      </c>
      <c r="F1020" s="13"/>
      <c r="G1020" s="13" t="s">
        <v>263</v>
      </c>
      <c r="H1020" s="13"/>
      <c r="I1020" s="13"/>
      <c r="J1020" s="14">
        <v>84</v>
      </c>
      <c r="K1020" s="14"/>
      <c r="L1020" s="14"/>
    </row>
    <row r="1021" spans="1:12">
      <c r="A1021" s="12" t="s">
        <v>10</v>
      </c>
      <c r="B1021" s="13" t="s">
        <v>162</v>
      </c>
      <c r="C1021" s="13"/>
      <c r="D1021" s="13" t="s">
        <v>308</v>
      </c>
      <c r="E1021" s="13" t="s">
        <v>309</v>
      </c>
      <c r="F1021" s="13"/>
      <c r="G1021" s="13" t="s">
        <v>263</v>
      </c>
      <c r="H1021" s="13"/>
      <c r="I1021" s="13"/>
      <c r="J1021" s="14">
        <v>58</v>
      </c>
      <c r="K1021" s="14"/>
      <c r="L1021" s="14"/>
    </row>
    <row r="1022" spans="1:12">
      <c r="A1022" s="12" t="s">
        <v>10</v>
      </c>
      <c r="B1022" s="13" t="s">
        <v>142</v>
      </c>
      <c r="C1022" s="13"/>
      <c r="D1022" s="13" t="s">
        <v>308</v>
      </c>
      <c r="E1022" s="13" t="s">
        <v>309</v>
      </c>
      <c r="F1022" s="13"/>
      <c r="G1022" s="13" t="s">
        <v>263</v>
      </c>
      <c r="H1022" s="13"/>
      <c r="I1022" s="13"/>
      <c r="J1022" s="14">
        <v>84</v>
      </c>
      <c r="K1022" s="14"/>
      <c r="L1022" s="14"/>
    </row>
    <row r="1023" spans="1:12">
      <c r="A1023" s="12" t="s">
        <v>10</v>
      </c>
      <c r="B1023" s="13" t="s">
        <v>11</v>
      </c>
      <c r="C1023" s="13"/>
      <c r="D1023" s="13" t="s">
        <v>308</v>
      </c>
      <c r="E1023" s="13" t="s">
        <v>309</v>
      </c>
      <c r="F1023" s="13"/>
      <c r="G1023" s="13" t="s">
        <v>263</v>
      </c>
      <c r="H1023" s="13"/>
      <c r="I1023" s="13"/>
      <c r="J1023" s="14">
        <v>0</v>
      </c>
      <c r="K1023" s="14"/>
      <c r="L1023" s="14"/>
    </row>
    <row r="1024" spans="1:12">
      <c r="A1024" s="12" t="s">
        <v>10</v>
      </c>
      <c r="B1024" s="13" t="s">
        <v>158</v>
      </c>
      <c r="C1024" s="13"/>
      <c r="D1024" s="13" t="s">
        <v>308</v>
      </c>
      <c r="E1024" s="13" t="s">
        <v>309</v>
      </c>
      <c r="F1024" s="13"/>
      <c r="G1024" s="13" t="s">
        <v>263</v>
      </c>
      <c r="H1024" s="13"/>
      <c r="I1024" s="13"/>
      <c r="J1024" s="14">
        <v>0</v>
      </c>
      <c r="K1024" s="14"/>
      <c r="L1024" s="14"/>
    </row>
    <row r="1025" spans="1:12">
      <c r="A1025" s="12" t="s">
        <v>10</v>
      </c>
      <c r="B1025" s="13" t="s">
        <v>40</v>
      </c>
      <c r="C1025" s="13"/>
      <c r="D1025" s="13" t="s">
        <v>308</v>
      </c>
      <c r="E1025" s="13" t="s">
        <v>309</v>
      </c>
      <c r="F1025" s="13"/>
      <c r="G1025" s="13" t="s">
        <v>263</v>
      </c>
      <c r="H1025" s="13"/>
      <c r="I1025" s="13"/>
      <c r="J1025" s="14">
        <v>0</v>
      </c>
      <c r="K1025" s="14"/>
      <c r="L1025" s="14"/>
    </row>
    <row r="1026" spans="1:12">
      <c r="A1026" s="12" t="s">
        <v>10</v>
      </c>
      <c r="B1026" s="13" t="s">
        <v>76</v>
      </c>
      <c r="C1026" s="13"/>
      <c r="D1026" s="13" t="s">
        <v>310</v>
      </c>
      <c r="E1026" s="13" t="s">
        <v>311</v>
      </c>
      <c r="F1026" s="13"/>
      <c r="G1026" s="13" t="s">
        <v>263</v>
      </c>
      <c r="H1026" s="13"/>
      <c r="I1026" s="13"/>
      <c r="J1026" s="14">
        <v>10</v>
      </c>
      <c r="K1026" s="14"/>
      <c r="L1026" s="14">
        <f>IF(J1026&gt;=20,0.2,IF(J1026&lt;10,0,((J1026-10)*0.1+2.5)/20))</f>
        <v>0.125</v>
      </c>
    </row>
    <row r="1027" spans="1:12">
      <c r="A1027" s="12" t="s">
        <v>10</v>
      </c>
      <c r="B1027" s="13" t="s">
        <v>161</v>
      </c>
      <c r="C1027" s="13"/>
      <c r="D1027" s="13" t="s">
        <v>310</v>
      </c>
      <c r="E1027" s="13" t="s">
        <v>311</v>
      </c>
      <c r="F1027" s="13"/>
      <c r="G1027" s="13" t="s">
        <v>263</v>
      </c>
      <c r="H1027" s="13"/>
      <c r="I1027" s="13"/>
      <c r="J1027" s="14">
        <v>20</v>
      </c>
      <c r="K1027" s="14"/>
      <c r="L1027" s="14">
        <f t="shared" ref="L1027:L1090" si="15">IF(J1027&gt;=20,0.2,IF(J1027&lt;10,0,((J1027-10)*0.1+2.5)/20))</f>
        <v>0.2</v>
      </c>
    </row>
    <row r="1028" spans="1:12">
      <c r="A1028" s="12" t="s">
        <v>10</v>
      </c>
      <c r="B1028" s="13" t="s">
        <v>58</v>
      </c>
      <c r="C1028" s="13"/>
      <c r="D1028" s="13" t="s">
        <v>310</v>
      </c>
      <c r="E1028" s="13" t="s">
        <v>311</v>
      </c>
      <c r="F1028" s="13"/>
      <c r="G1028" s="13" t="s">
        <v>263</v>
      </c>
      <c r="H1028" s="13"/>
      <c r="I1028" s="13"/>
      <c r="J1028" s="14">
        <v>22</v>
      </c>
      <c r="K1028" s="14"/>
      <c r="L1028" s="14">
        <f t="shared" si="15"/>
        <v>0.2</v>
      </c>
    </row>
    <row r="1029" spans="1:12">
      <c r="A1029" s="12" t="s">
        <v>10</v>
      </c>
      <c r="B1029" s="13" t="s">
        <v>50</v>
      </c>
      <c r="C1029" s="13"/>
      <c r="D1029" s="13" t="s">
        <v>310</v>
      </c>
      <c r="E1029" s="13" t="s">
        <v>311</v>
      </c>
      <c r="F1029" s="13"/>
      <c r="G1029" s="13" t="s">
        <v>263</v>
      </c>
      <c r="H1029" s="13"/>
      <c r="I1029" s="13"/>
      <c r="J1029" s="14">
        <v>10</v>
      </c>
      <c r="K1029" s="14"/>
      <c r="L1029" s="14">
        <f t="shared" si="15"/>
        <v>0.125</v>
      </c>
    </row>
    <row r="1030" spans="1:12">
      <c r="A1030" s="12" t="s">
        <v>10</v>
      </c>
      <c r="B1030" s="13" t="s">
        <v>160</v>
      </c>
      <c r="C1030" s="13"/>
      <c r="D1030" s="13" t="s">
        <v>310</v>
      </c>
      <c r="E1030" s="13" t="s">
        <v>311</v>
      </c>
      <c r="F1030" s="13"/>
      <c r="G1030" s="13" t="s">
        <v>263</v>
      </c>
      <c r="H1030" s="13"/>
      <c r="I1030" s="13"/>
      <c r="J1030" s="14">
        <v>31</v>
      </c>
      <c r="K1030" s="14"/>
      <c r="L1030" s="14">
        <f t="shared" si="15"/>
        <v>0.2</v>
      </c>
    </row>
    <row r="1031" spans="1:12">
      <c r="A1031" s="12" t="s">
        <v>10</v>
      </c>
      <c r="B1031" s="13" t="s">
        <v>116</v>
      </c>
      <c r="C1031" s="13"/>
      <c r="D1031" s="13" t="s">
        <v>310</v>
      </c>
      <c r="E1031" s="13" t="s">
        <v>311</v>
      </c>
      <c r="F1031" s="13"/>
      <c r="G1031" s="13" t="s">
        <v>263</v>
      </c>
      <c r="H1031" s="13"/>
      <c r="I1031" s="13"/>
      <c r="J1031" s="14">
        <v>20</v>
      </c>
      <c r="K1031" s="14"/>
      <c r="L1031" s="14">
        <f t="shared" si="15"/>
        <v>0.2</v>
      </c>
    </row>
    <row r="1032" spans="1:12">
      <c r="A1032" s="12" t="s">
        <v>10</v>
      </c>
      <c r="B1032" s="13" t="s">
        <v>170</v>
      </c>
      <c r="C1032" s="13"/>
      <c r="D1032" s="13" t="s">
        <v>310</v>
      </c>
      <c r="E1032" s="13" t="s">
        <v>311</v>
      </c>
      <c r="F1032" s="13"/>
      <c r="G1032" s="13" t="s">
        <v>263</v>
      </c>
      <c r="H1032" s="13"/>
      <c r="I1032" s="13"/>
      <c r="J1032" s="14">
        <v>30</v>
      </c>
      <c r="K1032" s="14"/>
      <c r="L1032" s="14">
        <f t="shared" si="15"/>
        <v>0.2</v>
      </c>
    </row>
    <row r="1033" spans="1:12">
      <c r="A1033" s="12" t="s">
        <v>10</v>
      </c>
      <c r="B1033" s="13" t="s">
        <v>30</v>
      </c>
      <c r="C1033" s="13"/>
      <c r="D1033" s="13" t="s">
        <v>310</v>
      </c>
      <c r="E1033" s="13" t="s">
        <v>311</v>
      </c>
      <c r="F1033" s="13"/>
      <c r="G1033" s="13" t="s">
        <v>263</v>
      </c>
      <c r="H1033" s="13"/>
      <c r="I1033" s="13"/>
      <c r="J1033" s="14">
        <v>20</v>
      </c>
      <c r="K1033" s="14"/>
      <c r="L1033" s="14">
        <f t="shared" si="15"/>
        <v>0.2</v>
      </c>
    </row>
    <row r="1034" spans="1:12">
      <c r="A1034" s="12" t="s">
        <v>10</v>
      </c>
      <c r="B1034" s="13" t="s">
        <v>51</v>
      </c>
      <c r="C1034" s="13"/>
      <c r="D1034" s="13" t="s">
        <v>310</v>
      </c>
      <c r="E1034" s="13" t="s">
        <v>311</v>
      </c>
      <c r="F1034" s="13"/>
      <c r="G1034" s="13" t="s">
        <v>263</v>
      </c>
      <c r="H1034" s="13"/>
      <c r="I1034" s="13"/>
      <c r="J1034" s="14">
        <v>20</v>
      </c>
      <c r="K1034" s="14"/>
      <c r="L1034" s="14">
        <f t="shared" si="15"/>
        <v>0.2</v>
      </c>
    </row>
    <row r="1035" spans="1:12">
      <c r="A1035" s="12" t="s">
        <v>10</v>
      </c>
      <c r="B1035" s="13" t="s">
        <v>164</v>
      </c>
      <c r="C1035" s="13"/>
      <c r="D1035" s="13" t="s">
        <v>310</v>
      </c>
      <c r="E1035" s="13" t="s">
        <v>311</v>
      </c>
      <c r="F1035" s="13"/>
      <c r="G1035" s="13" t="s">
        <v>263</v>
      </c>
      <c r="H1035" s="13"/>
      <c r="I1035" s="13"/>
      <c r="J1035" s="14">
        <v>22</v>
      </c>
      <c r="K1035" s="14"/>
      <c r="L1035" s="14">
        <f t="shared" si="15"/>
        <v>0.2</v>
      </c>
    </row>
    <row r="1036" spans="1:12">
      <c r="A1036" s="12" t="s">
        <v>10</v>
      </c>
      <c r="B1036" s="13" t="s">
        <v>33</v>
      </c>
      <c r="C1036" s="13"/>
      <c r="D1036" s="13" t="s">
        <v>310</v>
      </c>
      <c r="E1036" s="13" t="s">
        <v>311</v>
      </c>
      <c r="F1036" s="13"/>
      <c r="G1036" s="13" t="s">
        <v>263</v>
      </c>
      <c r="H1036" s="13"/>
      <c r="I1036" s="13"/>
      <c r="J1036" s="14">
        <v>21</v>
      </c>
      <c r="K1036" s="14"/>
      <c r="L1036" s="14">
        <f t="shared" si="15"/>
        <v>0.2</v>
      </c>
    </row>
    <row r="1037" spans="1:12">
      <c r="A1037" s="12" t="s">
        <v>10</v>
      </c>
      <c r="B1037" s="13" t="s">
        <v>138</v>
      </c>
      <c r="C1037" s="13"/>
      <c r="D1037" s="13" t="s">
        <v>310</v>
      </c>
      <c r="E1037" s="13" t="s">
        <v>311</v>
      </c>
      <c r="F1037" s="13"/>
      <c r="G1037" s="13" t="s">
        <v>263</v>
      </c>
      <c r="H1037" s="13"/>
      <c r="I1037" s="13"/>
      <c r="J1037" s="14">
        <v>11</v>
      </c>
      <c r="K1037" s="14"/>
      <c r="L1037" s="14">
        <f t="shared" si="15"/>
        <v>0.13</v>
      </c>
    </row>
    <row r="1038" spans="1:12">
      <c r="A1038" s="12" t="s">
        <v>10</v>
      </c>
      <c r="B1038" s="13" t="s">
        <v>38</v>
      </c>
      <c r="C1038" s="13"/>
      <c r="D1038" s="13" t="s">
        <v>310</v>
      </c>
      <c r="E1038" s="13" t="s">
        <v>311</v>
      </c>
      <c r="F1038" s="13"/>
      <c r="G1038" s="13" t="s">
        <v>263</v>
      </c>
      <c r="H1038" s="13"/>
      <c r="I1038" s="13"/>
      <c r="J1038" s="14">
        <v>21</v>
      </c>
      <c r="K1038" s="14"/>
      <c r="L1038" s="14">
        <f t="shared" si="15"/>
        <v>0.2</v>
      </c>
    </row>
    <row r="1039" spans="1:12">
      <c r="A1039" s="12" t="s">
        <v>10</v>
      </c>
      <c r="B1039" s="13" t="s">
        <v>178</v>
      </c>
      <c r="C1039" s="13"/>
      <c r="D1039" s="13" t="s">
        <v>310</v>
      </c>
      <c r="E1039" s="13" t="s">
        <v>311</v>
      </c>
      <c r="F1039" s="13"/>
      <c r="G1039" s="13" t="s">
        <v>263</v>
      </c>
      <c r="H1039" s="13"/>
      <c r="I1039" s="13"/>
      <c r="J1039" s="14">
        <v>21</v>
      </c>
      <c r="K1039" s="14"/>
      <c r="L1039" s="14">
        <f t="shared" si="15"/>
        <v>0.2</v>
      </c>
    </row>
    <row r="1040" spans="1:12">
      <c r="A1040" s="12" t="s">
        <v>10</v>
      </c>
      <c r="B1040" s="13" t="s">
        <v>24</v>
      </c>
      <c r="C1040" s="13"/>
      <c r="D1040" s="13" t="s">
        <v>310</v>
      </c>
      <c r="E1040" s="13" t="s">
        <v>311</v>
      </c>
      <c r="F1040" s="13"/>
      <c r="G1040" s="13" t="s">
        <v>263</v>
      </c>
      <c r="H1040" s="13"/>
      <c r="I1040" s="13"/>
      <c r="J1040" s="14">
        <v>12</v>
      </c>
      <c r="K1040" s="14"/>
      <c r="L1040" s="14">
        <f t="shared" si="15"/>
        <v>0.135</v>
      </c>
    </row>
    <row r="1041" spans="1:12">
      <c r="A1041" s="12" t="s">
        <v>10</v>
      </c>
      <c r="B1041" s="13" t="s">
        <v>65</v>
      </c>
      <c r="C1041" s="13"/>
      <c r="D1041" s="13" t="s">
        <v>310</v>
      </c>
      <c r="E1041" s="13" t="s">
        <v>311</v>
      </c>
      <c r="F1041" s="13"/>
      <c r="G1041" s="13" t="s">
        <v>263</v>
      </c>
      <c r="H1041" s="13"/>
      <c r="I1041" s="13"/>
      <c r="J1041" s="14">
        <v>7</v>
      </c>
      <c r="K1041" s="14"/>
      <c r="L1041" s="14">
        <f t="shared" si="15"/>
        <v>0</v>
      </c>
    </row>
    <row r="1042" spans="1:12">
      <c r="A1042" s="12" t="s">
        <v>10</v>
      </c>
      <c r="B1042" s="13" t="s">
        <v>150</v>
      </c>
      <c r="C1042" s="13"/>
      <c r="D1042" s="13" t="s">
        <v>310</v>
      </c>
      <c r="E1042" s="13" t="s">
        <v>311</v>
      </c>
      <c r="F1042" s="13"/>
      <c r="G1042" s="13" t="s">
        <v>263</v>
      </c>
      <c r="H1042" s="13"/>
      <c r="I1042" s="13"/>
      <c r="J1042" s="14">
        <v>7</v>
      </c>
      <c r="K1042" s="14"/>
      <c r="L1042" s="14">
        <f t="shared" si="15"/>
        <v>0</v>
      </c>
    </row>
    <row r="1043" spans="1:12">
      <c r="A1043" s="12" t="s">
        <v>10</v>
      </c>
      <c r="B1043" s="13" t="s">
        <v>71</v>
      </c>
      <c r="C1043" s="13"/>
      <c r="D1043" s="13" t="s">
        <v>310</v>
      </c>
      <c r="E1043" s="13" t="s">
        <v>311</v>
      </c>
      <c r="F1043" s="13"/>
      <c r="G1043" s="13" t="s">
        <v>263</v>
      </c>
      <c r="H1043" s="13"/>
      <c r="I1043" s="13"/>
      <c r="J1043" s="14">
        <v>0</v>
      </c>
      <c r="K1043" s="14"/>
      <c r="L1043" s="14">
        <f t="shared" si="15"/>
        <v>0</v>
      </c>
    </row>
    <row r="1044" spans="1:12">
      <c r="A1044" s="12" t="s">
        <v>10</v>
      </c>
      <c r="B1044" s="13" t="s">
        <v>145</v>
      </c>
      <c r="C1044" s="13"/>
      <c r="D1044" s="13" t="s">
        <v>310</v>
      </c>
      <c r="E1044" s="13" t="s">
        <v>311</v>
      </c>
      <c r="F1044" s="13"/>
      <c r="G1044" s="13" t="s">
        <v>263</v>
      </c>
      <c r="H1044" s="13"/>
      <c r="I1044" s="13"/>
      <c r="J1044" s="14">
        <v>10</v>
      </c>
      <c r="K1044" s="14"/>
      <c r="L1044" s="14">
        <f t="shared" si="15"/>
        <v>0.125</v>
      </c>
    </row>
    <row r="1045" spans="1:12">
      <c r="A1045" s="12" t="s">
        <v>10</v>
      </c>
      <c r="B1045" s="13" t="s">
        <v>56</v>
      </c>
      <c r="C1045" s="13"/>
      <c r="D1045" s="13" t="s">
        <v>310</v>
      </c>
      <c r="E1045" s="13" t="s">
        <v>311</v>
      </c>
      <c r="F1045" s="13"/>
      <c r="G1045" s="13" t="s">
        <v>263</v>
      </c>
      <c r="H1045" s="13"/>
      <c r="I1045" s="13"/>
      <c r="J1045" s="14">
        <v>1</v>
      </c>
      <c r="K1045" s="14"/>
      <c r="L1045" s="14">
        <f t="shared" si="15"/>
        <v>0</v>
      </c>
    </row>
    <row r="1046" spans="1:12">
      <c r="A1046" s="12" t="s">
        <v>10</v>
      </c>
      <c r="B1046" s="13" t="s">
        <v>184</v>
      </c>
      <c r="C1046" s="13"/>
      <c r="D1046" s="13" t="s">
        <v>310</v>
      </c>
      <c r="E1046" s="13" t="s">
        <v>311</v>
      </c>
      <c r="F1046" s="13"/>
      <c r="G1046" s="13" t="s">
        <v>263</v>
      </c>
      <c r="H1046" s="13"/>
      <c r="I1046" s="13"/>
      <c r="J1046" s="14">
        <v>5</v>
      </c>
      <c r="K1046" s="14"/>
      <c r="L1046" s="14">
        <f t="shared" si="15"/>
        <v>0</v>
      </c>
    </row>
    <row r="1047" spans="1:12">
      <c r="A1047" s="12" t="s">
        <v>10</v>
      </c>
      <c r="B1047" s="13" t="s">
        <v>133</v>
      </c>
      <c r="C1047" s="13"/>
      <c r="D1047" s="13" t="s">
        <v>310</v>
      </c>
      <c r="E1047" s="13" t="s">
        <v>311</v>
      </c>
      <c r="F1047" s="13"/>
      <c r="G1047" s="13" t="s">
        <v>263</v>
      </c>
      <c r="H1047" s="13"/>
      <c r="I1047" s="13"/>
      <c r="J1047" s="14">
        <v>13</v>
      </c>
      <c r="K1047" s="14"/>
      <c r="L1047" s="14">
        <f t="shared" si="15"/>
        <v>0.14</v>
      </c>
    </row>
    <row r="1048" spans="1:12">
      <c r="A1048" s="12" t="s">
        <v>10</v>
      </c>
      <c r="B1048" s="13" t="s">
        <v>39</v>
      </c>
      <c r="C1048" s="13"/>
      <c r="D1048" s="13" t="s">
        <v>310</v>
      </c>
      <c r="E1048" s="13" t="s">
        <v>311</v>
      </c>
      <c r="F1048" s="13"/>
      <c r="G1048" s="13" t="s">
        <v>263</v>
      </c>
      <c r="H1048" s="13"/>
      <c r="I1048" s="13"/>
      <c r="J1048" s="14">
        <v>21</v>
      </c>
      <c r="K1048" s="14"/>
      <c r="L1048" s="14">
        <f t="shared" si="15"/>
        <v>0.2</v>
      </c>
    </row>
    <row r="1049" spans="1:12">
      <c r="A1049" s="12" t="s">
        <v>10</v>
      </c>
      <c r="B1049" s="13" t="s">
        <v>157</v>
      </c>
      <c r="C1049" s="13"/>
      <c r="D1049" s="13" t="s">
        <v>310</v>
      </c>
      <c r="E1049" s="13" t="s">
        <v>311</v>
      </c>
      <c r="F1049" s="13"/>
      <c r="G1049" s="13" t="s">
        <v>263</v>
      </c>
      <c r="H1049" s="13"/>
      <c r="I1049" s="13"/>
      <c r="J1049" s="14">
        <v>21</v>
      </c>
      <c r="K1049" s="14"/>
      <c r="L1049" s="14">
        <f t="shared" si="15"/>
        <v>0.2</v>
      </c>
    </row>
    <row r="1050" spans="1:12">
      <c r="A1050" s="12" t="s">
        <v>10</v>
      </c>
      <c r="B1050" s="13" t="s">
        <v>186</v>
      </c>
      <c r="C1050" s="13"/>
      <c r="D1050" s="13" t="s">
        <v>310</v>
      </c>
      <c r="E1050" s="13" t="s">
        <v>311</v>
      </c>
      <c r="F1050" s="13"/>
      <c r="G1050" s="13" t="s">
        <v>263</v>
      </c>
      <c r="H1050" s="13"/>
      <c r="I1050" s="13"/>
      <c r="J1050" s="14">
        <v>3</v>
      </c>
      <c r="K1050" s="14"/>
      <c r="L1050" s="14">
        <f t="shared" si="15"/>
        <v>0</v>
      </c>
    </row>
    <row r="1051" spans="1:12">
      <c r="A1051" s="12" t="s">
        <v>10</v>
      </c>
      <c r="B1051" s="13" t="s">
        <v>100</v>
      </c>
      <c r="C1051" s="13"/>
      <c r="D1051" s="13" t="s">
        <v>310</v>
      </c>
      <c r="E1051" s="13" t="s">
        <v>311</v>
      </c>
      <c r="F1051" s="13"/>
      <c r="G1051" s="13" t="s">
        <v>263</v>
      </c>
      <c r="H1051" s="13"/>
      <c r="I1051" s="13"/>
      <c r="J1051" s="14">
        <v>8</v>
      </c>
      <c r="K1051" s="14"/>
      <c r="L1051" s="14">
        <f t="shared" si="15"/>
        <v>0</v>
      </c>
    </row>
    <row r="1052" spans="1:12">
      <c r="A1052" s="12" t="s">
        <v>10</v>
      </c>
      <c r="B1052" s="13" t="s">
        <v>59</v>
      </c>
      <c r="C1052" s="13"/>
      <c r="D1052" s="13" t="s">
        <v>310</v>
      </c>
      <c r="E1052" s="13" t="s">
        <v>311</v>
      </c>
      <c r="F1052" s="13"/>
      <c r="G1052" s="13" t="s">
        <v>263</v>
      </c>
      <c r="H1052" s="13"/>
      <c r="I1052" s="13"/>
      <c r="J1052" s="14">
        <v>23</v>
      </c>
      <c r="K1052" s="14"/>
      <c r="L1052" s="14">
        <f t="shared" si="15"/>
        <v>0.2</v>
      </c>
    </row>
    <row r="1053" spans="1:12">
      <c r="A1053" s="12" t="s">
        <v>10</v>
      </c>
      <c r="B1053" s="13" t="s">
        <v>147</v>
      </c>
      <c r="C1053" s="13"/>
      <c r="D1053" s="13" t="s">
        <v>310</v>
      </c>
      <c r="E1053" s="13" t="s">
        <v>311</v>
      </c>
      <c r="F1053" s="13"/>
      <c r="G1053" s="13" t="s">
        <v>263</v>
      </c>
      <c r="H1053" s="13"/>
      <c r="I1053" s="13"/>
      <c r="J1053" s="14">
        <v>9</v>
      </c>
      <c r="K1053" s="14"/>
      <c r="L1053" s="14">
        <f t="shared" si="15"/>
        <v>0</v>
      </c>
    </row>
    <row r="1054" spans="1:12">
      <c r="A1054" s="12" t="s">
        <v>10</v>
      </c>
      <c r="B1054" s="13" t="s">
        <v>53</v>
      </c>
      <c r="C1054" s="13"/>
      <c r="D1054" s="13" t="s">
        <v>310</v>
      </c>
      <c r="E1054" s="13" t="s">
        <v>311</v>
      </c>
      <c r="F1054" s="13"/>
      <c r="G1054" s="13" t="s">
        <v>263</v>
      </c>
      <c r="H1054" s="13"/>
      <c r="I1054" s="13"/>
      <c r="J1054" s="14">
        <v>13</v>
      </c>
      <c r="K1054" s="14"/>
      <c r="L1054" s="14">
        <f t="shared" si="15"/>
        <v>0.14</v>
      </c>
    </row>
    <row r="1055" spans="1:12">
      <c r="A1055" s="12" t="s">
        <v>10</v>
      </c>
      <c r="B1055" s="13" t="s">
        <v>47</v>
      </c>
      <c r="C1055" s="13"/>
      <c r="D1055" s="13" t="s">
        <v>310</v>
      </c>
      <c r="E1055" s="13" t="s">
        <v>311</v>
      </c>
      <c r="F1055" s="13"/>
      <c r="G1055" s="13" t="s">
        <v>263</v>
      </c>
      <c r="H1055" s="13"/>
      <c r="I1055" s="13"/>
      <c r="J1055" s="14">
        <v>15</v>
      </c>
      <c r="K1055" s="14"/>
      <c r="L1055" s="14">
        <f t="shared" si="15"/>
        <v>0.15</v>
      </c>
    </row>
    <row r="1056" spans="1:12">
      <c r="A1056" s="12" t="s">
        <v>10</v>
      </c>
      <c r="B1056" s="13" t="s">
        <v>162</v>
      </c>
      <c r="C1056" s="13"/>
      <c r="D1056" s="13" t="s">
        <v>310</v>
      </c>
      <c r="E1056" s="13" t="s">
        <v>311</v>
      </c>
      <c r="F1056" s="13"/>
      <c r="G1056" s="13" t="s">
        <v>263</v>
      </c>
      <c r="H1056" s="13"/>
      <c r="I1056" s="13"/>
      <c r="J1056" s="14">
        <v>9</v>
      </c>
      <c r="K1056" s="14"/>
      <c r="L1056" s="14">
        <f t="shared" si="15"/>
        <v>0</v>
      </c>
    </row>
    <row r="1057" spans="1:12">
      <c r="A1057" s="12" t="s">
        <v>10</v>
      </c>
      <c r="B1057" s="13" t="s">
        <v>142</v>
      </c>
      <c r="C1057" s="13"/>
      <c r="D1057" s="13" t="s">
        <v>310</v>
      </c>
      <c r="E1057" s="13" t="s">
        <v>311</v>
      </c>
      <c r="F1057" s="13"/>
      <c r="G1057" s="13" t="s">
        <v>263</v>
      </c>
      <c r="H1057" s="13"/>
      <c r="I1057" s="13"/>
      <c r="J1057" s="14">
        <v>1</v>
      </c>
      <c r="K1057" s="14"/>
      <c r="L1057" s="14">
        <f t="shared" si="15"/>
        <v>0</v>
      </c>
    </row>
    <row r="1058" spans="1:12">
      <c r="A1058" s="12" t="s">
        <v>10</v>
      </c>
      <c r="B1058" s="13" t="s">
        <v>11</v>
      </c>
      <c r="C1058" s="13"/>
      <c r="D1058" s="13" t="s">
        <v>310</v>
      </c>
      <c r="E1058" s="13" t="s">
        <v>311</v>
      </c>
      <c r="F1058" s="13"/>
      <c r="G1058" s="13" t="s">
        <v>263</v>
      </c>
      <c r="H1058" s="13"/>
      <c r="I1058" s="13"/>
      <c r="J1058" s="14">
        <v>0</v>
      </c>
      <c r="K1058" s="14"/>
      <c r="L1058" s="14">
        <f t="shared" si="15"/>
        <v>0</v>
      </c>
    </row>
    <row r="1059" spans="1:12">
      <c r="A1059" s="12" t="s">
        <v>10</v>
      </c>
      <c r="B1059" s="13" t="s">
        <v>158</v>
      </c>
      <c r="C1059" s="13"/>
      <c r="D1059" s="13" t="s">
        <v>310</v>
      </c>
      <c r="E1059" s="13" t="s">
        <v>311</v>
      </c>
      <c r="F1059" s="13"/>
      <c r="G1059" s="13" t="s">
        <v>263</v>
      </c>
      <c r="H1059" s="13"/>
      <c r="I1059" s="13"/>
      <c r="J1059" s="14">
        <v>0</v>
      </c>
      <c r="K1059" s="14"/>
      <c r="L1059" s="14">
        <f t="shared" si="15"/>
        <v>0</v>
      </c>
    </row>
    <row r="1060" spans="1:12">
      <c r="A1060" s="12" t="s">
        <v>10</v>
      </c>
      <c r="B1060" s="13" t="s">
        <v>40</v>
      </c>
      <c r="C1060" s="13"/>
      <c r="D1060" s="13" t="s">
        <v>310</v>
      </c>
      <c r="E1060" s="13" t="s">
        <v>311</v>
      </c>
      <c r="F1060" s="13"/>
      <c r="G1060" s="13" t="s">
        <v>263</v>
      </c>
      <c r="H1060" s="13"/>
      <c r="I1060" s="13"/>
      <c r="J1060" s="14">
        <v>0</v>
      </c>
      <c r="K1060" s="14"/>
      <c r="L1060" s="14">
        <f t="shared" si="15"/>
        <v>0</v>
      </c>
    </row>
    <row r="1061" spans="1:12">
      <c r="A1061" s="12" t="s">
        <v>10</v>
      </c>
      <c r="B1061" s="13" t="s">
        <v>76</v>
      </c>
      <c r="C1061" s="13"/>
      <c r="D1061" s="13" t="s">
        <v>310</v>
      </c>
      <c r="E1061" s="13" t="s">
        <v>311</v>
      </c>
      <c r="F1061" s="13"/>
      <c r="G1061" s="13" t="s">
        <v>262</v>
      </c>
      <c r="H1061" s="13"/>
      <c r="I1061" s="13"/>
      <c r="J1061" s="14">
        <v>19</v>
      </c>
      <c r="K1061" s="14"/>
      <c r="L1061" s="14">
        <f t="shared" si="15"/>
        <v>0.17</v>
      </c>
    </row>
    <row r="1062" spans="1:12">
      <c r="A1062" s="12" t="s">
        <v>10</v>
      </c>
      <c r="B1062" s="13" t="s">
        <v>161</v>
      </c>
      <c r="C1062" s="13"/>
      <c r="D1062" s="13" t="s">
        <v>310</v>
      </c>
      <c r="E1062" s="13" t="s">
        <v>311</v>
      </c>
      <c r="F1062" s="13"/>
      <c r="G1062" s="13" t="s">
        <v>262</v>
      </c>
      <c r="H1062" s="13"/>
      <c r="I1062" s="13"/>
      <c r="J1062" s="14">
        <v>20</v>
      </c>
      <c r="K1062" s="14"/>
      <c r="L1062" s="14">
        <f t="shared" si="15"/>
        <v>0.2</v>
      </c>
    </row>
    <row r="1063" spans="1:12">
      <c r="A1063" s="12" t="s">
        <v>10</v>
      </c>
      <c r="B1063" s="13" t="s">
        <v>58</v>
      </c>
      <c r="C1063" s="13"/>
      <c r="D1063" s="13" t="s">
        <v>310</v>
      </c>
      <c r="E1063" s="13" t="s">
        <v>311</v>
      </c>
      <c r="F1063" s="13"/>
      <c r="G1063" s="13" t="s">
        <v>262</v>
      </c>
      <c r="H1063" s="13"/>
      <c r="I1063" s="13"/>
      <c r="J1063" s="14">
        <v>19</v>
      </c>
      <c r="K1063" s="14"/>
      <c r="L1063" s="14">
        <f t="shared" si="15"/>
        <v>0.17</v>
      </c>
    </row>
    <row r="1064" spans="1:12">
      <c r="A1064" s="12" t="s">
        <v>10</v>
      </c>
      <c r="B1064" s="13" t="s">
        <v>50</v>
      </c>
      <c r="C1064" s="13"/>
      <c r="D1064" s="13" t="s">
        <v>310</v>
      </c>
      <c r="E1064" s="13" t="s">
        <v>311</v>
      </c>
      <c r="F1064" s="13"/>
      <c r="G1064" s="13" t="s">
        <v>262</v>
      </c>
      <c r="H1064" s="13"/>
      <c r="I1064" s="13"/>
      <c r="J1064" s="14">
        <v>20</v>
      </c>
      <c r="K1064" s="14"/>
      <c r="L1064" s="14">
        <f t="shared" si="15"/>
        <v>0.2</v>
      </c>
    </row>
    <row r="1065" spans="1:12">
      <c r="A1065" s="12" t="s">
        <v>10</v>
      </c>
      <c r="B1065" s="13" t="s">
        <v>160</v>
      </c>
      <c r="C1065" s="13"/>
      <c r="D1065" s="13" t="s">
        <v>310</v>
      </c>
      <c r="E1065" s="13" t="s">
        <v>311</v>
      </c>
      <c r="F1065" s="13"/>
      <c r="G1065" s="13" t="s">
        <v>262</v>
      </c>
      <c r="H1065" s="13"/>
      <c r="I1065" s="13"/>
      <c r="J1065" s="14">
        <v>20</v>
      </c>
      <c r="K1065" s="14"/>
      <c r="L1065" s="14">
        <f t="shared" si="15"/>
        <v>0.2</v>
      </c>
    </row>
    <row r="1066" spans="1:12">
      <c r="A1066" s="12" t="s">
        <v>10</v>
      </c>
      <c r="B1066" s="13" t="s">
        <v>116</v>
      </c>
      <c r="C1066" s="13"/>
      <c r="D1066" s="13" t="s">
        <v>310</v>
      </c>
      <c r="E1066" s="13" t="s">
        <v>311</v>
      </c>
      <c r="F1066" s="13"/>
      <c r="G1066" s="13" t="s">
        <v>262</v>
      </c>
      <c r="H1066" s="13"/>
      <c r="I1066" s="13"/>
      <c r="J1066" s="14">
        <v>20</v>
      </c>
      <c r="K1066" s="14"/>
      <c r="L1066" s="14">
        <f t="shared" si="15"/>
        <v>0.2</v>
      </c>
    </row>
    <row r="1067" spans="1:12">
      <c r="A1067" s="12" t="s">
        <v>10</v>
      </c>
      <c r="B1067" s="13" t="s">
        <v>170</v>
      </c>
      <c r="C1067" s="13"/>
      <c r="D1067" s="13" t="s">
        <v>310</v>
      </c>
      <c r="E1067" s="13" t="s">
        <v>311</v>
      </c>
      <c r="F1067" s="13"/>
      <c r="G1067" s="13" t="s">
        <v>262</v>
      </c>
      <c r="H1067" s="13"/>
      <c r="I1067" s="13"/>
      <c r="J1067" s="14">
        <v>20</v>
      </c>
      <c r="K1067" s="14"/>
      <c r="L1067" s="14">
        <f t="shared" si="15"/>
        <v>0.2</v>
      </c>
    </row>
    <row r="1068" spans="1:12">
      <c r="A1068" s="12" t="s">
        <v>10</v>
      </c>
      <c r="B1068" s="13" t="s">
        <v>30</v>
      </c>
      <c r="C1068" s="13"/>
      <c r="D1068" s="13" t="s">
        <v>310</v>
      </c>
      <c r="E1068" s="13" t="s">
        <v>311</v>
      </c>
      <c r="F1068" s="13"/>
      <c r="G1068" s="13" t="s">
        <v>262</v>
      </c>
      <c r="H1068" s="13"/>
      <c r="I1068" s="13"/>
      <c r="J1068" s="14">
        <v>20</v>
      </c>
      <c r="K1068" s="14"/>
      <c r="L1068" s="14">
        <f t="shared" si="15"/>
        <v>0.2</v>
      </c>
    </row>
    <row r="1069" spans="1:12">
      <c r="A1069" s="12" t="s">
        <v>10</v>
      </c>
      <c r="B1069" s="13" t="s">
        <v>51</v>
      </c>
      <c r="C1069" s="13"/>
      <c r="D1069" s="13" t="s">
        <v>310</v>
      </c>
      <c r="E1069" s="13" t="s">
        <v>311</v>
      </c>
      <c r="F1069" s="13"/>
      <c r="G1069" s="13" t="s">
        <v>262</v>
      </c>
      <c r="H1069" s="13"/>
      <c r="I1069" s="13"/>
      <c r="J1069" s="14">
        <v>20</v>
      </c>
      <c r="K1069" s="14"/>
      <c r="L1069" s="14">
        <f t="shared" si="15"/>
        <v>0.2</v>
      </c>
    </row>
    <row r="1070" spans="1:12">
      <c r="A1070" s="12" t="s">
        <v>10</v>
      </c>
      <c r="B1070" s="13" t="s">
        <v>164</v>
      </c>
      <c r="C1070" s="13"/>
      <c r="D1070" s="13" t="s">
        <v>310</v>
      </c>
      <c r="E1070" s="13" t="s">
        <v>311</v>
      </c>
      <c r="F1070" s="13"/>
      <c r="G1070" s="13" t="s">
        <v>262</v>
      </c>
      <c r="H1070" s="13"/>
      <c r="I1070" s="13"/>
      <c r="J1070" s="14">
        <v>20</v>
      </c>
      <c r="K1070" s="14"/>
      <c r="L1070" s="14">
        <f t="shared" si="15"/>
        <v>0.2</v>
      </c>
    </row>
    <row r="1071" spans="1:12">
      <c r="A1071" s="12" t="s">
        <v>10</v>
      </c>
      <c r="B1071" s="13" t="s">
        <v>33</v>
      </c>
      <c r="C1071" s="13"/>
      <c r="D1071" s="13" t="s">
        <v>310</v>
      </c>
      <c r="E1071" s="13" t="s">
        <v>311</v>
      </c>
      <c r="F1071" s="13"/>
      <c r="G1071" s="13" t="s">
        <v>262</v>
      </c>
      <c r="H1071" s="13"/>
      <c r="I1071" s="13"/>
      <c r="J1071" s="14">
        <v>20</v>
      </c>
      <c r="K1071" s="14"/>
      <c r="L1071" s="14">
        <f t="shared" si="15"/>
        <v>0.2</v>
      </c>
    </row>
    <row r="1072" spans="1:12">
      <c r="A1072" s="12" t="s">
        <v>10</v>
      </c>
      <c r="B1072" s="13" t="s">
        <v>138</v>
      </c>
      <c r="C1072" s="13"/>
      <c r="D1072" s="13" t="s">
        <v>310</v>
      </c>
      <c r="E1072" s="13" t="s">
        <v>311</v>
      </c>
      <c r="F1072" s="13"/>
      <c r="G1072" s="13" t="s">
        <v>262</v>
      </c>
      <c r="H1072" s="13"/>
      <c r="I1072" s="13"/>
      <c r="J1072" s="14">
        <v>12</v>
      </c>
      <c r="K1072" s="14"/>
      <c r="L1072" s="14">
        <f t="shared" si="15"/>
        <v>0.135</v>
      </c>
    </row>
    <row r="1073" spans="1:12">
      <c r="A1073" s="12" t="s">
        <v>10</v>
      </c>
      <c r="B1073" s="13" t="s">
        <v>38</v>
      </c>
      <c r="C1073" s="13"/>
      <c r="D1073" s="13" t="s">
        <v>310</v>
      </c>
      <c r="E1073" s="13" t="s">
        <v>311</v>
      </c>
      <c r="F1073" s="13"/>
      <c r="G1073" s="13" t="s">
        <v>262</v>
      </c>
      <c r="H1073" s="13"/>
      <c r="I1073" s="13"/>
      <c r="J1073" s="14">
        <v>20</v>
      </c>
      <c r="K1073" s="14"/>
      <c r="L1073" s="14">
        <f t="shared" si="15"/>
        <v>0.2</v>
      </c>
    </row>
    <row r="1074" spans="1:12">
      <c r="A1074" s="12" t="s">
        <v>10</v>
      </c>
      <c r="B1074" s="13" t="s">
        <v>178</v>
      </c>
      <c r="C1074" s="13"/>
      <c r="D1074" s="13" t="s">
        <v>310</v>
      </c>
      <c r="E1074" s="13" t="s">
        <v>311</v>
      </c>
      <c r="F1074" s="13"/>
      <c r="G1074" s="13" t="s">
        <v>262</v>
      </c>
      <c r="H1074" s="13"/>
      <c r="I1074" s="13"/>
      <c r="J1074" s="14">
        <v>20</v>
      </c>
      <c r="K1074" s="14"/>
      <c r="L1074" s="14">
        <f t="shared" si="15"/>
        <v>0.2</v>
      </c>
    </row>
    <row r="1075" spans="1:12">
      <c r="A1075" s="12" t="s">
        <v>10</v>
      </c>
      <c r="B1075" s="13" t="s">
        <v>24</v>
      </c>
      <c r="C1075" s="13"/>
      <c r="D1075" s="13" t="s">
        <v>310</v>
      </c>
      <c r="E1075" s="13" t="s">
        <v>311</v>
      </c>
      <c r="F1075" s="13"/>
      <c r="G1075" s="13" t="s">
        <v>262</v>
      </c>
      <c r="H1075" s="13"/>
      <c r="I1075" s="13"/>
      <c r="J1075" s="14">
        <v>20</v>
      </c>
      <c r="K1075" s="14"/>
      <c r="L1075" s="14">
        <f t="shared" si="15"/>
        <v>0.2</v>
      </c>
    </row>
    <row r="1076" spans="1:12">
      <c r="A1076" s="12" t="s">
        <v>10</v>
      </c>
      <c r="B1076" s="13" t="s">
        <v>65</v>
      </c>
      <c r="C1076" s="13"/>
      <c r="D1076" s="13" t="s">
        <v>310</v>
      </c>
      <c r="E1076" s="13" t="s">
        <v>311</v>
      </c>
      <c r="F1076" s="13"/>
      <c r="G1076" s="13" t="s">
        <v>262</v>
      </c>
      <c r="H1076" s="13"/>
      <c r="I1076" s="13"/>
      <c r="J1076" s="14">
        <v>18</v>
      </c>
      <c r="K1076" s="14"/>
      <c r="L1076" s="14">
        <f t="shared" si="15"/>
        <v>0.165</v>
      </c>
    </row>
    <row r="1077" spans="1:12">
      <c r="A1077" s="12" t="s">
        <v>10</v>
      </c>
      <c r="B1077" s="13" t="s">
        <v>150</v>
      </c>
      <c r="C1077" s="13"/>
      <c r="D1077" s="13" t="s">
        <v>310</v>
      </c>
      <c r="E1077" s="13" t="s">
        <v>311</v>
      </c>
      <c r="F1077" s="13"/>
      <c r="G1077" s="13" t="s">
        <v>262</v>
      </c>
      <c r="H1077" s="13"/>
      <c r="I1077" s="13"/>
      <c r="J1077" s="14">
        <v>14</v>
      </c>
      <c r="K1077" s="14"/>
      <c r="L1077" s="14">
        <f t="shared" si="15"/>
        <v>0.145</v>
      </c>
    </row>
    <row r="1078" spans="1:12">
      <c r="A1078" s="12" t="s">
        <v>10</v>
      </c>
      <c r="B1078" s="13" t="s">
        <v>71</v>
      </c>
      <c r="C1078" s="13"/>
      <c r="D1078" s="13" t="s">
        <v>310</v>
      </c>
      <c r="E1078" s="13" t="s">
        <v>311</v>
      </c>
      <c r="F1078" s="13"/>
      <c r="G1078" s="13" t="s">
        <v>262</v>
      </c>
      <c r="H1078" s="13"/>
      <c r="I1078" s="13"/>
      <c r="J1078" s="14">
        <v>15</v>
      </c>
      <c r="K1078" s="14"/>
      <c r="L1078" s="14">
        <f t="shared" si="15"/>
        <v>0.15</v>
      </c>
    </row>
    <row r="1079" spans="1:12">
      <c r="A1079" s="12" t="s">
        <v>10</v>
      </c>
      <c r="B1079" s="13" t="s">
        <v>145</v>
      </c>
      <c r="C1079" s="13"/>
      <c r="D1079" s="13" t="s">
        <v>310</v>
      </c>
      <c r="E1079" s="13" t="s">
        <v>311</v>
      </c>
      <c r="F1079" s="13"/>
      <c r="G1079" s="13" t="s">
        <v>262</v>
      </c>
      <c r="H1079" s="13"/>
      <c r="I1079" s="13"/>
      <c r="J1079" s="14">
        <v>14</v>
      </c>
      <c r="K1079" s="14"/>
      <c r="L1079" s="14">
        <f t="shared" si="15"/>
        <v>0.145</v>
      </c>
    </row>
    <row r="1080" spans="1:12">
      <c r="A1080" s="12" t="s">
        <v>10</v>
      </c>
      <c r="B1080" s="13" t="s">
        <v>56</v>
      </c>
      <c r="C1080" s="13"/>
      <c r="D1080" s="13" t="s">
        <v>310</v>
      </c>
      <c r="E1080" s="13" t="s">
        <v>311</v>
      </c>
      <c r="F1080" s="13"/>
      <c r="G1080" s="13" t="s">
        <v>262</v>
      </c>
      <c r="H1080" s="13"/>
      <c r="I1080" s="13"/>
      <c r="J1080" s="14">
        <v>12</v>
      </c>
      <c r="K1080" s="14"/>
      <c r="L1080" s="14">
        <f t="shared" si="15"/>
        <v>0.135</v>
      </c>
    </row>
    <row r="1081" spans="1:12">
      <c r="A1081" s="12" t="s">
        <v>10</v>
      </c>
      <c r="B1081" s="13" t="s">
        <v>184</v>
      </c>
      <c r="C1081" s="13"/>
      <c r="D1081" s="13" t="s">
        <v>310</v>
      </c>
      <c r="E1081" s="13" t="s">
        <v>311</v>
      </c>
      <c r="F1081" s="13"/>
      <c r="G1081" s="13" t="s">
        <v>262</v>
      </c>
      <c r="H1081" s="13"/>
      <c r="I1081" s="13"/>
      <c r="J1081" s="14">
        <v>11</v>
      </c>
      <c r="K1081" s="14"/>
      <c r="L1081" s="14">
        <f t="shared" si="15"/>
        <v>0.13</v>
      </c>
    </row>
    <row r="1082" spans="1:12">
      <c r="A1082" s="12" t="s">
        <v>10</v>
      </c>
      <c r="B1082" s="13" t="s">
        <v>133</v>
      </c>
      <c r="C1082" s="13"/>
      <c r="D1082" s="13" t="s">
        <v>310</v>
      </c>
      <c r="E1082" s="13" t="s">
        <v>311</v>
      </c>
      <c r="F1082" s="13"/>
      <c r="G1082" s="13" t="s">
        <v>262</v>
      </c>
      <c r="H1082" s="13"/>
      <c r="I1082" s="13"/>
      <c r="J1082" s="14">
        <v>20</v>
      </c>
      <c r="K1082" s="14"/>
      <c r="L1082" s="14">
        <f t="shared" si="15"/>
        <v>0.2</v>
      </c>
    </row>
    <row r="1083" spans="1:12">
      <c r="A1083" s="12" t="s">
        <v>10</v>
      </c>
      <c r="B1083" s="13" t="s">
        <v>39</v>
      </c>
      <c r="C1083" s="13"/>
      <c r="D1083" s="13" t="s">
        <v>310</v>
      </c>
      <c r="E1083" s="13" t="s">
        <v>311</v>
      </c>
      <c r="F1083" s="13"/>
      <c r="G1083" s="13" t="s">
        <v>262</v>
      </c>
      <c r="H1083" s="13"/>
      <c r="I1083" s="13"/>
      <c r="J1083" s="14">
        <v>20</v>
      </c>
      <c r="K1083" s="14"/>
      <c r="L1083" s="14">
        <f t="shared" si="15"/>
        <v>0.2</v>
      </c>
    </row>
    <row r="1084" spans="1:12">
      <c r="A1084" s="12" t="s">
        <v>10</v>
      </c>
      <c r="B1084" s="13" t="s">
        <v>157</v>
      </c>
      <c r="C1084" s="13"/>
      <c r="D1084" s="13" t="s">
        <v>310</v>
      </c>
      <c r="E1084" s="13" t="s">
        <v>311</v>
      </c>
      <c r="F1084" s="13"/>
      <c r="G1084" s="13" t="s">
        <v>262</v>
      </c>
      <c r="H1084" s="13"/>
      <c r="I1084" s="13"/>
      <c r="J1084" s="14">
        <v>20</v>
      </c>
      <c r="K1084" s="14"/>
      <c r="L1084" s="14">
        <f t="shared" si="15"/>
        <v>0.2</v>
      </c>
    </row>
    <row r="1085" spans="1:12">
      <c r="A1085" s="12" t="s">
        <v>10</v>
      </c>
      <c r="B1085" s="13" t="s">
        <v>186</v>
      </c>
      <c r="C1085" s="13"/>
      <c r="D1085" s="13" t="s">
        <v>310</v>
      </c>
      <c r="E1085" s="13" t="s">
        <v>311</v>
      </c>
      <c r="F1085" s="13"/>
      <c r="G1085" s="13" t="s">
        <v>262</v>
      </c>
      <c r="H1085" s="13"/>
      <c r="I1085" s="13"/>
      <c r="J1085" s="14">
        <v>17</v>
      </c>
      <c r="K1085" s="14"/>
      <c r="L1085" s="14">
        <f t="shared" si="15"/>
        <v>0.16</v>
      </c>
    </row>
    <row r="1086" spans="1:12">
      <c r="A1086" s="12" t="s">
        <v>10</v>
      </c>
      <c r="B1086" s="13" t="s">
        <v>100</v>
      </c>
      <c r="C1086" s="13"/>
      <c r="D1086" s="13" t="s">
        <v>310</v>
      </c>
      <c r="E1086" s="13" t="s">
        <v>311</v>
      </c>
      <c r="F1086" s="13"/>
      <c r="G1086" s="13" t="s">
        <v>262</v>
      </c>
      <c r="H1086" s="13"/>
      <c r="I1086" s="13"/>
      <c r="J1086" s="14">
        <v>13</v>
      </c>
      <c r="K1086" s="14"/>
      <c r="L1086" s="14">
        <f t="shared" si="15"/>
        <v>0.14</v>
      </c>
    </row>
    <row r="1087" spans="1:12">
      <c r="A1087" s="12" t="s">
        <v>10</v>
      </c>
      <c r="B1087" s="13" t="s">
        <v>59</v>
      </c>
      <c r="C1087" s="13"/>
      <c r="D1087" s="13" t="s">
        <v>310</v>
      </c>
      <c r="E1087" s="13" t="s">
        <v>311</v>
      </c>
      <c r="F1087" s="13"/>
      <c r="G1087" s="13" t="s">
        <v>262</v>
      </c>
      <c r="H1087" s="13"/>
      <c r="I1087" s="13"/>
      <c r="J1087" s="14">
        <v>20</v>
      </c>
      <c r="K1087" s="14"/>
      <c r="L1087" s="14">
        <f t="shared" si="15"/>
        <v>0.2</v>
      </c>
    </row>
    <row r="1088" spans="1:12">
      <c r="A1088" s="12" t="s">
        <v>10</v>
      </c>
      <c r="B1088" s="13" t="s">
        <v>147</v>
      </c>
      <c r="C1088" s="13"/>
      <c r="D1088" s="13" t="s">
        <v>310</v>
      </c>
      <c r="E1088" s="13" t="s">
        <v>311</v>
      </c>
      <c r="F1088" s="13"/>
      <c r="G1088" s="13" t="s">
        <v>262</v>
      </c>
      <c r="H1088" s="13"/>
      <c r="I1088" s="13"/>
      <c r="J1088" s="14">
        <v>20</v>
      </c>
      <c r="K1088" s="14"/>
      <c r="L1088" s="14">
        <f t="shared" si="15"/>
        <v>0.2</v>
      </c>
    </row>
    <row r="1089" spans="1:12">
      <c r="A1089" s="12" t="s">
        <v>10</v>
      </c>
      <c r="B1089" s="13" t="s">
        <v>53</v>
      </c>
      <c r="C1089" s="13"/>
      <c r="D1089" s="13" t="s">
        <v>310</v>
      </c>
      <c r="E1089" s="13" t="s">
        <v>311</v>
      </c>
      <c r="F1089" s="13"/>
      <c r="G1089" s="13" t="s">
        <v>262</v>
      </c>
      <c r="H1089" s="13"/>
      <c r="I1089" s="13"/>
      <c r="J1089" s="14">
        <v>20</v>
      </c>
      <c r="K1089" s="14"/>
      <c r="L1089" s="14">
        <f t="shared" si="15"/>
        <v>0.2</v>
      </c>
    </row>
    <row r="1090" spans="1:12">
      <c r="A1090" s="12" t="s">
        <v>10</v>
      </c>
      <c r="B1090" s="13" t="s">
        <v>47</v>
      </c>
      <c r="C1090" s="13"/>
      <c r="D1090" s="13" t="s">
        <v>310</v>
      </c>
      <c r="E1090" s="13" t="s">
        <v>311</v>
      </c>
      <c r="F1090" s="13"/>
      <c r="G1090" s="13" t="s">
        <v>262</v>
      </c>
      <c r="H1090" s="13"/>
      <c r="I1090" s="13"/>
      <c r="J1090" s="14">
        <v>6</v>
      </c>
      <c r="K1090" s="14"/>
      <c r="L1090" s="14">
        <f t="shared" si="15"/>
        <v>0</v>
      </c>
    </row>
    <row r="1091" spans="1:12">
      <c r="A1091" s="12" t="s">
        <v>10</v>
      </c>
      <c r="B1091" s="13" t="s">
        <v>162</v>
      </c>
      <c r="C1091" s="13"/>
      <c r="D1091" s="13" t="s">
        <v>310</v>
      </c>
      <c r="E1091" s="13" t="s">
        <v>311</v>
      </c>
      <c r="F1091" s="13"/>
      <c r="G1091" s="13" t="s">
        <v>262</v>
      </c>
      <c r="H1091" s="13"/>
      <c r="I1091" s="13"/>
      <c r="J1091" s="14">
        <v>12</v>
      </c>
      <c r="K1091" s="14"/>
      <c r="L1091" s="14">
        <f>IF(J1091&gt;=20,0.2,IF(J1091&lt;10,0,((J1091-10)*0.1+2.5)/20))</f>
        <v>0.135</v>
      </c>
    </row>
    <row r="1092" spans="1:12">
      <c r="A1092" s="12" t="s">
        <v>10</v>
      </c>
      <c r="B1092" s="13" t="s">
        <v>142</v>
      </c>
      <c r="C1092" s="13"/>
      <c r="D1092" s="13" t="s">
        <v>310</v>
      </c>
      <c r="E1092" s="13" t="s">
        <v>311</v>
      </c>
      <c r="F1092" s="13"/>
      <c r="G1092" s="13" t="s">
        <v>262</v>
      </c>
      <c r="H1092" s="13"/>
      <c r="I1092" s="13"/>
      <c r="J1092" s="14">
        <v>7</v>
      </c>
      <c r="K1092" s="14"/>
      <c r="L1092" s="14">
        <f>IF(J1092&gt;=20,0.2,IF(J1092&lt;10,0,((J1092-10)*0.1+2.5)/20))</f>
        <v>0</v>
      </c>
    </row>
    <row r="1093" spans="1:12">
      <c r="A1093" s="12" t="s">
        <v>10</v>
      </c>
      <c r="B1093" s="13" t="s">
        <v>11</v>
      </c>
      <c r="C1093" s="13"/>
      <c r="D1093" s="13" t="s">
        <v>310</v>
      </c>
      <c r="E1093" s="13" t="s">
        <v>311</v>
      </c>
      <c r="F1093" s="13"/>
      <c r="G1093" s="13" t="s">
        <v>262</v>
      </c>
      <c r="H1093" s="13"/>
      <c r="I1093" s="13"/>
      <c r="J1093" s="14">
        <v>0</v>
      </c>
      <c r="K1093" s="14"/>
      <c r="L1093" s="14">
        <f>IF(J1093&gt;=20,0.2,IF(J1093&lt;10,0,((J1093-10)*0.1+2.5)/20))</f>
        <v>0</v>
      </c>
    </row>
    <row r="1094" spans="1:12">
      <c r="A1094" s="12" t="s">
        <v>10</v>
      </c>
      <c r="B1094" s="13" t="s">
        <v>158</v>
      </c>
      <c r="C1094" s="13"/>
      <c r="D1094" s="13" t="s">
        <v>310</v>
      </c>
      <c r="E1094" s="13" t="s">
        <v>311</v>
      </c>
      <c r="F1094" s="13"/>
      <c r="G1094" s="13" t="s">
        <v>262</v>
      </c>
      <c r="H1094" s="13"/>
      <c r="I1094" s="13"/>
      <c r="J1094" s="14">
        <v>7</v>
      </c>
      <c r="K1094" s="14"/>
      <c r="L1094" s="14">
        <f>IF(J1094&gt;=20,0.2,IF(J1094&lt;10,0,((J1094-10)*0.1+2.5)/20))</f>
        <v>0</v>
      </c>
    </row>
    <row r="1095" spans="1:12">
      <c r="A1095" s="12" t="s">
        <v>10</v>
      </c>
      <c r="B1095" s="13" t="s">
        <v>40</v>
      </c>
      <c r="C1095" s="13"/>
      <c r="D1095" s="13" t="s">
        <v>310</v>
      </c>
      <c r="E1095" s="13" t="s">
        <v>311</v>
      </c>
      <c r="F1095" s="13"/>
      <c r="G1095" s="13" t="s">
        <v>262</v>
      </c>
      <c r="H1095" s="13"/>
      <c r="I1095" s="13"/>
      <c r="J1095" s="14">
        <v>4</v>
      </c>
      <c r="K1095" s="14"/>
      <c r="L1095" s="14">
        <f>IF(J1095&gt;=20,0.2,IF(J1095&lt;10,0,((J1095-10)*0.1+2.5)/20))</f>
        <v>0</v>
      </c>
    </row>
    <row r="1096" spans="1:12">
      <c r="A1096" s="12" t="s">
        <v>10</v>
      </c>
      <c r="B1096" s="13" t="s">
        <v>24</v>
      </c>
      <c r="C1096" s="13"/>
      <c r="D1096" s="13" t="s">
        <v>310</v>
      </c>
      <c r="E1096" s="13" t="s">
        <v>312</v>
      </c>
      <c r="F1096" s="13"/>
      <c r="G1096" s="13" t="s">
        <v>263</v>
      </c>
      <c r="H1096" s="13"/>
      <c r="I1096" s="13"/>
      <c r="J1096" s="14">
        <v>73.8916666666667</v>
      </c>
      <c r="K1096" s="14"/>
      <c r="L1096" s="14">
        <f>IF(J1096=100,0.3,IF(J1096&lt;60,0,(J1096*0.04-2)/8))</f>
        <v>0.119458333333333</v>
      </c>
    </row>
    <row r="1097" spans="1:12">
      <c r="A1097" s="12" t="s">
        <v>10</v>
      </c>
      <c r="B1097" s="13" t="s">
        <v>30</v>
      </c>
      <c r="C1097" s="13"/>
      <c r="D1097" s="13" t="s">
        <v>310</v>
      </c>
      <c r="E1097" s="13" t="s">
        <v>312</v>
      </c>
      <c r="F1097" s="13"/>
      <c r="G1097" s="13" t="s">
        <v>263</v>
      </c>
      <c r="H1097" s="13"/>
      <c r="I1097" s="13"/>
      <c r="J1097" s="14">
        <v>72.2083333333333</v>
      </c>
      <c r="K1097" s="14"/>
      <c r="L1097" s="14">
        <f t="shared" ref="L1097:L1128" si="16">IF(J1097=100,0.3,IF(J1097&lt;60,0,(J1097*0.04-2)/8))</f>
        <v>0.111041666666667</v>
      </c>
    </row>
    <row r="1098" spans="1:12">
      <c r="A1098" s="12" t="s">
        <v>10</v>
      </c>
      <c r="B1098" s="13" t="s">
        <v>33</v>
      </c>
      <c r="C1098" s="13"/>
      <c r="D1098" s="13" t="s">
        <v>310</v>
      </c>
      <c r="E1098" s="13" t="s">
        <v>312</v>
      </c>
      <c r="F1098" s="13"/>
      <c r="G1098" s="13" t="s">
        <v>263</v>
      </c>
      <c r="H1098" s="13"/>
      <c r="I1098" s="13"/>
      <c r="J1098" s="14">
        <v>80.5583333333333</v>
      </c>
      <c r="K1098" s="14"/>
      <c r="L1098" s="14">
        <f t="shared" si="16"/>
        <v>0.152791666666667</v>
      </c>
    </row>
    <row r="1099" spans="1:12">
      <c r="A1099" s="12" t="s">
        <v>10</v>
      </c>
      <c r="B1099" s="13" t="s">
        <v>38</v>
      </c>
      <c r="C1099" s="13"/>
      <c r="D1099" s="13" t="s">
        <v>310</v>
      </c>
      <c r="E1099" s="13" t="s">
        <v>312</v>
      </c>
      <c r="F1099" s="13"/>
      <c r="G1099" s="13" t="s">
        <v>263</v>
      </c>
      <c r="H1099" s="13"/>
      <c r="I1099" s="13"/>
      <c r="J1099" s="14">
        <v>100</v>
      </c>
      <c r="K1099" s="14"/>
      <c r="L1099" s="14">
        <f t="shared" si="16"/>
        <v>0.3</v>
      </c>
    </row>
    <row r="1100" spans="1:12">
      <c r="A1100" s="12" t="s">
        <v>10</v>
      </c>
      <c r="B1100" s="13" t="s">
        <v>39</v>
      </c>
      <c r="C1100" s="13"/>
      <c r="D1100" s="13" t="s">
        <v>310</v>
      </c>
      <c r="E1100" s="13" t="s">
        <v>312</v>
      </c>
      <c r="F1100" s="13"/>
      <c r="G1100" s="13" t="s">
        <v>263</v>
      </c>
      <c r="H1100" s="13"/>
      <c r="I1100" s="13"/>
      <c r="J1100" s="14">
        <v>100</v>
      </c>
      <c r="K1100" s="14"/>
      <c r="L1100" s="14">
        <f t="shared" si="16"/>
        <v>0.3</v>
      </c>
    </row>
    <row r="1101" spans="1:12">
      <c r="A1101" s="12" t="s">
        <v>10</v>
      </c>
      <c r="B1101" s="13" t="s">
        <v>40</v>
      </c>
      <c r="C1101" s="13"/>
      <c r="D1101" s="13" t="s">
        <v>310</v>
      </c>
      <c r="E1101" s="13" t="s">
        <v>312</v>
      </c>
      <c r="F1101" s="13"/>
      <c r="G1101" s="13" t="s">
        <v>263</v>
      </c>
      <c r="H1101" s="13"/>
      <c r="I1101" s="13"/>
      <c r="J1101" s="14">
        <v>1.85</v>
      </c>
      <c r="K1101" s="14"/>
      <c r="L1101" s="14">
        <f t="shared" si="16"/>
        <v>0</v>
      </c>
    </row>
    <row r="1102" spans="1:12">
      <c r="A1102" s="12" t="s">
        <v>10</v>
      </c>
      <c r="B1102" s="13" t="s">
        <v>47</v>
      </c>
      <c r="C1102" s="13"/>
      <c r="D1102" s="13" t="s">
        <v>310</v>
      </c>
      <c r="E1102" s="13" t="s">
        <v>312</v>
      </c>
      <c r="F1102" s="13"/>
      <c r="G1102" s="13" t="s">
        <v>263</v>
      </c>
      <c r="H1102" s="13"/>
      <c r="I1102" s="13"/>
      <c r="J1102" s="14">
        <v>15</v>
      </c>
      <c r="K1102" s="14"/>
      <c r="L1102" s="14">
        <f t="shared" si="16"/>
        <v>0</v>
      </c>
    </row>
    <row r="1103" spans="1:12">
      <c r="A1103" s="12" t="s">
        <v>10</v>
      </c>
      <c r="B1103" s="13" t="s">
        <v>50</v>
      </c>
      <c r="C1103" s="13"/>
      <c r="D1103" s="13" t="s">
        <v>310</v>
      </c>
      <c r="E1103" s="13" t="s">
        <v>312</v>
      </c>
      <c r="F1103" s="13"/>
      <c r="G1103" s="13" t="s">
        <v>263</v>
      </c>
      <c r="H1103" s="13"/>
      <c r="I1103" s="13"/>
      <c r="J1103" s="14">
        <v>100</v>
      </c>
      <c r="K1103" s="14"/>
      <c r="L1103" s="14">
        <f t="shared" si="16"/>
        <v>0.3</v>
      </c>
    </row>
    <row r="1104" spans="1:12">
      <c r="A1104" s="12" t="s">
        <v>10</v>
      </c>
      <c r="B1104" s="13" t="s">
        <v>51</v>
      </c>
      <c r="C1104" s="13"/>
      <c r="D1104" s="13" t="s">
        <v>310</v>
      </c>
      <c r="E1104" s="13" t="s">
        <v>312</v>
      </c>
      <c r="F1104" s="13"/>
      <c r="G1104" s="13" t="s">
        <v>263</v>
      </c>
      <c r="H1104" s="13"/>
      <c r="I1104" s="13"/>
      <c r="J1104" s="14">
        <v>100</v>
      </c>
      <c r="K1104" s="14"/>
      <c r="L1104" s="14">
        <f t="shared" si="16"/>
        <v>0.3</v>
      </c>
    </row>
    <row r="1105" spans="1:12">
      <c r="A1105" s="12" t="s">
        <v>10</v>
      </c>
      <c r="B1105" s="13" t="s">
        <v>53</v>
      </c>
      <c r="C1105" s="13"/>
      <c r="D1105" s="13" t="s">
        <v>310</v>
      </c>
      <c r="E1105" s="13" t="s">
        <v>312</v>
      </c>
      <c r="F1105" s="13"/>
      <c r="G1105" s="13" t="s">
        <v>263</v>
      </c>
      <c r="H1105" s="13"/>
      <c r="I1105" s="13"/>
      <c r="J1105" s="14">
        <v>90.1166666666667</v>
      </c>
      <c r="K1105" s="14"/>
      <c r="L1105" s="14">
        <f t="shared" si="16"/>
        <v>0.200583333333333</v>
      </c>
    </row>
    <row r="1106" spans="1:12">
      <c r="A1106" s="12" t="s">
        <v>10</v>
      </c>
      <c r="B1106" s="13" t="s">
        <v>56</v>
      </c>
      <c r="C1106" s="13"/>
      <c r="D1106" s="13" t="s">
        <v>310</v>
      </c>
      <c r="E1106" s="13" t="s">
        <v>312</v>
      </c>
      <c r="F1106" s="13"/>
      <c r="G1106" s="13" t="s">
        <v>263</v>
      </c>
      <c r="H1106" s="13"/>
      <c r="I1106" s="13"/>
      <c r="J1106" s="14">
        <v>10.075</v>
      </c>
      <c r="K1106" s="14"/>
      <c r="L1106" s="14">
        <f t="shared" si="16"/>
        <v>0</v>
      </c>
    </row>
    <row r="1107" spans="1:12">
      <c r="A1107" s="12" t="s">
        <v>10</v>
      </c>
      <c r="B1107" s="13" t="s">
        <v>58</v>
      </c>
      <c r="C1107" s="13"/>
      <c r="D1107" s="13" t="s">
        <v>310</v>
      </c>
      <c r="E1107" s="13" t="s">
        <v>312</v>
      </c>
      <c r="F1107" s="13"/>
      <c r="G1107" s="13" t="s">
        <v>263</v>
      </c>
      <c r="H1107" s="13"/>
      <c r="I1107" s="13"/>
      <c r="J1107" s="14">
        <v>100</v>
      </c>
      <c r="K1107" s="14"/>
      <c r="L1107" s="14">
        <f t="shared" si="16"/>
        <v>0.3</v>
      </c>
    </row>
    <row r="1108" spans="1:12">
      <c r="A1108" s="12" t="s">
        <v>10</v>
      </c>
      <c r="B1108" s="13" t="s">
        <v>59</v>
      </c>
      <c r="C1108" s="13"/>
      <c r="D1108" s="13" t="s">
        <v>310</v>
      </c>
      <c r="E1108" s="13" t="s">
        <v>312</v>
      </c>
      <c r="F1108" s="13"/>
      <c r="G1108" s="13" t="s">
        <v>263</v>
      </c>
      <c r="H1108" s="13"/>
      <c r="I1108" s="13"/>
      <c r="J1108" s="14">
        <v>80.3083333333333</v>
      </c>
      <c r="K1108" s="14"/>
      <c r="L1108" s="14">
        <f t="shared" si="16"/>
        <v>0.151541666666667</v>
      </c>
    </row>
    <row r="1109" spans="1:12">
      <c r="A1109" s="12" t="s">
        <v>10</v>
      </c>
      <c r="B1109" s="13" t="s">
        <v>65</v>
      </c>
      <c r="C1109" s="13"/>
      <c r="D1109" s="13" t="s">
        <v>310</v>
      </c>
      <c r="E1109" s="13" t="s">
        <v>312</v>
      </c>
      <c r="F1109" s="13"/>
      <c r="G1109" s="13" t="s">
        <v>263</v>
      </c>
      <c r="H1109" s="13"/>
      <c r="I1109" s="13"/>
      <c r="J1109" s="14">
        <v>40</v>
      </c>
      <c r="K1109" s="14"/>
      <c r="L1109" s="14">
        <f t="shared" si="16"/>
        <v>0</v>
      </c>
    </row>
    <row r="1110" spans="1:12">
      <c r="A1110" s="12" t="s">
        <v>10</v>
      </c>
      <c r="B1110" s="13" t="s">
        <v>71</v>
      </c>
      <c r="C1110" s="13"/>
      <c r="D1110" s="13" t="s">
        <v>310</v>
      </c>
      <c r="E1110" s="13" t="s">
        <v>312</v>
      </c>
      <c r="F1110" s="13"/>
      <c r="G1110" s="13" t="s">
        <v>263</v>
      </c>
      <c r="H1110" s="13"/>
      <c r="I1110" s="13"/>
      <c r="J1110" s="14">
        <v>40.075</v>
      </c>
      <c r="K1110" s="14"/>
      <c r="L1110" s="14">
        <f t="shared" si="16"/>
        <v>0</v>
      </c>
    </row>
    <row r="1111" spans="1:12">
      <c r="A1111" s="12" t="s">
        <v>10</v>
      </c>
      <c r="B1111" s="13" t="s">
        <v>76</v>
      </c>
      <c r="C1111" s="13"/>
      <c r="D1111" s="13" t="s">
        <v>310</v>
      </c>
      <c r="E1111" s="13" t="s">
        <v>312</v>
      </c>
      <c r="F1111" s="13"/>
      <c r="G1111" s="13" t="s">
        <v>263</v>
      </c>
      <c r="H1111" s="13"/>
      <c r="I1111" s="13"/>
      <c r="J1111" s="14">
        <v>100</v>
      </c>
      <c r="K1111" s="14"/>
      <c r="L1111" s="14">
        <f t="shared" si="16"/>
        <v>0.3</v>
      </c>
    </row>
    <row r="1112" spans="1:12">
      <c r="A1112" s="12" t="s">
        <v>10</v>
      </c>
      <c r="B1112" s="13" t="s">
        <v>100</v>
      </c>
      <c r="C1112" s="13"/>
      <c r="D1112" s="13" t="s">
        <v>310</v>
      </c>
      <c r="E1112" s="13" t="s">
        <v>312</v>
      </c>
      <c r="F1112" s="13"/>
      <c r="G1112" s="13" t="s">
        <v>263</v>
      </c>
      <c r="H1112" s="13"/>
      <c r="I1112" s="13"/>
      <c r="J1112" s="14">
        <v>100</v>
      </c>
      <c r="K1112" s="14"/>
      <c r="L1112" s="14">
        <f t="shared" si="16"/>
        <v>0.3</v>
      </c>
    </row>
    <row r="1113" spans="1:12">
      <c r="A1113" s="12" t="s">
        <v>10</v>
      </c>
      <c r="B1113" s="13" t="s">
        <v>116</v>
      </c>
      <c r="C1113" s="13"/>
      <c r="D1113" s="13" t="s">
        <v>310</v>
      </c>
      <c r="E1113" s="13" t="s">
        <v>312</v>
      </c>
      <c r="F1113" s="13"/>
      <c r="G1113" s="13" t="s">
        <v>263</v>
      </c>
      <c r="H1113" s="13"/>
      <c r="I1113" s="13"/>
      <c r="J1113" s="14">
        <v>100</v>
      </c>
      <c r="K1113" s="14"/>
      <c r="L1113" s="14">
        <f t="shared" si="16"/>
        <v>0.3</v>
      </c>
    </row>
    <row r="1114" spans="1:12">
      <c r="A1114" s="12" t="s">
        <v>10</v>
      </c>
      <c r="B1114" s="13" t="s">
        <v>133</v>
      </c>
      <c r="C1114" s="13"/>
      <c r="D1114" s="13" t="s">
        <v>310</v>
      </c>
      <c r="E1114" s="13" t="s">
        <v>312</v>
      </c>
      <c r="F1114" s="13"/>
      <c r="G1114" s="13" t="s">
        <v>263</v>
      </c>
      <c r="H1114" s="13"/>
      <c r="I1114" s="13"/>
      <c r="J1114" s="14">
        <v>61.5416666666667</v>
      </c>
      <c r="K1114" s="14"/>
      <c r="L1114" s="14">
        <f t="shared" si="16"/>
        <v>0.0577083333333333</v>
      </c>
    </row>
    <row r="1115" spans="1:12">
      <c r="A1115" s="12" t="s">
        <v>10</v>
      </c>
      <c r="B1115" s="13" t="s">
        <v>138</v>
      </c>
      <c r="C1115" s="13"/>
      <c r="D1115" s="13" t="s">
        <v>310</v>
      </c>
      <c r="E1115" s="13" t="s">
        <v>312</v>
      </c>
      <c r="F1115" s="13"/>
      <c r="G1115" s="13" t="s">
        <v>263</v>
      </c>
      <c r="H1115" s="13"/>
      <c r="I1115" s="13"/>
      <c r="J1115" s="14">
        <v>66.8166666666667</v>
      </c>
      <c r="K1115" s="14"/>
      <c r="L1115" s="14">
        <f t="shared" si="16"/>
        <v>0.0840833333333333</v>
      </c>
    </row>
    <row r="1116" spans="1:12">
      <c r="A1116" s="12" t="s">
        <v>10</v>
      </c>
      <c r="B1116" s="13" t="s">
        <v>142</v>
      </c>
      <c r="C1116" s="13"/>
      <c r="D1116" s="13" t="s">
        <v>310</v>
      </c>
      <c r="E1116" s="13" t="s">
        <v>312</v>
      </c>
      <c r="F1116" s="13"/>
      <c r="G1116" s="13" t="s">
        <v>263</v>
      </c>
      <c r="H1116" s="13"/>
      <c r="I1116" s="13"/>
      <c r="J1116" s="14">
        <v>10.7166666666667</v>
      </c>
      <c r="K1116" s="14"/>
      <c r="L1116" s="14">
        <f t="shared" si="16"/>
        <v>0</v>
      </c>
    </row>
    <row r="1117" spans="1:12">
      <c r="A1117" s="12" t="s">
        <v>10</v>
      </c>
      <c r="B1117" s="13" t="s">
        <v>145</v>
      </c>
      <c r="C1117" s="13"/>
      <c r="D1117" s="13" t="s">
        <v>310</v>
      </c>
      <c r="E1117" s="13" t="s">
        <v>312</v>
      </c>
      <c r="F1117" s="13"/>
      <c r="G1117" s="13" t="s">
        <v>263</v>
      </c>
      <c r="H1117" s="13"/>
      <c r="I1117" s="13"/>
      <c r="J1117" s="14">
        <v>24.9583333333333</v>
      </c>
      <c r="K1117" s="14"/>
      <c r="L1117" s="14">
        <f t="shared" si="16"/>
        <v>0</v>
      </c>
    </row>
    <row r="1118" spans="1:12">
      <c r="A1118" s="12" t="s">
        <v>10</v>
      </c>
      <c r="B1118" s="13" t="s">
        <v>147</v>
      </c>
      <c r="C1118" s="13"/>
      <c r="D1118" s="13" t="s">
        <v>310</v>
      </c>
      <c r="E1118" s="13" t="s">
        <v>312</v>
      </c>
      <c r="F1118" s="13"/>
      <c r="G1118" s="13" t="s">
        <v>263</v>
      </c>
      <c r="H1118" s="13"/>
      <c r="I1118" s="13"/>
      <c r="J1118" s="14">
        <v>75.675</v>
      </c>
      <c r="K1118" s="14"/>
      <c r="L1118" s="14">
        <f t="shared" si="16"/>
        <v>0.128375</v>
      </c>
    </row>
    <row r="1119" spans="1:12">
      <c r="A1119" s="12" t="s">
        <v>10</v>
      </c>
      <c r="B1119" s="13" t="s">
        <v>150</v>
      </c>
      <c r="C1119" s="13"/>
      <c r="D1119" s="13" t="s">
        <v>310</v>
      </c>
      <c r="E1119" s="13" t="s">
        <v>312</v>
      </c>
      <c r="F1119" s="13"/>
      <c r="G1119" s="13" t="s">
        <v>263</v>
      </c>
      <c r="H1119" s="13"/>
      <c r="I1119" s="13"/>
      <c r="J1119" s="14">
        <v>28.1083333333333</v>
      </c>
      <c r="K1119" s="14"/>
      <c r="L1119" s="14">
        <f t="shared" si="16"/>
        <v>0</v>
      </c>
    </row>
    <row r="1120" spans="1:12">
      <c r="A1120" s="12" t="s">
        <v>10</v>
      </c>
      <c r="B1120" s="13" t="s">
        <v>157</v>
      </c>
      <c r="C1120" s="13"/>
      <c r="D1120" s="13" t="s">
        <v>310</v>
      </c>
      <c r="E1120" s="13" t="s">
        <v>312</v>
      </c>
      <c r="F1120" s="13"/>
      <c r="G1120" s="13" t="s">
        <v>263</v>
      </c>
      <c r="H1120" s="13"/>
      <c r="I1120" s="13"/>
      <c r="J1120" s="14">
        <v>84</v>
      </c>
      <c r="K1120" s="14"/>
      <c r="L1120" s="14">
        <f t="shared" si="16"/>
        <v>0.17</v>
      </c>
    </row>
    <row r="1121" spans="1:12">
      <c r="A1121" s="12" t="s">
        <v>10</v>
      </c>
      <c r="B1121" s="13" t="s">
        <v>158</v>
      </c>
      <c r="C1121" s="13"/>
      <c r="D1121" s="13" t="s">
        <v>310</v>
      </c>
      <c r="E1121" s="13" t="s">
        <v>312</v>
      </c>
      <c r="F1121" s="13"/>
      <c r="G1121" s="13" t="s">
        <v>263</v>
      </c>
      <c r="H1121" s="13"/>
      <c r="I1121" s="13"/>
      <c r="J1121" s="14">
        <v>0</v>
      </c>
      <c r="K1121" s="14"/>
      <c r="L1121" s="14">
        <f t="shared" si="16"/>
        <v>0</v>
      </c>
    </row>
    <row r="1122" spans="1:12">
      <c r="A1122" s="12" t="s">
        <v>10</v>
      </c>
      <c r="B1122" s="13" t="s">
        <v>160</v>
      </c>
      <c r="C1122" s="13"/>
      <c r="D1122" s="13" t="s">
        <v>310</v>
      </c>
      <c r="E1122" s="13" t="s">
        <v>312</v>
      </c>
      <c r="F1122" s="13"/>
      <c r="G1122" s="13" t="s">
        <v>263</v>
      </c>
      <c r="H1122" s="13"/>
      <c r="I1122" s="13"/>
      <c r="J1122" s="14">
        <v>100</v>
      </c>
      <c r="K1122" s="14"/>
      <c r="L1122" s="14">
        <f t="shared" si="16"/>
        <v>0.3</v>
      </c>
    </row>
    <row r="1123" spans="1:12">
      <c r="A1123" s="12" t="s">
        <v>10</v>
      </c>
      <c r="B1123" s="13" t="s">
        <v>161</v>
      </c>
      <c r="C1123" s="13"/>
      <c r="D1123" s="13" t="s">
        <v>310</v>
      </c>
      <c r="E1123" s="13" t="s">
        <v>312</v>
      </c>
      <c r="F1123" s="13"/>
      <c r="G1123" s="13" t="s">
        <v>263</v>
      </c>
      <c r="H1123" s="13"/>
      <c r="I1123" s="13"/>
      <c r="J1123" s="14">
        <v>100</v>
      </c>
      <c r="K1123" s="14"/>
      <c r="L1123" s="14">
        <f t="shared" si="16"/>
        <v>0.3</v>
      </c>
    </row>
    <row r="1124" spans="1:12">
      <c r="A1124" s="12" t="s">
        <v>10</v>
      </c>
      <c r="B1124" s="13" t="s">
        <v>162</v>
      </c>
      <c r="C1124" s="13"/>
      <c r="D1124" s="13" t="s">
        <v>310</v>
      </c>
      <c r="E1124" s="13" t="s">
        <v>312</v>
      </c>
      <c r="F1124" s="13"/>
      <c r="G1124" s="13" t="s">
        <v>263</v>
      </c>
      <c r="H1124" s="13"/>
      <c r="I1124" s="13"/>
      <c r="J1124" s="14">
        <v>11.1583333333333</v>
      </c>
      <c r="K1124" s="14"/>
      <c r="L1124" s="14">
        <f t="shared" si="16"/>
        <v>0</v>
      </c>
    </row>
    <row r="1125" spans="1:12">
      <c r="A1125" s="12" t="s">
        <v>10</v>
      </c>
      <c r="B1125" s="13" t="s">
        <v>164</v>
      </c>
      <c r="C1125" s="13"/>
      <c r="D1125" s="13" t="s">
        <v>310</v>
      </c>
      <c r="E1125" s="13" t="s">
        <v>312</v>
      </c>
      <c r="F1125" s="13"/>
      <c r="G1125" s="13" t="s">
        <v>263</v>
      </c>
      <c r="H1125" s="13"/>
      <c r="I1125" s="13"/>
      <c r="J1125" s="14">
        <v>100</v>
      </c>
      <c r="K1125" s="14"/>
      <c r="L1125" s="14">
        <f t="shared" si="16"/>
        <v>0.3</v>
      </c>
    </row>
    <row r="1126" spans="1:12">
      <c r="A1126" s="12" t="s">
        <v>10</v>
      </c>
      <c r="B1126" s="13" t="s">
        <v>170</v>
      </c>
      <c r="C1126" s="13"/>
      <c r="D1126" s="13" t="s">
        <v>310</v>
      </c>
      <c r="E1126" s="13" t="s">
        <v>312</v>
      </c>
      <c r="F1126" s="13"/>
      <c r="G1126" s="13" t="s">
        <v>263</v>
      </c>
      <c r="H1126" s="13"/>
      <c r="I1126" s="13"/>
      <c r="J1126" s="14">
        <v>100</v>
      </c>
      <c r="K1126" s="14"/>
      <c r="L1126" s="14">
        <f t="shared" si="16"/>
        <v>0.3</v>
      </c>
    </row>
    <row r="1127" spans="1:12">
      <c r="A1127" s="12" t="s">
        <v>10</v>
      </c>
      <c r="B1127" s="13" t="s">
        <v>178</v>
      </c>
      <c r="C1127" s="13"/>
      <c r="D1127" s="13" t="s">
        <v>310</v>
      </c>
      <c r="E1127" s="13" t="s">
        <v>312</v>
      </c>
      <c r="F1127" s="13"/>
      <c r="G1127" s="13" t="s">
        <v>263</v>
      </c>
      <c r="H1127" s="13"/>
      <c r="I1127" s="13"/>
      <c r="J1127" s="14">
        <v>100</v>
      </c>
      <c r="K1127" s="14"/>
      <c r="L1127" s="14">
        <f t="shared" si="16"/>
        <v>0.3</v>
      </c>
    </row>
    <row r="1128" spans="1:12">
      <c r="A1128" s="12" t="s">
        <v>10</v>
      </c>
      <c r="B1128" s="13" t="s">
        <v>184</v>
      </c>
      <c r="C1128" s="13"/>
      <c r="D1128" s="13" t="s">
        <v>310</v>
      </c>
      <c r="E1128" s="13" t="s">
        <v>312</v>
      </c>
      <c r="F1128" s="13"/>
      <c r="G1128" s="13" t="s">
        <v>263</v>
      </c>
      <c r="H1128" s="13"/>
      <c r="I1128" s="13"/>
      <c r="J1128" s="14">
        <v>23.5333333333333</v>
      </c>
      <c r="K1128" s="14"/>
      <c r="L1128" s="14">
        <f t="shared" si="16"/>
        <v>0</v>
      </c>
    </row>
    <row r="1129" spans="1:12">
      <c r="A1129" s="12" t="s">
        <v>10</v>
      </c>
      <c r="B1129" s="13" t="s">
        <v>186</v>
      </c>
      <c r="C1129" s="13"/>
      <c r="D1129" s="13" t="s">
        <v>310</v>
      </c>
      <c r="E1129" s="13" t="s">
        <v>312</v>
      </c>
      <c r="F1129" s="13"/>
      <c r="G1129" s="13" t="s">
        <v>263</v>
      </c>
      <c r="H1129" s="13"/>
      <c r="I1129" s="13"/>
      <c r="J1129" s="14">
        <v>16.8416666666667</v>
      </c>
      <c r="K1129" s="14"/>
      <c r="L1129" s="14">
        <f t="shared" ref="L1129:L1163" si="17">IF(J1129=100,0.3,IF(J1129&lt;60,0,(J1129*0.04-2)/8))</f>
        <v>0</v>
      </c>
    </row>
    <row r="1130" spans="1:12">
      <c r="A1130" s="12" t="s">
        <v>10</v>
      </c>
      <c r="B1130" s="13" t="s">
        <v>24</v>
      </c>
      <c r="C1130" s="13"/>
      <c r="D1130" s="13" t="s">
        <v>310</v>
      </c>
      <c r="E1130" s="13" t="s">
        <v>312</v>
      </c>
      <c r="F1130" s="13"/>
      <c r="G1130" s="13" t="s">
        <v>262</v>
      </c>
      <c r="H1130" s="13"/>
      <c r="I1130" s="13"/>
      <c r="J1130" s="14">
        <v>100</v>
      </c>
      <c r="K1130" s="14"/>
      <c r="L1130" s="14">
        <f t="shared" si="17"/>
        <v>0.3</v>
      </c>
    </row>
    <row r="1131" spans="1:12">
      <c r="A1131" s="12" t="s">
        <v>10</v>
      </c>
      <c r="B1131" s="13" t="s">
        <v>30</v>
      </c>
      <c r="C1131" s="13"/>
      <c r="D1131" s="13" t="s">
        <v>310</v>
      </c>
      <c r="E1131" s="13" t="s">
        <v>312</v>
      </c>
      <c r="F1131" s="13"/>
      <c r="G1131" s="13" t="s">
        <v>262</v>
      </c>
      <c r="H1131" s="13"/>
      <c r="I1131" s="13"/>
      <c r="J1131" s="14">
        <v>62.3</v>
      </c>
      <c r="K1131" s="14"/>
      <c r="L1131" s="14">
        <f t="shared" si="17"/>
        <v>0.0615</v>
      </c>
    </row>
    <row r="1132" spans="1:12">
      <c r="A1132" s="12" t="s">
        <v>10</v>
      </c>
      <c r="B1132" s="13" t="s">
        <v>33</v>
      </c>
      <c r="C1132" s="13"/>
      <c r="D1132" s="13" t="s">
        <v>310</v>
      </c>
      <c r="E1132" s="13" t="s">
        <v>312</v>
      </c>
      <c r="F1132" s="13"/>
      <c r="G1132" s="13" t="s">
        <v>262</v>
      </c>
      <c r="H1132" s="13"/>
      <c r="I1132" s="13"/>
      <c r="J1132" s="14">
        <v>96.225</v>
      </c>
      <c r="K1132" s="14"/>
      <c r="L1132" s="14">
        <f t="shared" si="17"/>
        <v>0.231125</v>
      </c>
    </row>
    <row r="1133" spans="1:12">
      <c r="A1133" s="12" t="s">
        <v>10</v>
      </c>
      <c r="B1133" s="13" t="s">
        <v>38</v>
      </c>
      <c r="C1133" s="13"/>
      <c r="D1133" s="13" t="s">
        <v>310</v>
      </c>
      <c r="E1133" s="13" t="s">
        <v>312</v>
      </c>
      <c r="F1133" s="13"/>
      <c r="G1133" s="13" t="s">
        <v>262</v>
      </c>
      <c r="H1133" s="13"/>
      <c r="I1133" s="13"/>
      <c r="J1133" s="14">
        <v>90.08</v>
      </c>
      <c r="K1133" s="14"/>
      <c r="L1133" s="14">
        <f t="shared" si="17"/>
        <v>0.2004</v>
      </c>
    </row>
    <row r="1134" spans="1:12">
      <c r="A1134" s="12" t="s">
        <v>10</v>
      </c>
      <c r="B1134" s="13" t="s">
        <v>39</v>
      </c>
      <c r="C1134" s="13"/>
      <c r="D1134" s="13" t="s">
        <v>310</v>
      </c>
      <c r="E1134" s="13" t="s">
        <v>312</v>
      </c>
      <c r="F1134" s="13"/>
      <c r="G1134" s="13" t="s">
        <v>262</v>
      </c>
      <c r="H1134" s="13"/>
      <c r="I1134" s="13"/>
      <c r="J1134" s="14">
        <v>100</v>
      </c>
      <c r="K1134" s="14"/>
      <c r="L1134" s="14">
        <f t="shared" si="17"/>
        <v>0.3</v>
      </c>
    </row>
    <row r="1135" spans="1:12">
      <c r="A1135" s="12" t="s">
        <v>10</v>
      </c>
      <c r="B1135" s="13" t="s">
        <v>40</v>
      </c>
      <c r="C1135" s="13"/>
      <c r="D1135" s="13" t="s">
        <v>310</v>
      </c>
      <c r="E1135" s="13" t="s">
        <v>312</v>
      </c>
      <c r="F1135" s="13"/>
      <c r="G1135" s="13" t="s">
        <v>262</v>
      </c>
      <c r="H1135" s="13"/>
      <c r="I1135" s="13"/>
      <c r="J1135" s="14">
        <v>0</v>
      </c>
      <c r="K1135" s="14"/>
      <c r="L1135" s="14">
        <f t="shared" si="17"/>
        <v>0</v>
      </c>
    </row>
    <row r="1136" spans="1:12">
      <c r="A1136" s="12" t="s">
        <v>10</v>
      </c>
      <c r="B1136" s="13" t="s">
        <v>47</v>
      </c>
      <c r="C1136" s="13"/>
      <c r="D1136" s="13" t="s">
        <v>310</v>
      </c>
      <c r="E1136" s="13" t="s">
        <v>312</v>
      </c>
      <c r="F1136" s="13"/>
      <c r="G1136" s="13" t="s">
        <v>262</v>
      </c>
      <c r="H1136" s="13"/>
      <c r="I1136" s="13"/>
      <c r="J1136" s="14">
        <v>20.0916666666667</v>
      </c>
      <c r="K1136" s="14"/>
      <c r="L1136" s="14">
        <f t="shared" si="17"/>
        <v>0</v>
      </c>
    </row>
    <row r="1137" spans="1:12">
      <c r="A1137" s="12" t="s">
        <v>10</v>
      </c>
      <c r="B1137" s="13" t="s">
        <v>50</v>
      </c>
      <c r="C1137" s="13"/>
      <c r="D1137" s="13" t="s">
        <v>310</v>
      </c>
      <c r="E1137" s="13" t="s">
        <v>312</v>
      </c>
      <c r="F1137" s="13"/>
      <c r="G1137" s="13" t="s">
        <v>262</v>
      </c>
      <c r="H1137" s="13"/>
      <c r="I1137" s="13"/>
      <c r="J1137" s="14">
        <v>100</v>
      </c>
      <c r="K1137" s="14"/>
      <c r="L1137" s="14">
        <f t="shared" si="17"/>
        <v>0.3</v>
      </c>
    </row>
    <row r="1138" spans="1:12">
      <c r="A1138" s="12" t="s">
        <v>10</v>
      </c>
      <c r="B1138" s="13" t="s">
        <v>51</v>
      </c>
      <c r="C1138" s="13"/>
      <c r="D1138" s="13" t="s">
        <v>310</v>
      </c>
      <c r="E1138" s="13" t="s">
        <v>312</v>
      </c>
      <c r="F1138" s="13"/>
      <c r="G1138" s="13" t="s">
        <v>262</v>
      </c>
      <c r="H1138" s="13"/>
      <c r="I1138" s="13"/>
      <c r="J1138" s="14">
        <v>100</v>
      </c>
      <c r="K1138" s="14"/>
      <c r="L1138" s="14">
        <f t="shared" si="17"/>
        <v>0.3</v>
      </c>
    </row>
    <row r="1139" spans="1:12">
      <c r="A1139" s="12" t="s">
        <v>10</v>
      </c>
      <c r="B1139" s="13" t="s">
        <v>53</v>
      </c>
      <c r="C1139" s="13"/>
      <c r="D1139" s="13" t="s">
        <v>310</v>
      </c>
      <c r="E1139" s="13" t="s">
        <v>312</v>
      </c>
      <c r="F1139" s="13"/>
      <c r="G1139" s="13" t="s">
        <v>262</v>
      </c>
      <c r="H1139" s="13"/>
      <c r="I1139" s="13"/>
      <c r="J1139" s="14">
        <v>70.3083333333333</v>
      </c>
      <c r="K1139" s="14"/>
      <c r="L1139" s="14">
        <f t="shared" si="17"/>
        <v>0.101541666666667</v>
      </c>
    </row>
    <row r="1140" spans="1:12">
      <c r="A1140" s="12" t="s">
        <v>10</v>
      </c>
      <c r="B1140" s="13" t="s">
        <v>56</v>
      </c>
      <c r="C1140" s="13"/>
      <c r="D1140" s="13" t="s">
        <v>310</v>
      </c>
      <c r="E1140" s="13" t="s">
        <v>312</v>
      </c>
      <c r="F1140" s="13"/>
      <c r="G1140" s="13" t="s">
        <v>262</v>
      </c>
      <c r="H1140" s="13"/>
      <c r="I1140" s="13"/>
      <c r="J1140" s="14">
        <v>10.2333333333333</v>
      </c>
      <c r="K1140" s="14"/>
      <c r="L1140" s="14">
        <f t="shared" si="17"/>
        <v>0</v>
      </c>
    </row>
    <row r="1141" spans="1:12">
      <c r="A1141" s="12" t="s">
        <v>10</v>
      </c>
      <c r="B1141" s="13" t="s">
        <v>58</v>
      </c>
      <c r="C1141" s="13"/>
      <c r="D1141" s="13" t="s">
        <v>310</v>
      </c>
      <c r="E1141" s="13" t="s">
        <v>312</v>
      </c>
      <c r="F1141" s="13"/>
      <c r="G1141" s="13" t="s">
        <v>262</v>
      </c>
      <c r="H1141" s="13"/>
      <c r="I1141" s="13"/>
      <c r="J1141" s="14">
        <v>100</v>
      </c>
      <c r="K1141" s="14"/>
      <c r="L1141" s="14">
        <f t="shared" si="17"/>
        <v>0.3</v>
      </c>
    </row>
    <row r="1142" spans="1:12">
      <c r="A1142" s="12" t="s">
        <v>10</v>
      </c>
      <c r="B1142" s="13" t="s">
        <v>59</v>
      </c>
      <c r="C1142" s="13"/>
      <c r="D1142" s="13" t="s">
        <v>310</v>
      </c>
      <c r="E1142" s="13" t="s">
        <v>312</v>
      </c>
      <c r="F1142" s="13"/>
      <c r="G1142" s="13" t="s">
        <v>262</v>
      </c>
      <c r="H1142" s="13"/>
      <c r="I1142" s="13"/>
      <c r="J1142" s="14">
        <v>93.2333333333333</v>
      </c>
      <c r="K1142" s="14"/>
      <c r="L1142" s="14">
        <f t="shared" si="17"/>
        <v>0.216166666666667</v>
      </c>
    </row>
    <row r="1143" spans="1:12">
      <c r="A1143" s="12" t="s">
        <v>10</v>
      </c>
      <c r="B1143" s="13" t="s">
        <v>65</v>
      </c>
      <c r="C1143" s="13"/>
      <c r="D1143" s="13" t="s">
        <v>310</v>
      </c>
      <c r="E1143" s="13" t="s">
        <v>312</v>
      </c>
      <c r="F1143" s="13"/>
      <c r="G1143" s="13" t="s">
        <v>262</v>
      </c>
      <c r="H1143" s="13"/>
      <c r="I1143" s="13"/>
      <c r="J1143" s="14">
        <v>10.1083333333333</v>
      </c>
      <c r="K1143" s="14"/>
      <c r="L1143" s="14">
        <f t="shared" si="17"/>
        <v>0</v>
      </c>
    </row>
    <row r="1144" spans="1:12">
      <c r="A1144" s="12" t="s">
        <v>10</v>
      </c>
      <c r="B1144" s="13" t="s">
        <v>71</v>
      </c>
      <c r="C1144" s="13"/>
      <c r="D1144" s="13" t="s">
        <v>310</v>
      </c>
      <c r="E1144" s="13" t="s">
        <v>312</v>
      </c>
      <c r="F1144" s="13"/>
      <c r="G1144" s="13" t="s">
        <v>262</v>
      </c>
      <c r="H1144" s="13"/>
      <c r="I1144" s="13"/>
      <c r="J1144" s="14">
        <v>32.6416666666667</v>
      </c>
      <c r="K1144" s="14"/>
      <c r="L1144" s="14">
        <f t="shared" si="17"/>
        <v>0</v>
      </c>
    </row>
    <row r="1145" spans="1:12">
      <c r="A1145" s="12" t="s">
        <v>10</v>
      </c>
      <c r="B1145" s="13" t="s">
        <v>76</v>
      </c>
      <c r="C1145" s="13"/>
      <c r="D1145" s="13" t="s">
        <v>310</v>
      </c>
      <c r="E1145" s="13" t="s">
        <v>312</v>
      </c>
      <c r="F1145" s="13"/>
      <c r="G1145" s="13" t="s">
        <v>262</v>
      </c>
      <c r="H1145" s="13"/>
      <c r="I1145" s="13"/>
      <c r="J1145" s="14">
        <v>100</v>
      </c>
      <c r="K1145" s="14"/>
      <c r="L1145" s="14">
        <f t="shared" si="17"/>
        <v>0.3</v>
      </c>
    </row>
    <row r="1146" spans="1:12">
      <c r="A1146" s="12" t="s">
        <v>10</v>
      </c>
      <c r="B1146" s="13" t="s">
        <v>100</v>
      </c>
      <c r="C1146" s="13"/>
      <c r="D1146" s="13" t="s">
        <v>310</v>
      </c>
      <c r="E1146" s="13" t="s">
        <v>312</v>
      </c>
      <c r="F1146" s="13"/>
      <c r="G1146" s="13" t="s">
        <v>262</v>
      </c>
      <c r="H1146" s="13"/>
      <c r="I1146" s="13"/>
      <c r="J1146" s="14">
        <v>93.01</v>
      </c>
      <c r="K1146" s="14"/>
      <c r="L1146" s="14">
        <f t="shared" si="17"/>
        <v>0.21505</v>
      </c>
    </row>
    <row r="1147" spans="1:12">
      <c r="A1147" s="12" t="s">
        <v>10</v>
      </c>
      <c r="B1147" s="13" t="s">
        <v>116</v>
      </c>
      <c r="C1147" s="13"/>
      <c r="D1147" s="13" t="s">
        <v>310</v>
      </c>
      <c r="E1147" s="13" t="s">
        <v>312</v>
      </c>
      <c r="F1147" s="13"/>
      <c r="G1147" s="13" t="s">
        <v>262</v>
      </c>
      <c r="H1147" s="13"/>
      <c r="I1147" s="13"/>
      <c r="J1147" s="14">
        <v>100</v>
      </c>
      <c r="K1147" s="14"/>
      <c r="L1147" s="14">
        <f t="shared" si="17"/>
        <v>0.3</v>
      </c>
    </row>
    <row r="1148" spans="1:12">
      <c r="A1148" s="12" t="s">
        <v>10</v>
      </c>
      <c r="B1148" s="13" t="s">
        <v>133</v>
      </c>
      <c r="C1148" s="13"/>
      <c r="D1148" s="13" t="s">
        <v>310</v>
      </c>
      <c r="E1148" s="13" t="s">
        <v>312</v>
      </c>
      <c r="F1148" s="13"/>
      <c r="G1148" s="13" t="s">
        <v>262</v>
      </c>
      <c r="H1148" s="13"/>
      <c r="I1148" s="13"/>
      <c r="J1148" s="14">
        <v>60.15</v>
      </c>
      <c r="K1148" s="14"/>
      <c r="L1148" s="14">
        <f t="shared" si="17"/>
        <v>0.05075</v>
      </c>
    </row>
    <row r="1149" spans="1:12">
      <c r="A1149" s="12" t="s">
        <v>10</v>
      </c>
      <c r="B1149" s="13" t="s">
        <v>138</v>
      </c>
      <c r="C1149" s="13"/>
      <c r="D1149" s="13" t="s">
        <v>310</v>
      </c>
      <c r="E1149" s="13" t="s">
        <v>312</v>
      </c>
      <c r="F1149" s="13"/>
      <c r="G1149" s="13" t="s">
        <v>262</v>
      </c>
      <c r="H1149" s="13"/>
      <c r="I1149" s="13"/>
      <c r="J1149" s="14">
        <v>96.3166666666667</v>
      </c>
      <c r="K1149" s="14"/>
      <c r="L1149" s="14">
        <f t="shared" si="17"/>
        <v>0.231583333333333</v>
      </c>
    </row>
    <row r="1150" spans="1:12">
      <c r="A1150" s="12" t="s">
        <v>10</v>
      </c>
      <c r="B1150" s="13" t="s">
        <v>142</v>
      </c>
      <c r="C1150" s="13"/>
      <c r="D1150" s="13" t="s">
        <v>310</v>
      </c>
      <c r="E1150" s="13" t="s">
        <v>312</v>
      </c>
      <c r="F1150" s="13"/>
      <c r="G1150" s="13" t="s">
        <v>262</v>
      </c>
      <c r="H1150" s="13"/>
      <c r="I1150" s="13"/>
      <c r="J1150" s="14">
        <v>40.4</v>
      </c>
      <c r="K1150" s="14"/>
      <c r="L1150" s="14">
        <f t="shared" si="17"/>
        <v>0</v>
      </c>
    </row>
    <row r="1151" spans="1:12">
      <c r="A1151" s="12" t="s">
        <v>10</v>
      </c>
      <c r="B1151" s="13" t="s">
        <v>145</v>
      </c>
      <c r="C1151" s="13"/>
      <c r="D1151" s="13" t="s">
        <v>310</v>
      </c>
      <c r="E1151" s="13" t="s">
        <v>312</v>
      </c>
      <c r="F1151" s="13"/>
      <c r="G1151" s="13" t="s">
        <v>262</v>
      </c>
      <c r="H1151" s="13"/>
      <c r="I1151" s="13"/>
      <c r="J1151" s="14">
        <v>80.525</v>
      </c>
      <c r="K1151" s="14"/>
      <c r="L1151" s="14">
        <f t="shared" si="17"/>
        <v>0.152625</v>
      </c>
    </row>
    <row r="1152" spans="1:12">
      <c r="A1152" s="12" t="s">
        <v>10</v>
      </c>
      <c r="B1152" s="13" t="s">
        <v>147</v>
      </c>
      <c r="C1152" s="13"/>
      <c r="D1152" s="13" t="s">
        <v>310</v>
      </c>
      <c r="E1152" s="13" t="s">
        <v>312</v>
      </c>
      <c r="F1152" s="13"/>
      <c r="G1152" s="13" t="s">
        <v>262</v>
      </c>
      <c r="H1152" s="13"/>
      <c r="I1152" s="13"/>
      <c r="J1152" s="14">
        <v>70.275</v>
      </c>
      <c r="K1152" s="14"/>
      <c r="L1152" s="14">
        <f t="shared" si="17"/>
        <v>0.101375</v>
      </c>
    </row>
    <row r="1153" spans="1:12">
      <c r="A1153" s="12" t="s">
        <v>10</v>
      </c>
      <c r="B1153" s="13" t="s">
        <v>150</v>
      </c>
      <c r="C1153" s="13"/>
      <c r="D1153" s="13" t="s">
        <v>310</v>
      </c>
      <c r="E1153" s="13" t="s">
        <v>312</v>
      </c>
      <c r="F1153" s="13"/>
      <c r="G1153" s="13" t="s">
        <v>262</v>
      </c>
      <c r="H1153" s="13"/>
      <c r="I1153" s="13"/>
      <c r="J1153" s="14">
        <v>14.8666666666667</v>
      </c>
      <c r="K1153" s="14"/>
      <c r="L1153" s="14">
        <f t="shared" si="17"/>
        <v>0</v>
      </c>
    </row>
    <row r="1154" spans="1:12">
      <c r="A1154" s="12" t="s">
        <v>10</v>
      </c>
      <c r="B1154" s="13" t="s">
        <v>157</v>
      </c>
      <c r="C1154" s="13"/>
      <c r="D1154" s="13" t="s">
        <v>310</v>
      </c>
      <c r="E1154" s="13" t="s">
        <v>312</v>
      </c>
      <c r="F1154" s="13"/>
      <c r="G1154" s="13" t="s">
        <v>262</v>
      </c>
      <c r="H1154" s="13"/>
      <c r="I1154" s="13"/>
      <c r="J1154" s="14">
        <v>100</v>
      </c>
      <c r="K1154" s="14"/>
      <c r="L1154" s="14">
        <f t="shared" si="17"/>
        <v>0.3</v>
      </c>
    </row>
    <row r="1155" spans="1:12">
      <c r="A1155" s="12" t="s">
        <v>10</v>
      </c>
      <c r="B1155" s="13" t="s">
        <v>158</v>
      </c>
      <c r="C1155" s="13"/>
      <c r="D1155" s="13" t="s">
        <v>310</v>
      </c>
      <c r="E1155" s="13" t="s">
        <v>312</v>
      </c>
      <c r="F1155" s="13"/>
      <c r="G1155" s="13" t="s">
        <v>262</v>
      </c>
      <c r="H1155" s="13"/>
      <c r="I1155" s="13"/>
      <c r="J1155" s="14">
        <v>32.025</v>
      </c>
      <c r="K1155" s="14"/>
      <c r="L1155" s="14">
        <f t="shared" si="17"/>
        <v>0</v>
      </c>
    </row>
    <row r="1156" spans="1:12">
      <c r="A1156" s="12" t="s">
        <v>10</v>
      </c>
      <c r="B1156" s="13" t="s">
        <v>160</v>
      </c>
      <c r="C1156" s="13"/>
      <c r="D1156" s="13" t="s">
        <v>310</v>
      </c>
      <c r="E1156" s="13" t="s">
        <v>312</v>
      </c>
      <c r="F1156" s="13"/>
      <c r="G1156" s="13" t="s">
        <v>262</v>
      </c>
      <c r="H1156" s="13"/>
      <c r="I1156" s="13"/>
      <c r="J1156" s="14">
        <v>100</v>
      </c>
      <c r="K1156" s="14"/>
      <c r="L1156" s="14">
        <f t="shared" si="17"/>
        <v>0.3</v>
      </c>
    </row>
    <row r="1157" spans="1:12">
      <c r="A1157" s="12" t="s">
        <v>10</v>
      </c>
      <c r="B1157" s="13" t="s">
        <v>161</v>
      </c>
      <c r="C1157" s="13"/>
      <c r="D1157" s="13" t="s">
        <v>310</v>
      </c>
      <c r="E1157" s="13" t="s">
        <v>312</v>
      </c>
      <c r="F1157" s="13"/>
      <c r="G1157" s="13" t="s">
        <v>262</v>
      </c>
      <c r="H1157" s="13"/>
      <c r="I1157" s="13"/>
      <c r="J1157" s="14">
        <v>100</v>
      </c>
      <c r="K1157" s="14"/>
      <c r="L1157" s="14">
        <f t="shared" si="17"/>
        <v>0.3</v>
      </c>
    </row>
    <row r="1158" spans="1:12">
      <c r="A1158" s="12" t="s">
        <v>10</v>
      </c>
      <c r="B1158" s="13" t="s">
        <v>162</v>
      </c>
      <c r="C1158" s="13"/>
      <c r="D1158" s="13" t="s">
        <v>310</v>
      </c>
      <c r="E1158" s="13" t="s">
        <v>312</v>
      </c>
      <c r="F1158" s="13"/>
      <c r="G1158" s="13" t="s">
        <v>262</v>
      </c>
      <c r="H1158" s="13"/>
      <c r="I1158" s="13"/>
      <c r="J1158" s="14">
        <v>22.5</v>
      </c>
      <c r="K1158" s="14"/>
      <c r="L1158" s="14">
        <f t="shared" si="17"/>
        <v>0</v>
      </c>
    </row>
    <row r="1159" spans="1:12">
      <c r="A1159" s="12" t="s">
        <v>10</v>
      </c>
      <c r="B1159" s="13" t="s">
        <v>164</v>
      </c>
      <c r="C1159" s="13"/>
      <c r="D1159" s="13" t="s">
        <v>310</v>
      </c>
      <c r="E1159" s="13" t="s">
        <v>312</v>
      </c>
      <c r="F1159" s="13"/>
      <c r="G1159" s="13" t="s">
        <v>262</v>
      </c>
      <c r="H1159" s="13"/>
      <c r="I1159" s="13"/>
      <c r="J1159" s="14">
        <v>100</v>
      </c>
      <c r="K1159" s="14"/>
      <c r="L1159" s="14">
        <f t="shared" si="17"/>
        <v>0.3</v>
      </c>
    </row>
    <row r="1160" spans="1:12">
      <c r="A1160" s="12" t="s">
        <v>10</v>
      </c>
      <c r="B1160" s="13" t="s">
        <v>170</v>
      </c>
      <c r="C1160" s="13"/>
      <c r="D1160" s="13" t="s">
        <v>310</v>
      </c>
      <c r="E1160" s="13" t="s">
        <v>312</v>
      </c>
      <c r="F1160" s="13"/>
      <c r="G1160" s="13" t="s">
        <v>262</v>
      </c>
      <c r="H1160" s="13"/>
      <c r="I1160" s="13"/>
      <c r="J1160" s="14">
        <v>100</v>
      </c>
      <c r="K1160" s="14"/>
      <c r="L1160" s="14">
        <f t="shared" si="17"/>
        <v>0.3</v>
      </c>
    </row>
    <row r="1161" spans="1:12">
      <c r="A1161" s="12" t="s">
        <v>10</v>
      </c>
      <c r="B1161" s="13" t="s">
        <v>178</v>
      </c>
      <c r="C1161" s="13"/>
      <c r="D1161" s="13" t="s">
        <v>310</v>
      </c>
      <c r="E1161" s="13" t="s">
        <v>312</v>
      </c>
      <c r="F1161" s="13"/>
      <c r="G1161" s="13" t="s">
        <v>262</v>
      </c>
      <c r="H1161" s="13"/>
      <c r="I1161" s="13"/>
      <c r="J1161" s="14">
        <v>100</v>
      </c>
      <c r="K1161" s="14"/>
      <c r="L1161" s="14">
        <f t="shared" si="17"/>
        <v>0.3</v>
      </c>
    </row>
    <row r="1162" spans="1:12">
      <c r="A1162" s="12" t="s">
        <v>10</v>
      </c>
      <c r="B1162" s="13" t="s">
        <v>184</v>
      </c>
      <c r="C1162" s="13"/>
      <c r="D1162" s="13" t="s">
        <v>310</v>
      </c>
      <c r="E1162" s="13" t="s">
        <v>312</v>
      </c>
      <c r="F1162" s="13"/>
      <c r="G1162" s="13" t="s">
        <v>262</v>
      </c>
      <c r="H1162" s="13"/>
      <c r="I1162" s="13"/>
      <c r="J1162" s="14">
        <v>100</v>
      </c>
      <c r="K1162" s="14"/>
      <c r="L1162" s="14">
        <f t="shared" si="17"/>
        <v>0.3</v>
      </c>
    </row>
    <row r="1163" spans="1:12">
      <c r="A1163" s="12" t="s">
        <v>10</v>
      </c>
      <c r="B1163" s="13" t="s">
        <v>186</v>
      </c>
      <c r="C1163" s="13"/>
      <c r="D1163" s="13" t="s">
        <v>310</v>
      </c>
      <c r="E1163" s="13" t="s">
        <v>312</v>
      </c>
      <c r="F1163" s="13"/>
      <c r="G1163" s="13" t="s">
        <v>262</v>
      </c>
      <c r="H1163" s="13"/>
      <c r="I1163" s="13"/>
      <c r="J1163" s="14">
        <v>20.0416666666667</v>
      </c>
      <c r="K1163" s="14"/>
      <c r="L1163" s="14">
        <f t="shared" si="17"/>
        <v>0</v>
      </c>
    </row>
  </sheetData>
  <autoFilter xmlns:etc="http://www.wps.cn/officeDocument/2017/etCustomData" ref="A1:L1163" etc:filterBottomFollowUsedRange="0">
    <extLst/>
  </autoFilter>
  <sortState ref="A2:M56">
    <sortCondition ref="D2:D56"/>
  </sortState>
  <dataValidations count="3">
    <dataValidation allowBlank="1" showInputMessage="1" showErrorMessage="1" sqref="D1:E1 E175 E2:E173 E177:E241 E367:E758 E761:E762 E765:E1048576"/>
    <dataValidation type="list" allowBlank="1" showInputMessage="1" showErrorMessage="1" sqref="F368:G368 G369 F177:F367 F369:F1048576 G177:G366 G403:G1163 F2:G175">
      <formula1>"上学期,下学期,国家级,省级,市/校级,院级"</formula1>
    </dataValidation>
    <dataValidation type="list" allowBlank="1" showInputMessage="1" showErrorMessage="1" sqref="D2:D175 D180:D1048576">
      <formula1>"体育课程成绩,校内外体育竞赛,校内外体育活动"</formula1>
    </dataValidation>
  </dataValidations>
  <pageMargins left="0.75" right="0.75" top="1" bottom="1" header="0.5" footer="0.5"/>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59"/>
  <sheetViews>
    <sheetView workbookViewId="0">
      <selection activeCell="E92" sqref="E92"/>
    </sheetView>
  </sheetViews>
  <sheetFormatPr defaultColWidth="9.2" defaultRowHeight="14"/>
  <cols>
    <col min="1" max="1" width="17.0636363636364" customWidth="1"/>
    <col min="2" max="2" width="14.0636363636364" style="18" customWidth="1"/>
    <col min="3" max="3" width="9.33636363636364" customWidth="1"/>
    <col min="4" max="4" width="22.4636363636364" customWidth="1"/>
    <col min="5" max="5" width="59.3363636363636" style="19" customWidth="1"/>
    <col min="6" max="6" width="11.5272727272727" customWidth="1"/>
    <col min="7" max="8" width="8.06363636363636" customWidth="1"/>
    <col min="9" max="9" width="6" customWidth="1"/>
    <col min="10" max="10" width="6" style="20" customWidth="1"/>
    <col min="11" max="11" width="15.0636363636364" style="20" customWidth="1"/>
    <col min="12" max="12" width="6" style="20" customWidth="1"/>
    <col min="13" max="13" width="39.3363636363636" customWidth="1"/>
  </cols>
  <sheetData>
    <row r="1" spans="1:13">
      <c r="A1" s="1" t="s">
        <v>0</v>
      </c>
      <c r="B1" s="7" t="s">
        <v>1</v>
      </c>
      <c r="C1" s="1" t="s">
        <v>2</v>
      </c>
      <c r="D1" s="1" t="s">
        <v>236</v>
      </c>
      <c r="E1" s="8" t="s">
        <v>237</v>
      </c>
      <c r="F1" s="1" t="s">
        <v>238</v>
      </c>
      <c r="G1" s="1" t="s">
        <v>239</v>
      </c>
      <c r="H1" s="1" t="s">
        <v>293</v>
      </c>
      <c r="I1" s="1" t="s">
        <v>294</v>
      </c>
      <c r="J1" s="9" t="s">
        <v>240</v>
      </c>
      <c r="K1" s="9" t="s">
        <v>295</v>
      </c>
      <c r="L1" s="9" t="s">
        <v>235</v>
      </c>
      <c r="M1" s="3"/>
    </row>
    <row r="2" ht="13.5" customHeight="1" spans="1:13">
      <c r="A2" s="12" t="s">
        <v>6</v>
      </c>
      <c r="B2" s="13" t="s">
        <v>168</v>
      </c>
      <c r="C2" s="12"/>
      <c r="D2" s="12" t="s">
        <v>338</v>
      </c>
      <c r="E2" s="21" t="s">
        <v>339</v>
      </c>
      <c r="F2" s="12" t="s">
        <v>250</v>
      </c>
      <c r="G2" s="12"/>
      <c r="H2" s="12" t="s">
        <v>340</v>
      </c>
      <c r="I2" s="12"/>
      <c r="J2" s="14">
        <v>0.25</v>
      </c>
      <c r="K2" s="14"/>
      <c r="L2" s="14">
        <v>0.25</v>
      </c>
      <c r="M2" s="22"/>
    </row>
    <row r="3" ht="13.5" customHeight="1" spans="1:13">
      <c r="A3" s="12" t="s">
        <v>6</v>
      </c>
      <c r="B3" s="13" t="s">
        <v>104</v>
      </c>
      <c r="C3" s="12"/>
      <c r="D3" s="12" t="s">
        <v>338</v>
      </c>
      <c r="E3" s="21" t="s">
        <v>341</v>
      </c>
      <c r="F3" s="12" t="s">
        <v>250</v>
      </c>
      <c r="G3" s="12"/>
      <c r="H3" s="12" t="s">
        <v>340</v>
      </c>
      <c r="I3" s="12"/>
      <c r="J3" s="14">
        <v>0.25</v>
      </c>
      <c r="K3" s="14"/>
      <c r="L3" s="14">
        <v>0.25</v>
      </c>
      <c r="M3" s="22"/>
    </row>
    <row r="4" ht="13.5" customHeight="1" spans="1:13">
      <c r="A4" s="12" t="s">
        <v>6</v>
      </c>
      <c r="B4" s="13" t="s">
        <v>113</v>
      </c>
      <c r="C4" s="12"/>
      <c r="D4" s="12" t="s">
        <v>338</v>
      </c>
      <c r="E4" s="21" t="s">
        <v>341</v>
      </c>
      <c r="F4" s="12" t="s">
        <v>250</v>
      </c>
      <c r="G4" s="12"/>
      <c r="H4" s="12" t="s">
        <v>340</v>
      </c>
      <c r="I4" s="12"/>
      <c r="J4" s="14">
        <v>0.25</v>
      </c>
      <c r="K4" s="14"/>
      <c r="L4" s="14">
        <v>0.25</v>
      </c>
      <c r="M4" s="22"/>
    </row>
    <row r="5" ht="13.5" customHeight="1" spans="1:13">
      <c r="A5" s="12" t="s">
        <v>6</v>
      </c>
      <c r="B5" s="13" t="s">
        <v>7</v>
      </c>
      <c r="C5" s="12"/>
      <c r="D5" s="12" t="s">
        <v>338</v>
      </c>
      <c r="E5" s="21" t="s">
        <v>342</v>
      </c>
      <c r="F5" s="12" t="s">
        <v>250</v>
      </c>
      <c r="G5" s="12"/>
      <c r="H5" s="12" t="s">
        <v>343</v>
      </c>
      <c r="I5" s="12" t="s">
        <v>344</v>
      </c>
      <c r="J5" s="14">
        <v>0.5</v>
      </c>
      <c r="K5" s="14">
        <v>0.8</v>
      </c>
      <c r="L5" s="14">
        <f>J5*K5</f>
        <v>0.4</v>
      </c>
      <c r="M5" s="22"/>
    </row>
    <row r="6" ht="13.5" customHeight="1" spans="1:13">
      <c r="A6" s="12" t="s">
        <v>6</v>
      </c>
      <c r="B6" s="13" t="s">
        <v>104</v>
      </c>
      <c r="C6" s="12"/>
      <c r="D6" s="12" t="s">
        <v>338</v>
      </c>
      <c r="E6" s="21" t="s">
        <v>345</v>
      </c>
      <c r="F6" s="12" t="s">
        <v>250</v>
      </c>
      <c r="G6" s="12"/>
      <c r="H6" s="12" t="s">
        <v>340</v>
      </c>
      <c r="I6" s="12"/>
      <c r="J6" s="14">
        <v>0.25</v>
      </c>
      <c r="K6" s="14"/>
      <c r="L6" s="14">
        <v>0.25</v>
      </c>
      <c r="M6" s="22"/>
    </row>
    <row r="7" ht="13.5" customHeight="1" spans="1:12">
      <c r="A7" s="12" t="s">
        <v>6</v>
      </c>
      <c r="B7" s="57" t="s">
        <v>175</v>
      </c>
      <c r="C7" s="12"/>
      <c r="D7" s="12" t="s">
        <v>338</v>
      </c>
      <c r="E7" s="21" t="s">
        <v>346</v>
      </c>
      <c r="F7" s="12" t="s">
        <v>298</v>
      </c>
      <c r="G7" s="12"/>
      <c r="H7" s="12" t="s">
        <v>347</v>
      </c>
      <c r="I7" s="12"/>
      <c r="J7" s="14">
        <v>2</v>
      </c>
      <c r="K7" s="14"/>
      <c r="L7" s="14">
        <v>2</v>
      </c>
    </row>
    <row r="8" ht="13.5" customHeight="1" spans="1:12">
      <c r="A8" s="12" t="s">
        <v>6</v>
      </c>
      <c r="B8" s="57" t="s">
        <v>115</v>
      </c>
      <c r="C8" s="12"/>
      <c r="D8" s="12" t="s">
        <v>338</v>
      </c>
      <c r="E8" s="21" t="s">
        <v>345</v>
      </c>
      <c r="F8" s="12" t="s">
        <v>250</v>
      </c>
      <c r="G8" s="12"/>
      <c r="H8" s="12" t="s">
        <v>347</v>
      </c>
      <c r="I8" s="12"/>
      <c r="J8" s="14">
        <v>1</v>
      </c>
      <c r="K8" s="14"/>
      <c r="L8" s="14">
        <v>1</v>
      </c>
    </row>
    <row r="9" s="3" customFormat="1" ht="13.5" customHeight="1" spans="1:12">
      <c r="A9" s="12" t="s">
        <v>6</v>
      </c>
      <c r="B9" s="57" t="s">
        <v>115</v>
      </c>
      <c r="C9" s="12"/>
      <c r="D9" s="12" t="s">
        <v>338</v>
      </c>
      <c r="E9" s="21" t="s">
        <v>346</v>
      </c>
      <c r="F9" s="12" t="s">
        <v>298</v>
      </c>
      <c r="G9" s="12"/>
      <c r="H9" s="12" t="s">
        <v>340</v>
      </c>
      <c r="I9" s="12"/>
      <c r="J9" s="14">
        <v>1</v>
      </c>
      <c r="K9" s="14">
        <v>0.5</v>
      </c>
      <c r="L9" s="14">
        <v>0.5</v>
      </c>
    </row>
    <row r="10" ht="13.5" customHeight="1" spans="1:12">
      <c r="A10" s="12" t="s">
        <v>6</v>
      </c>
      <c r="B10" s="57" t="s">
        <v>168</v>
      </c>
      <c r="C10" s="12"/>
      <c r="D10" s="12" t="s">
        <v>338</v>
      </c>
      <c r="E10" s="21" t="s">
        <v>346</v>
      </c>
      <c r="F10" s="12" t="s">
        <v>298</v>
      </c>
      <c r="G10" s="12"/>
      <c r="H10" s="12" t="s">
        <v>340</v>
      </c>
      <c r="I10" s="12"/>
      <c r="J10" s="14">
        <v>1</v>
      </c>
      <c r="K10" s="14"/>
      <c r="L10" s="14">
        <v>1</v>
      </c>
    </row>
    <row r="11" s="3" customFormat="1" ht="13.5" customHeight="1" spans="1:12">
      <c r="A11" s="12" t="s">
        <v>6</v>
      </c>
      <c r="B11" s="13" t="s">
        <v>140</v>
      </c>
      <c r="C11" s="12"/>
      <c r="D11" s="12" t="s">
        <v>338</v>
      </c>
      <c r="E11" s="8" t="s">
        <v>348</v>
      </c>
      <c r="F11" s="12" t="s">
        <v>250</v>
      </c>
      <c r="G11" s="12"/>
      <c r="H11" s="12" t="s">
        <v>347</v>
      </c>
      <c r="I11" s="12"/>
      <c r="J11" s="14">
        <v>0.1</v>
      </c>
      <c r="K11" s="14"/>
      <c r="L11" s="14">
        <v>0.1</v>
      </c>
    </row>
    <row r="12" s="3" customFormat="1" ht="13.5" customHeight="1" spans="1:12">
      <c r="A12" s="12" t="s">
        <v>6</v>
      </c>
      <c r="B12" s="57" t="s">
        <v>115</v>
      </c>
      <c r="C12" s="12"/>
      <c r="D12" s="12" t="s">
        <v>338</v>
      </c>
      <c r="E12" s="21" t="s">
        <v>346</v>
      </c>
      <c r="F12" s="12" t="s">
        <v>298</v>
      </c>
      <c r="G12" s="12"/>
      <c r="H12" s="12" t="s">
        <v>343</v>
      </c>
      <c r="I12" s="12">
        <v>2</v>
      </c>
      <c r="J12" s="14">
        <v>1.5</v>
      </c>
      <c r="K12" s="14">
        <v>0.5</v>
      </c>
      <c r="L12" s="14">
        <f>1.5*0.5</f>
        <v>0.75</v>
      </c>
    </row>
    <row r="13" ht="13.5" customHeight="1" spans="1:13">
      <c r="A13" s="12" t="s">
        <v>6</v>
      </c>
      <c r="B13" s="57" t="s">
        <v>115</v>
      </c>
      <c r="C13" s="12"/>
      <c r="D13" s="12" t="s">
        <v>349</v>
      </c>
      <c r="E13" s="21" t="s">
        <v>350</v>
      </c>
      <c r="F13" s="12"/>
      <c r="G13" s="12"/>
      <c r="H13" s="12"/>
      <c r="I13" s="12"/>
      <c r="J13" s="14">
        <v>0.25</v>
      </c>
      <c r="K13" s="14"/>
      <c r="L13" s="14">
        <v>0.25</v>
      </c>
      <c r="M13" s="22"/>
    </row>
    <row r="14" ht="13.5" customHeight="1" spans="1:13">
      <c r="A14" s="12" t="s">
        <v>14</v>
      </c>
      <c r="B14" s="13" t="s">
        <v>172</v>
      </c>
      <c r="C14" s="12"/>
      <c r="D14" s="12" t="s">
        <v>338</v>
      </c>
      <c r="E14" s="21" t="s">
        <v>346</v>
      </c>
      <c r="F14" s="12" t="s">
        <v>298</v>
      </c>
      <c r="G14" s="12"/>
      <c r="H14" s="12" t="s">
        <v>340</v>
      </c>
      <c r="I14" s="12" t="s">
        <v>344</v>
      </c>
      <c r="J14" s="14">
        <v>1</v>
      </c>
      <c r="K14" s="14">
        <v>0.8</v>
      </c>
      <c r="L14" s="14">
        <v>0.8</v>
      </c>
      <c r="M14" s="22"/>
    </row>
    <row r="15" ht="13.5" customHeight="1" spans="1:13">
      <c r="A15" s="12" t="s">
        <v>14</v>
      </c>
      <c r="B15" s="13" t="s">
        <v>62</v>
      </c>
      <c r="C15" s="12"/>
      <c r="D15" s="12" t="s">
        <v>338</v>
      </c>
      <c r="E15" s="21" t="s">
        <v>345</v>
      </c>
      <c r="F15" s="12" t="s">
        <v>250</v>
      </c>
      <c r="G15" s="12"/>
      <c r="H15" s="12" t="s">
        <v>340</v>
      </c>
      <c r="I15" s="12"/>
      <c r="J15" s="14">
        <v>0.25</v>
      </c>
      <c r="K15" s="14"/>
      <c r="L15" s="14">
        <v>0.25</v>
      </c>
      <c r="M15" s="22"/>
    </row>
    <row r="16" ht="13.5" customHeight="1" spans="1:13">
      <c r="A16" s="12" t="s">
        <v>14</v>
      </c>
      <c r="B16" s="13" t="s">
        <v>62</v>
      </c>
      <c r="C16" s="12"/>
      <c r="D16" s="12" t="s">
        <v>338</v>
      </c>
      <c r="E16" s="8" t="s">
        <v>348</v>
      </c>
      <c r="F16" s="12" t="s">
        <v>250</v>
      </c>
      <c r="G16" s="12"/>
      <c r="H16" s="12" t="s">
        <v>343</v>
      </c>
      <c r="I16" s="12"/>
      <c r="J16" s="14">
        <v>0.05</v>
      </c>
      <c r="K16" s="14"/>
      <c r="L16" s="14">
        <v>0.05</v>
      </c>
      <c r="M16" s="22"/>
    </row>
    <row r="17" ht="13.5" customHeight="1" spans="1:13">
      <c r="A17" s="12" t="s">
        <v>14</v>
      </c>
      <c r="B17" s="13" t="s">
        <v>164</v>
      </c>
      <c r="C17" s="12"/>
      <c r="D17" s="12" t="s">
        <v>338</v>
      </c>
      <c r="E17" s="21" t="s">
        <v>342</v>
      </c>
      <c r="F17" s="12" t="s">
        <v>250</v>
      </c>
      <c r="G17" s="12"/>
      <c r="H17" s="12" t="s">
        <v>340</v>
      </c>
      <c r="I17" s="12" t="s">
        <v>300</v>
      </c>
      <c r="J17" s="14">
        <v>0.25</v>
      </c>
      <c r="K17" s="14">
        <v>0.5</v>
      </c>
      <c r="L17" s="14">
        <f>J17*0.5</f>
        <v>0.125</v>
      </c>
      <c r="M17" s="22"/>
    </row>
    <row r="18" ht="13.5" customHeight="1" spans="1:13">
      <c r="A18" s="12" t="s">
        <v>14</v>
      </c>
      <c r="B18" s="13" t="s">
        <v>132</v>
      </c>
      <c r="C18" s="12"/>
      <c r="D18" s="12" t="s">
        <v>338</v>
      </c>
      <c r="E18" s="21" t="s">
        <v>342</v>
      </c>
      <c r="F18" s="12" t="s">
        <v>250</v>
      </c>
      <c r="G18" s="12"/>
      <c r="H18" s="12" t="s">
        <v>343</v>
      </c>
      <c r="I18" s="12" t="s">
        <v>300</v>
      </c>
      <c r="J18" s="14">
        <v>0.5</v>
      </c>
      <c r="K18" s="14">
        <v>0.5</v>
      </c>
      <c r="L18" s="14">
        <f>J18*K18</f>
        <v>0.25</v>
      </c>
      <c r="M18" s="22"/>
    </row>
    <row r="19" ht="13.5" customHeight="1" spans="1:13">
      <c r="A19" s="12" t="s">
        <v>14</v>
      </c>
      <c r="B19" s="13" t="s">
        <v>57</v>
      </c>
      <c r="C19" s="12"/>
      <c r="D19" s="12" t="s">
        <v>338</v>
      </c>
      <c r="E19" s="21" t="s">
        <v>342</v>
      </c>
      <c r="F19" s="12" t="s">
        <v>250</v>
      </c>
      <c r="G19" s="12"/>
      <c r="H19" s="12" t="s">
        <v>343</v>
      </c>
      <c r="I19" s="12" t="s">
        <v>300</v>
      </c>
      <c r="J19" s="14">
        <v>0.5</v>
      </c>
      <c r="K19" s="14">
        <v>0.5</v>
      </c>
      <c r="L19" s="14">
        <f>J19*K19</f>
        <v>0.25</v>
      </c>
      <c r="M19" s="22"/>
    </row>
    <row r="20" ht="13.5" customHeight="1" spans="1:13">
      <c r="A20" s="12" t="s">
        <v>12</v>
      </c>
      <c r="B20" s="13" t="s">
        <v>19</v>
      </c>
      <c r="C20" s="12"/>
      <c r="D20" s="12" t="s">
        <v>338</v>
      </c>
      <c r="E20" s="21" t="s">
        <v>342</v>
      </c>
      <c r="F20" s="12" t="s">
        <v>250</v>
      </c>
      <c r="G20" s="12"/>
      <c r="H20" s="12" t="s">
        <v>347</v>
      </c>
      <c r="I20" s="12" t="s">
        <v>300</v>
      </c>
      <c r="J20" s="14">
        <v>1</v>
      </c>
      <c r="K20" s="14">
        <v>0.5</v>
      </c>
      <c r="L20" s="14">
        <f>J20*K20</f>
        <v>0.5</v>
      </c>
      <c r="M20" s="22"/>
    </row>
    <row r="21" ht="13.5" customHeight="1" spans="1:13">
      <c r="A21" s="12" t="s">
        <v>12</v>
      </c>
      <c r="B21" s="13" t="s">
        <v>105</v>
      </c>
      <c r="C21" s="12"/>
      <c r="D21" s="12" t="s">
        <v>338</v>
      </c>
      <c r="E21" s="21" t="s">
        <v>342</v>
      </c>
      <c r="F21" s="12" t="s">
        <v>250</v>
      </c>
      <c r="G21" s="12"/>
      <c r="H21" s="12" t="s">
        <v>347</v>
      </c>
      <c r="I21" s="12" t="s">
        <v>300</v>
      </c>
      <c r="J21" s="14">
        <v>1</v>
      </c>
      <c r="K21" s="14">
        <v>0.5</v>
      </c>
      <c r="L21" s="14">
        <f>J21*K21</f>
        <v>0.5</v>
      </c>
      <c r="M21" s="22"/>
    </row>
    <row r="22" ht="13.5" customHeight="1" spans="1:13">
      <c r="A22" s="12" t="s">
        <v>12</v>
      </c>
      <c r="B22" s="13" t="s">
        <v>167</v>
      </c>
      <c r="C22" s="12"/>
      <c r="D22" s="12" t="s">
        <v>338</v>
      </c>
      <c r="E22" s="21" t="s">
        <v>342</v>
      </c>
      <c r="F22" s="12" t="s">
        <v>250</v>
      </c>
      <c r="G22" s="12"/>
      <c r="H22" s="12" t="s">
        <v>343</v>
      </c>
      <c r="I22" s="12" t="s">
        <v>344</v>
      </c>
      <c r="J22" s="14">
        <v>0.5</v>
      </c>
      <c r="K22" s="14">
        <v>0.8</v>
      </c>
      <c r="L22" s="14">
        <f>J22*K22</f>
        <v>0.4</v>
      </c>
      <c r="M22" s="22"/>
    </row>
    <row r="23" ht="13.5" customHeight="1" spans="1:13">
      <c r="A23" s="12" t="s">
        <v>12</v>
      </c>
      <c r="B23" s="13" t="s">
        <v>192</v>
      </c>
      <c r="C23" s="12"/>
      <c r="D23" s="12" t="s">
        <v>338</v>
      </c>
      <c r="E23" s="21" t="s">
        <v>339</v>
      </c>
      <c r="F23" s="12" t="s">
        <v>250</v>
      </c>
      <c r="G23" s="12"/>
      <c r="H23" s="12" t="s">
        <v>343</v>
      </c>
      <c r="I23" s="12"/>
      <c r="J23" s="14">
        <v>0.5</v>
      </c>
      <c r="K23" s="14"/>
      <c r="L23" s="14">
        <v>0.5</v>
      </c>
      <c r="M23" s="22"/>
    </row>
    <row r="24" ht="13.5" customHeight="1" spans="1:13">
      <c r="A24" s="12" t="s">
        <v>12</v>
      </c>
      <c r="B24" s="57" t="s">
        <v>31</v>
      </c>
      <c r="C24" s="12"/>
      <c r="D24" s="12" t="s">
        <v>338</v>
      </c>
      <c r="E24" s="21" t="s">
        <v>346</v>
      </c>
      <c r="F24" s="12" t="s">
        <v>298</v>
      </c>
      <c r="G24" s="12"/>
      <c r="H24" s="12" t="s">
        <v>340</v>
      </c>
      <c r="I24" s="12">
        <v>1</v>
      </c>
      <c r="J24" s="14">
        <v>1</v>
      </c>
      <c r="K24" s="14">
        <v>0.8</v>
      </c>
      <c r="L24" s="14">
        <f t="shared" ref="L24:L28" si="0">K24*J24</f>
        <v>0.8</v>
      </c>
      <c r="M24" s="3"/>
    </row>
    <row r="25" ht="13.5" customHeight="1" spans="1:12">
      <c r="A25" s="12" t="s">
        <v>12</v>
      </c>
      <c r="B25" s="13" t="s">
        <v>19</v>
      </c>
      <c r="C25" s="12"/>
      <c r="D25" s="12" t="s">
        <v>338</v>
      </c>
      <c r="E25" s="21" t="s">
        <v>342</v>
      </c>
      <c r="F25" s="12" t="s">
        <v>250</v>
      </c>
      <c r="G25" s="12"/>
      <c r="H25" s="12" t="s">
        <v>347</v>
      </c>
      <c r="I25" s="12" t="s">
        <v>300</v>
      </c>
      <c r="J25" s="14">
        <v>1</v>
      </c>
      <c r="K25" s="14">
        <v>0.5</v>
      </c>
      <c r="L25" s="14">
        <f t="shared" si="0"/>
        <v>0.5</v>
      </c>
    </row>
    <row r="26" ht="13.5" customHeight="1" spans="1:12">
      <c r="A26" s="12" t="s">
        <v>12</v>
      </c>
      <c r="B26" s="13" t="s">
        <v>13</v>
      </c>
      <c r="C26" s="12"/>
      <c r="D26" s="12" t="s">
        <v>338</v>
      </c>
      <c r="E26" s="21" t="s">
        <v>351</v>
      </c>
      <c r="F26" s="12" t="s">
        <v>266</v>
      </c>
      <c r="G26" s="12"/>
      <c r="H26" s="12" t="s">
        <v>343</v>
      </c>
      <c r="I26" s="12" t="s">
        <v>344</v>
      </c>
      <c r="J26" s="14">
        <v>2.5</v>
      </c>
      <c r="K26" s="14">
        <v>0.8</v>
      </c>
      <c r="L26" s="14">
        <f t="shared" si="0"/>
        <v>2</v>
      </c>
    </row>
    <row r="27" ht="13.5" customHeight="1" spans="1:12">
      <c r="A27" s="12" t="s">
        <v>12</v>
      </c>
      <c r="B27" s="13" t="s">
        <v>167</v>
      </c>
      <c r="C27" s="12"/>
      <c r="D27" s="12" t="s">
        <v>338</v>
      </c>
      <c r="E27" s="21" t="s">
        <v>342</v>
      </c>
      <c r="F27" s="12" t="s">
        <v>250</v>
      </c>
      <c r="G27" s="12"/>
      <c r="H27" s="12" t="s">
        <v>343</v>
      </c>
      <c r="I27" s="12" t="s">
        <v>344</v>
      </c>
      <c r="J27" s="14">
        <v>0.5</v>
      </c>
      <c r="K27" s="14">
        <v>0.8</v>
      </c>
      <c r="L27" s="14">
        <v>0.4</v>
      </c>
    </row>
    <row r="28" ht="13.5" customHeight="1" spans="1:12">
      <c r="A28" s="12" t="s">
        <v>12</v>
      </c>
      <c r="B28" s="13" t="s">
        <v>27</v>
      </c>
      <c r="C28" s="12"/>
      <c r="D28" s="12" t="s">
        <v>338</v>
      </c>
      <c r="E28" s="21" t="s">
        <v>346</v>
      </c>
      <c r="F28" s="12" t="s">
        <v>298</v>
      </c>
      <c r="G28" s="12"/>
      <c r="H28" s="12" t="s">
        <v>347</v>
      </c>
      <c r="I28" s="12">
        <v>2</v>
      </c>
      <c r="J28" s="14">
        <v>2</v>
      </c>
      <c r="K28" s="14">
        <v>0.5</v>
      </c>
      <c r="L28" s="14">
        <f t="shared" si="0"/>
        <v>1</v>
      </c>
    </row>
    <row r="29" ht="13.5" customHeight="1" spans="1:13">
      <c r="A29" s="1" t="s">
        <v>12</v>
      </c>
      <c r="B29" s="7" t="s">
        <v>27</v>
      </c>
      <c r="C29" s="1"/>
      <c r="D29" s="12" t="s">
        <v>338</v>
      </c>
      <c r="E29" s="8" t="s">
        <v>348</v>
      </c>
      <c r="F29" s="12" t="s">
        <v>250</v>
      </c>
      <c r="G29" s="12"/>
      <c r="H29" s="12" t="s">
        <v>347</v>
      </c>
      <c r="I29" s="12"/>
      <c r="J29" s="14">
        <v>0.1</v>
      </c>
      <c r="K29" s="14"/>
      <c r="L29" s="14">
        <v>0.1</v>
      </c>
      <c r="M29" s="22"/>
    </row>
    <row r="30" s="3" customFormat="1" ht="13.5" customHeight="1" spans="1:12">
      <c r="A30" s="1" t="s">
        <v>12</v>
      </c>
      <c r="B30" s="7" t="s">
        <v>167</v>
      </c>
      <c r="C30" s="1"/>
      <c r="D30" s="12" t="s">
        <v>338</v>
      </c>
      <c r="E30" s="21" t="s">
        <v>346</v>
      </c>
      <c r="F30" s="1" t="s">
        <v>298</v>
      </c>
      <c r="G30" s="1"/>
      <c r="H30" s="1" t="s">
        <v>340</v>
      </c>
      <c r="I30" s="1"/>
      <c r="J30" s="9">
        <v>1</v>
      </c>
      <c r="K30" s="9">
        <v>0.5</v>
      </c>
      <c r="L30" s="9">
        <v>0.5</v>
      </c>
    </row>
    <row r="31" s="3" customFormat="1" ht="13.5" customHeight="1" spans="1:12">
      <c r="A31" s="1" t="s">
        <v>12</v>
      </c>
      <c r="B31" s="7" t="s">
        <v>167</v>
      </c>
      <c r="C31" s="1"/>
      <c r="D31" s="12" t="s">
        <v>338</v>
      </c>
      <c r="E31" s="8" t="s">
        <v>352</v>
      </c>
      <c r="F31" s="1" t="s">
        <v>298</v>
      </c>
      <c r="G31" s="1"/>
      <c r="H31" s="1" t="s">
        <v>340</v>
      </c>
      <c r="I31" s="1">
        <v>2</v>
      </c>
      <c r="J31" s="9">
        <v>1</v>
      </c>
      <c r="K31" s="9">
        <v>0.5</v>
      </c>
      <c r="L31" s="9">
        <v>0.5</v>
      </c>
    </row>
    <row r="32" ht="13.5" customHeight="1" spans="1:13">
      <c r="A32" s="1" t="s">
        <v>12</v>
      </c>
      <c r="B32" s="13" t="s">
        <v>102</v>
      </c>
      <c r="C32" s="12"/>
      <c r="D32" s="12" t="s">
        <v>338</v>
      </c>
      <c r="E32" s="21" t="s">
        <v>353</v>
      </c>
      <c r="F32" s="12" t="s">
        <v>250</v>
      </c>
      <c r="G32" s="12"/>
      <c r="H32" s="12" t="s">
        <v>343</v>
      </c>
      <c r="I32" s="12" t="s">
        <v>300</v>
      </c>
      <c r="J32" s="14">
        <v>0.5</v>
      </c>
      <c r="K32" s="14">
        <v>0.5</v>
      </c>
      <c r="L32" s="14">
        <f>J32*K32</f>
        <v>0.25</v>
      </c>
      <c r="M32" s="22"/>
    </row>
    <row r="33" ht="13.5" customHeight="1" spans="1:13">
      <c r="A33" s="1" t="s">
        <v>12</v>
      </c>
      <c r="B33" s="13" t="s">
        <v>13</v>
      </c>
      <c r="C33" s="12"/>
      <c r="D33" s="12" t="s">
        <v>338</v>
      </c>
      <c r="E33" s="21" t="s">
        <v>353</v>
      </c>
      <c r="F33" s="12" t="s">
        <v>250</v>
      </c>
      <c r="G33" s="12"/>
      <c r="H33" s="12" t="s">
        <v>343</v>
      </c>
      <c r="I33" s="12" t="s">
        <v>300</v>
      </c>
      <c r="J33" s="14">
        <v>0.5</v>
      </c>
      <c r="K33" s="14">
        <v>0.5</v>
      </c>
      <c r="L33" s="14">
        <f>J33*K33</f>
        <v>0.25</v>
      </c>
      <c r="M33" s="22"/>
    </row>
    <row r="34" ht="13.5" customHeight="1" spans="1:13">
      <c r="A34" s="12" t="s">
        <v>21</v>
      </c>
      <c r="B34" s="13" t="s">
        <v>181</v>
      </c>
      <c r="C34" s="12"/>
      <c r="D34" s="12" t="s">
        <v>338</v>
      </c>
      <c r="E34" s="21" t="s">
        <v>342</v>
      </c>
      <c r="F34" s="12" t="s">
        <v>250</v>
      </c>
      <c r="G34" s="12"/>
      <c r="H34" s="12" t="s">
        <v>340</v>
      </c>
      <c r="I34" s="12" t="s">
        <v>300</v>
      </c>
      <c r="J34" s="14">
        <v>0.25</v>
      </c>
      <c r="K34" s="14">
        <v>0.5</v>
      </c>
      <c r="L34" s="14">
        <f>J34*K34</f>
        <v>0.125</v>
      </c>
      <c r="M34" s="22"/>
    </row>
    <row r="35" ht="13.5" customHeight="1" spans="1:13">
      <c r="A35" s="12" t="s">
        <v>21</v>
      </c>
      <c r="B35" s="13" t="s">
        <v>185</v>
      </c>
      <c r="C35" s="12"/>
      <c r="D35" s="12" t="s">
        <v>338</v>
      </c>
      <c r="E35" s="21" t="s">
        <v>341</v>
      </c>
      <c r="F35" s="12" t="s">
        <v>250</v>
      </c>
      <c r="G35" s="12"/>
      <c r="H35" s="12" t="s">
        <v>340</v>
      </c>
      <c r="I35" s="12"/>
      <c r="J35" s="14">
        <v>0.25</v>
      </c>
      <c r="K35" s="14"/>
      <c r="L35" s="14">
        <v>0.25</v>
      </c>
      <c r="M35" s="22"/>
    </row>
    <row r="36" ht="13.5" customHeight="1" spans="1:13">
      <c r="A36" s="12" t="s">
        <v>21</v>
      </c>
      <c r="B36" s="13" t="s">
        <v>26</v>
      </c>
      <c r="C36" s="12"/>
      <c r="D36" s="12" t="s">
        <v>338</v>
      </c>
      <c r="E36" s="21" t="s">
        <v>339</v>
      </c>
      <c r="F36" s="12" t="s">
        <v>250</v>
      </c>
      <c r="G36" s="12"/>
      <c r="H36" s="12" t="s">
        <v>343</v>
      </c>
      <c r="I36" s="12"/>
      <c r="J36" s="14">
        <v>0.5</v>
      </c>
      <c r="K36" s="14"/>
      <c r="L36" s="14">
        <v>0.5</v>
      </c>
      <c r="M36" s="22"/>
    </row>
    <row r="37" ht="13.5" customHeight="1" spans="1:13">
      <c r="A37" s="12" t="s">
        <v>21</v>
      </c>
      <c r="B37" s="13" t="s">
        <v>198</v>
      </c>
      <c r="C37" s="12"/>
      <c r="D37" s="12" t="s">
        <v>338</v>
      </c>
      <c r="E37" s="21" t="s">
        <v>339</v>
      </c>
      <c r="F37" s="12" t="s">
        <v>250</v>
      </c>
      <c r="G37" s="12"/>
      <c r="H37" s="12" t="s">
        <v>340</v>
      </c>
      <c r="I37" s="12"/>
      <c r="J37" s="14">
        <v>0.25</v>
      </c>
      <c r="K37" s="14"/>
      <c r="L37" s="14">
        <v>0.25</v>
      </c>
      <c r="M37" s="22"/>
    </row>
    <row r="38" ht="13.5" customHeight="1" spans="1:13">
      <c r="A38" s="12" t="s">
        <v>21</v>
      </c>
      <c r="B38" s="13" t="s">
        <v>354</v>
      </c>
      <c r="C38" s="12"/>
      <c r="D38" s="12" t="s">
        <v>338</v>
      </c>
      <c r="E38" s="8" t="s">
        <v>348</v>
      </c>
      <c r="F38" s="12" t="s">
        <v>250</v>
      </c>
      <c r="G38" s="12"/>
      <c r="H38" s="12" t="s">
        <v>347</v>
      </c>
      <c r="I38" s="12"/>
      <c r="J38" s="14">
        <v>0.1</v>
      </c>
      <c r="K38" s="14"/>
      <c r="L38" s="14">
        <v>0.1</v>
      </c>
      <c r="M38" s="3"/>
    </row>
    <row r="39" ht="13.5" customHeight="1" spans="1:13">
      <c r="A39" s="12" t="s">
        <v>21</v>
      </c>
      <c r="B39" s="12" t="s">
        <v>32</v>
      </c>
      <c r="C39" s="12"/>
      <c r="D39" s="12" t="s">
        <v>338</v>
      </c>
      <c r="E39" s="8" t="s">
        <v>348</v>
      </c>
      <c r="F39" s="12" t="s">
        <v>250</v>
      </c>
      <c r="G39" s="12"/>
      <c r="H39" s="12" t="s">
        <v>343</v>
      </c>
      <c r="I39" s="12"/>
      <c r="J39" s="14">
        <v>0.05</v>
      </c>
      <c r="K39" s="14"/>
      <c r="L39" s="14">
        <v>0.05</v>
      </c>
      <c r="M39" s="3"/>
    </row>
    <row r="40" ht="13.5" customHeight="1" spans="1:13">
      <c r="A40" s="12" t="s">
        <v>21</v>
      </c>
      <c r="B40" s="13" t="s">
        <v>110</v>
      </c>
      <c r="C40" s="12"/>
      <c r="D40" s="12" t="s">
        <v>349</v>
      </c>
      <c r="E40" s="21" t="s">
        <v>355</v>
      </c>
      <c r="F40" s="12"/>
      <c r="G40" s="12"/>
      <c r="H40" s="12"/>
      <c r="I40" s="12"/>
      <c r="J40" s="14">
        <v>0.1</v>
      </c>
      <c r="K40" s="14"/>
      <c r="L40" s="14">
        <v>0.1</v>
      </c>
      <c r="M40" s="3"/>
    </row>
    <row r="41" ht="13.5" customHeight="1" spans="1:12">
      <c r="A41" s="12" t="s">
        <v>21</v>
      </c>
      <c r="B41" s="13" t="s">
        <v>110</v>
      </c>
      <c r="C41" s="12"/>
      <c r="D41" s="12" t="s">
        <v>349</v>
      </c>
      <c r="E41" s="21" t="s">
        <v>356</v>
      </c>
      <c r="F41" s="12"/>
      <c r="G41" s="12"/>
      <c r="H41" s="12"/>
      <c r="I41" s="12"/>
      <c r="J41" s="14">
        <v>0.25</v>
      </c>
      <c r="K41" s="14"/>
      <c r="L41" s="14">
        <v>0.25</v>
      </c>
    </row>
    <row r="42" ht="13.5" customHeight="1" spans="1:12">
      <c r="A42" s="12" t="s">
        <v>21</v>
      </c>
      <c r="B42" s="13" t="s">
        <v>110</v>
      </c>
      <c r="C42" s="12"/>
      <c r="D42" s="12" t="s">
        <v>338</v>
      </c>
      <c r="E42" s="21" t="s">
        <v>357</v>
      </c>
      <c r="F42" s="12" t="s">
        <v>298</v>
      </c>
      <c r="G42" s="12"/>
      <c r="H42" s="12" t="s">
        <v>340</v>
      </c>
      <c r="I42" s="12" t="s">
        <v>344</v>
      </c>
      <c r="J42" s="14">
        <v>1</v>
      </c>
      <c r="K42" s="14">
        <v>0.8</v>
      </c>
      <c r="L42" s="14">
        <v>0.8</v>
      </c>
    </row>
    <row r="43" ht="13.5" customHeight="1" spans="1:12">
      <c r="A43" s="12" t="s">
        <v>21</v>
      </c>
      <c r="B43" s="13" t="s">
        <v>169</v>
      </c>
      <c r="C43" s="12"/>
      <c r="D43" s="12" t="s">
        <v>338</v>
      </c>
      <c r="E43" s="21" t="s">
        <v>353</v>
      </c>
      <c r="F43" s="12" t="s">
        <v>250</v>
      </c>
      <c r="G43" s="12"/>
      <c r="H43" s="12" t="s">
        <v>343</v>
      </c>
      <c r="I43" s="12" t="s">
        <v>344</v>
      </c>
      <c r="J43" s="14">
        <v>0.5</v>
      </c>
      <c r="K43" s="14">
        <v>0.8</v>
      </c>
      <c r="L43" s="14">
        <f>J43*K43</f>
        <v>0.4</v>
      </c>
    </row>
    <row r="44" ht="13.5" customHeight="1" spans="1:12">
      <c r="A44" s="12" t="s">
        <v>21</v>
      </c>
      <c r="B44" s="13" t="s">
        <v>144</v>
      </c>
      <c r="C44" s="12"/>
      <c r="D44" s="12" t="s">
        <v>338</v>
      </c>
      <c r="E44" s="21" t="s">
        <v>353</v>
      </c>
      <c r="F44" s="12" t="s">
        <v>250</v>
      </c>
      <c r="G44" s="12"/>
      <c r="H44" s="12" t="s">
        <v>343</v>
      </c>
      <c r="I44" s="12" t="s">
        <v>344</v>
      </c>
      <c r="J44" s="14">
        <v>0.5</v>
      </c>
      <c r="K44" s="14">
        <v>0.8</v>
      </c>
      <c r="L44" s="14">
        <f>J44*K44</f>
        <v>0.4</v>
      </c>
    </row>
    <row r="45" ht="13.5" customHeight="1" spans="1:12">
      <c r="A45" s="12" t="s">
        <v>21</v>
      </c>
      <c r="B45" s="13" t="s">
        <v>152</v>
      </c>
      <c r="C45" s="12"/>
      <c r="D45" s="12" t="s">
        <v>338</v>
      </c>
      <c r="E45" s="21" t="s">
        <v>353</v>
      </c>
      <c r="F45" s="12" t="s">
        <v>250</v>
      </c>
      <c r="G45" s="12"/>
      <c r="H45" s="12" t="s">
        <v>343</v>
      </c>
      <c r="I45" s="12" t="s">
        <v>300</v>
      </c>
      <c r="J45" s="14">
        <v>0.5</v>
      </c>
      <c r="K45" s="14">
        <v>0.5</v>
      </c>
      <c r="L45" s="14">
        <f>J45*K45</f>
        <v>0.25</v>
      </c>
    </row>
    <row r="46" ht="13.5" customHeight="1" spans="1:12">
      <c r="A46" s="12" t="s">
        <v>8</v>
      </c>
      <c r="B46" s="13" t="s">
        <v>36</v>
      </c>
      <c r="C46" s="12"/>
      <c r="D46" s="12" t="s">
        <v>338</v>
      </c>
      <c r="E46" s="21" t="s">
        <v>339</v>
      </c>
      <c r="F46" s="12" t="s">
        <v>250</v>
      </c>
      <c r="G46" s="12"/>
      <c r="H46" s="12" t="s">
        <v>347</v>
      </c>
      <c r="I46" s="12"/>
      <c r="J46" s="14">
        <v>1</v>
      </c>
      <c r="K46" s="14"/>
      <c r="L46" s="14">
        <v>1</v>
      </c>
    </row>
    <row r="47" ht="13.5" customHeight="1" spans="1:12">
      <c r="A47" s="12" t="s">
        <v>8</v>
      </c>
      <c r="B47" s="13" t="s">
        <v>36</v>
      </c>
      <c r="C47" s="12"/>
      <c r="D47" s="12" t="s">
        <v>338</v>
      </c>
      <c r="E47" s="21" t="s">
        <v>358</v>
      </c>
      <c r="F47" s="12" t="s">
        <v>250</v>
      </c>
      <c r="G47" s="12"/>
      <c r="H47" s="12" t="s">
        <v>347</v>
      </c>
      <c r="I47" s="12"/>
      <c r="J47" s="14">
        <v>1</v>
      </c>
      <c r="K47" s="14"/>
      <c r="L47" s="14">
        <v>1</v>
      </c>
    </row>
    <row r="48" ht="13.5" customHeight="1" spans="1:12">
      <c r="A48" s="12" t="s">
        <v>8</v>
      </c>
      <c r="B48" s="57" t="s">
        <v>86</v>
      </c>
      <c r="C48" s="12"/>
      <c r="D48" s="12" t="s">
        <v>338</v>
      </c>
      <c r="E48" s="21" t="s">
        <v>346</v>
      </c>
      <c r="F48" s="12" t="s">
        <v>298</v>
      </c>
      <c r="G48" s="12"/>
      <c r="H48" s="12" t="s">
        <v>340</v>
      </c>
      <c r="I48" s="12">
        <v>2</v>
      </c>
      <c r="J48" s="14">
        <v>1</v>
      </c>
      <c r="K48" s="14">
        <v>0.5</v>
      </c>
      <c r="L48" s="14">
        <v>0.5</v>
      </c>
    </row>
    <row r="49" ht="13.5" customHeight="1" spans="1:12">
      <c r="A49" s="12" t="s">
        <v>8</v>
      </c>
      <c r="B49" s="13" t="s">
        <v>171</v>
      </c>
      <c r="C49" s="12"/>
      <c r="D49" s="12" t="s">
        <v>338</v>
      </c>
      <c r="E49" s="21" t="s">
        <v>346</v>
      </c>
      <c r="F49" s="12" t="s">
        <v>298</v>
      </c>
      <c r="G49" s="12"/>
      <c r="H49" s="12" t="s">
        <v>340</v>
      </c>
      <c r="I49" s="12"/>
      <c r="J49" s="14">
        <v>1</v>
      </c>
      <c r="K49" s="14">
        <v>0.5</v>
      </c>
      <c r="L49" s="14">
        <v>0.5</v>
      </c>
    </row>
    <row r="50" ht="13.5" customHeight="1" spans="1:12">
      <c r="A50" s="12" t="s">
        <v>8</v>
      </c>
      <c r="B50" s="57" t="s">
        <v>37</v>
      </c>
      <c r="C50" s="12"/>
      <c r="D50" s="12" t="s">
        <v>338</v>
      </c>
      <c r="E50" s="21" t="s">
        <v>346</v>
      </c>
      <c r="F50" s="12" t="s">
        <v>298</v>
      </c>
      <c r="G50" s="12"/>
      <c r="H50" s="12" t="s">
        <v>347</v>
      </c>
      <c r="I50" s="12">
        <v>2</v>
      </c>
      <c r="J50" s="14">
        <v>2</v>
      </c>
      <c r="K50" s="14">
        <v>0.5</v>
      </c>
      <c r="L50" s="14">
        <v>1</v>
      </c>
    </row>
    <row r="51" ht="13.5" customHeight="1" spans="1:12">
      <c r="A51" s="12" t="s">
        <v>8</v>
      </c>
      <c r="B51" s="57" t="s">
        <v>72</v>
      </c>
      <c r="C51" s="12"/>
      <c r="D51" s="12" t="s">
        <v>338</v>
      </c>
      <c r="E51" s="21" t="s">
        <v>357</v>
      </c>
      <c r="F51" s="12" t="s">
        <v>298</v>
      </c>
      <c r="G51" s="12"/>
      <c r="H51" s="12" t="s">
        <v>347</v>
      </c>
      <c r="I51" s="12"/>
      <c r="J51" s="14">
        <v>2</v>
      </c>
      <c r="K51" s="14">
        <v>0.5</v>
      </c>
      <c r="L51" s="14">
        <v>1</v>
      </c>
    </row>
    <row r="52" ht="13.5" customHeight="1" spans="1:12">
      <c r="A52" s="12" t="s">
        <v>8</v>
      </c>
      <c r="B52" s="57" t="s">
        <v>72</v>
      </c>
      <c r="C52" s="12"/>
      <c r="D52" s="12" t="s">
        <v>338</v>
      </c>
      <c r="E52" s="21" t="s">
        <v>357</v>
      </c>
      <c r="F52" s="12" t="s">
        <v>298</v>
      </c>
      <c r="G52" s="12"/>
      <c r="H52" s="12" t="s">
        <v>343</v>
      </c>
      <c r="I52" s="12"/>
      <c r="J52" s="14">
        <v>1.5</v>
      </c>
      <c r="K52" s="14">
        <v>0.5</v>
      </c>
      <c r="L52" s="14">
        <v>0.75</v>
      </c>
    </row>
    <row r="53" s="2" customFormat="1" ht="13.5" customHeight="1" spans="1:13">
      <c r="A53" s="12" t="s">
        <v>10</v>
      </c>
      <c r="B53" s="13" t="s">
        <v>161</v>
      </c>
      <c r="C53" s="12"/>
      <c r="D53" s="12" t="s">
        <v>338</v>
      </c>
      <c r="E53" s="21" t="s">
        <v>348</v>
      </c>
      <c r="F53" s="12" t="s">
        <v>250</v>
      </c>
      <c r="G53" s="12"/>
      <c r="H53" s="12" t="s">
        <v>343</v>
      </c>
      <c r="I53" s="12"/>
      <c r="J53" s="14">
        <v>0.05</v>
      </c>
      <c r="K53" s="14"/>
      <c r="L53" s="14">
        <v>0.05</v>
      </c>
      <c r="M53" s="23"/>
    </row>
    <row r="54" s="2" customFormat="1" ht="13.5" customHeight="1" spans="1:13">
      <c r="A54" s="12" t="s">
        <v>10</v>
      </c>
      <c r="B54" s="13" t="s">
        <v>100</v>
      </c>
      <c r="C54" s="12"/>
      <c r="D54" s="12" t="s">
        <v>349</v>
      </c>
      <c r="E54" s="21" t="s">
        <v>355</v>
      </c>
      <c r="F54" s="12"/>
      <c r="G54" s="12"/>
      <c r="H54" s="12"/>
      <c r="I54" s="12"/>
      <c r="J54" s="14">
        <v>1</v>
      </c>
      <c r="K54" s="14"/>
      <c r="L54" s="14">
        <v>1</v>
      </c>
      <c r="M54" s="23"/>
    </row>
    <row r="55" s="2" customFormat="1" ht="13.5" customHeight="1" spans="1:13">
      <c r="A55" s="12" t="s">
        <v>10</v>
      </c>
      <c r="B55" s="57" t="s">
        <v>164</v>
      </c>
      <c r="C55" s="12"/>
      <c r="D55" s="12" t="s">
        <v>338</v>
      </c>
      <c r="E55" s="21" t="s">
        <v>346</v>
      </c>
      <c r="F55" s="12" t="s">
        <v>298</v>
      </c>
      <c r="G55" s="12"/>
      <c r="H55" s="12" t="s">
        <v>347</v>
      </c>
      <c r="I55" s="12"/>
      <c r="J55" s="14">
        <v>2</v>
      </c>
      <c r="K55" s="14">
        <v>0.5</v>
      </c>
      <c r="L55" s="14">
        <v>1</v>
      </c>
      <c r="M55" s="23"/>
    </row>
    <row r="56" ht="13.5" customHeight="1" spans="1:12">
      <c r="A56" s="12" t="s">
        <v>10</v>
      </c>
      <c r="B56" s="57" t="s">
        <v>164</v>
      </c>
      <c r="C56" s="12"/>
      <c r="D56" s="12" t="s">
        <v>338</v>
      </c>
      <c r="E56" s="8" t="s">
        <v>352</v>
      </c>
      <c r="F56" s="12" t="s">
        <v>298</v>
      </c>
      <c r="G56" s="12"/>
      <c r="H56" s="12" t="s">
        <v>340</v>
      </c>
      <c r="I56" s="12"/>
      <c r="J56" s="14">
        <v>1</v>
      </c>
      <c r="K56" s="14">
        <v>0.5</v>
      </c>
      <c r="L56" s="14">
        <v>0.5</v>
      </c>
    </row>
    <row r="57" ht="13.5" customHeight="1" spans="1:12">
      <c r="A57" s="12" t="s">
        <v>10</v>
      </c>
      <c r="B57" s="57" t="s">
        <v>164</v>
      </c>
      <c r="C57" s="12"/>
      <c r="D57" s="12" t="s">
        <v>338</v>
      </c>
      <c r="E57" s="21" t="s">
        <v>346</v>
      </c>
      <c r="F57" s="12" t="s">
        <v>298</v>
      </c>
      <c r="G57" s="12"/>
      <c r="H57" s="12" t="s">
        <v>343</v>
      </c>
      <c r="I57" s="12"/>
      <c r="J57" s="14">
        <v>1.5</v>
      </c>
      <c r="K57" s="14">
        <v>0.5</v>
      </c>
      <c r="L57" s="14">
        <v>0.75</v>
      </c>
    </row>
    <row r="58" ht="13.5" customHeight="1" spans="1:13">
      <c r="A58" s="12" t="s">
        <v>10</v>
      </c>
      <c r="B58" s="13" t="s">
        <v>158</v>
      </c>
      <c r="C58" s="12"/>
      <c r="D58" s="12" t="s">
        <v>338</v>
      </c>
      <c r="E58" s="21" t="s">
        <v>353</v>
      </c>
      <c r="F58" s="12" t="s">
        <v>250</v>
      </c>
      <c r="G58" s="12"/>
      <c r="H58" s="12" t="s">
        <v>347</v>
      </c>
      <c r="I58" s="12" t="s">
        <v>344</v>
      </c>
      <c r="J58" s="14">
        <v>1</v>
      </c>
      <c r="K58" s="14">
        <v>0.8</v>
      </c>
      <c r="L58" s="14">
        <f>J58*K58</f>
        <v>0.8</v>
      </c>
      <c r="M58" s="22"/>
    </row>
    <row r="59" ht="13.5" customHeight="1" spans="1:13">
      <c r="A59" s="12" t="s">
        <v>10</v>
      </c>
      <c r="B59" s="13" t="s">
        <v>116</v>
      </c>
      <c r="C59" s="12"/>
      <c r="D59" s="12" t="s">
        <v>338</v>
      </c>
      <c r="E59" s="21" t="s">
        <v>353</v>
      </c>
      <c r="F59" s="12" t="s">
        <v>250</v>
      </c>
      <c r="G59" s="12"/>
      <c r="H59" s="12" t="s">
        <v>343</v>
      </c>
      <c r="I59" s="12" t="s">
        <v>300</v>
      </c>
      <c r="J59" s="14">
        <v>0.5</v>
      </c>
      <c r="K59" s="14">
        <v>0.5</v>
      </c>
      <c r="L59" s="14">
        <f>J59*K59</f>
        <v>0.25</v>
      </c>
      <c r="M59" s="22"/>
    </row>
  </sheetData>
  <autoFilter xmlns:etc="http://www.wps.cn/officeDocument/2017/etCustomData" ref="A1:L59" etc:filterBottomFollowUsedRange="0">
    <extLst/>
  </autoFilter>
  <dataValidations count="3">
    <dataValidation allowBlank="1" showInputMessage="1" showErrorMessage="1" sqref="D1 E31 D40 D54 E56"/>
    <dataValidation type="list" allowBlank="1" showInputMessage="1" showErrorMessage="1" sqref="D11 D2:D6 D15:D39 D42:D53 D55:D57 D60:D1048576">
      <formula1>"文化艺术实践,校内外文化艺术竞赛"</formula1>
    </dataValidation>
    <dataValidation type="list" allowBlank="1" showInputMessage="1" showErrorMessage="1" sqref="F11 G25 G56 F2:F6 F15:F29 F32:F39 F41:F53 F55:F57 F60:F1048576 G41:G47">
      <formula1>"上学期,下学期,国家级,市/校级,院级,省级"</formula1>
    </dataValidation>
  </dataValidations>
  <pageMargins left="0.75" right="0.75" top="1" bottom="1" header="0.5" footer="0.5"/>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336"/>
  <sheetViews>
    <sheetView topLeftCell="A192" workbookViewId="0">
      <selection activeCell="I216" sqref="I216"/>
    </sheetView>
  </sheetViews>
  <sheetFormatPr defaultColWidth="9.2" defaultRowHeight="14"/>
  <cols>
    <col min="1" max="1" width="17.0636363636364" style="3" customWidth="1"/>
    <col min="2" max="2" width="14.0636363636364" style="4" customWidth="1"/>
    <col min="3" max="3" width="9.33636363636364" style="3" customWidth="1"/>
    <col min="4" max="4" width="22.4636363636364" style="3" customWidth="1"/>
    <col min="5" max="5" width="39.5272727272727" style="3" customWidth="1"/>
    <col min="6" max="6" width="11.5272727272727" style="3" customWidth="1"/>
    <col min="7" max="8" width="6" style="3" customWidth="1"/>
    <col min="9" max="9" width="7.06363636363636" style="6" customWidth="1"/>
    <col min="10" max="10" width="15.0636363636364" style="6" customWidth="1"/>
    <col min="11" max="11" width="7.06363636363636" style="6" customWidth="1"/>
    <col min="12" max="12" width="32.0636363636364" customWidth="1"/>
  </cols>
  <sheetData>
    <row r="1" spans="1:12">
      <c r="A1" s="1" t="s">
        <v>0</v>
      </c>
      <c r="B1" s="7" t="s">
        <v>1</v>
      </c>
      <c r="C1" s="1" t="s">
        <v>2</v>
      </c>
      <c r="D1" s="1" t="s">
        <v>236</v>
      </c>
      <c r="E1" s="1" t="s">
        <v>237</v>
      </c>
      <c r="F1" s="1" t="s">
        <v>238</v>
      </c>
      <c r="G1" s="1" t="s">
        <v>293</v>
      </c>
      <c r="H1" s="1" t="s">
        <v>294</v>
      </c>
      <c r="I1" s="9" t="s">
        <v>240</v>
      </c>
      <c r="J1" s="9" t="s">
        <v>295</v>
      </c>
      <c r="K1" s="9" t="s">
        <v>235</v>
      </c>
      <c r="L1" s="3"/>
    </row>
    <row r="2" spans="1:12">
      <c r="A2" s="12" t="s">
        <v>6</v>
      </c>
      <c r="B2" s="13" t="s">
        <v>103</v>
      </c>
      <c r="C2" s="15"/>
      <c r="D2" s="15" t="s">
        <v>359</v>
      </c>
      <c r="E2" s="15"/>
      <c r="F2" s="15"/>
      <c r="G2" s="15"/>
      <c r="H2" s="15"/>
      <c r="I2" s="16">
        <v>1.4812</v>
      </c>
      <c r="J2" s="16"/>
      <c r="K2" s="16">
        <v>1.4812</v>
      </c>
      <c r="L2" s="17"/>
    </row>
    <row r="3" spans="1:12">
      <c r="A3" s="12" t="s">
        <v>6</v>
      </c>
      <c r="B3" s="13" t="s">
        <v>115</v>
      </c>
      <c r="C3" s="15"/>
      <c r="D3" s="15" t="s">
        <v>359</v>
      </c>
      <c r="E3" s="15"/>
      <c r="F3" s="15"/>
      <c r="G3" s="15"/>
      <c r="H3" s="15"/>
      <c r="I3" s="16">
        <v>1.53111111111111</v>
      </c>
      <c r="J3" s="16"/>
      <c r="K3" s="16">
        <v>1.53111111111111</v>
      </c>
      <c r="L3" s="17"/>
    </row>
    <row r="4" spans="1:12">
      <c r="A4" s="12" t="s">
        <v>6</v>
      </c>
      <c r="B4" s="13" t="s">
        <v>155</v>
      </c>
      <c r="C4" s="15"/>
      <c r="D4" s="15" t="s">
        <v>359</v>
      </c>
      <c r="E4" s="15"/>
      <c r="F4" s="15"/>
      <c r="G4" s="15"/>
      <c r="H4" s="15"/>
      <c r="I4" s="16">
        <v>1.51111111111111</v>
      </c>
      <c r="J4" s="16"/>
      <c r="K4" s="16">
        <v>1.51111111111111</v>
      </c>
      <c r="L4" s="17"/>
    </row>
    <row r="5" spans="1:12">
      <c r="A5" s="12" t="s">
        <v>6</v>
      </c>
      <c r="B5" s="13" t="s">
        <v>119</v>
      </c>
      <c r="C5" s="15"/>
      <c r="D5" s="15" t="s">
        <v>359</v>
      </c>
      <c r="E5" s="15"/>
      <c r="F5" s="15"/>
      <c r="G5" s="15"/>
      <c r="H5" s="15"/>
      <c r="I5" s="16">
        <v>1.4966</v>
      </c>
      <c r="J5" s="16"/>
      <c r="K5" s="16">
        <v>1.4966</v>
      </c>
      <c r="L5" s="17"/>
    </row>
    <row r="6" spans="1:12">
      <c r="A6" s="12" t="s">
        <v>6</v>
      </c>
      <c r="B6" s="13" t="s">
        <v>104</v>
      </c>
      <c r="C6" s="15"/>
      <c r="D6" s="15" t="s">
        <v>359</v>
      </c>
      <c r="E6" s="15"/>
      <c r="F6" s="15"/>
      <c r="G6" s="15"/>
      <c r="H6" s="15"/>
      <c r="I6" s="16">
        <v>1.545</v>
      </c>
      <c r="J6" s="16"/>
      <c r="K6" s="16">
        <v>1.545</v>
      </c>
      <c r="L6" s="17"/>
    </row>
    <row r="7" spans="1:12">
      <c r="A7" s="12" t="s">
        <v>6</v>
      </c>
      <c r="B7" s="13" t="s">
        <v>77</v>
      </c>
      <c r="C7" s="15"/>
      <c r="D7" s="15" t="s">
        <v>359</v>
      </c>
      <c r="E7" s="15"/>
      <c r="F7" s="15"/>
      <c r="G7" s="15"/>
      <c r="H7" s="15"/>
      <c r="I7" s="16">
        <v>1.5668</v>
      </c>
      <c r="J7" s="16"/>
      <c r="K7" s="16">
        <v>1.5668</v>
      </c>
      <c r="L7" s="17"/>
    </row>
    <row r="8" spans="1:12">
      <c r="A8" s="12" t="s">
        <v>6</v>
      </c>
      <c r="B8" s="13" t="s">
        <v>52</v>
      </c>
      <c r="C8" s="15"/>
      <c r="D8" s="15" t="s">
        <v>359</v>
      </c>
      <c r="E8" s="15"/>
      <c r="F8" s="15"/>
      <c r="G8" s="15"/>
      <c r="H8" s="15"/>
      <c r="I8" s="16">
        <v>1.545</v>
      </c>
      <c r="J8" s="16"/>
      <c r="K8" s="16">
        <v>1.545</v>
      </c>
      <c r="L8" s="17"/>
    </row>
    <row r="9" spans="1:12">
      <c r="A9" s="12" t="s">
        <v>6</v>
      </c>
      <c r="B9" s="13" t="s">
        <v>60</v>
      </c>
      <c r="C9" s="15"/>
      <c r="D9" s="15" t="s">
        <v>359</v>
      </c>
      <c r="E9" s="15"/>
      <c r="F9" s="15"/>
      <c r="G9" s="15"/>
      <c r="H9" s="15"/>
      <c r="I9" s="16">
        <v>1.561</v>
      </c>
      <c r="J9" s="16"/>
      <c r="K9" s="16">
        <v>1.561</v>
      </c>
      <c r="L9" s="17"/>
    </row>
    <row r="10" spans="1:12">
      <c r="A10" s="12" t="s">
        <v>6</v>
      </c>
      <c r="B10" s="13" t="s">
        <v>175</v>
      </c>
      <c r="C10" s="15"/>
      <c r="D10" s="15" t="s">
        <v>359</v>
      </c>
      <c r="E10" s="15"/>
      <c r="F10" s="15"/>
      <c r="G10" s="15"/>
      <c r="H10" s="15"/>
      <c r="I10" s="16">
        <v>1.53426666666667</v>
      </c>
      <c r="J10" s="16"/>
      <c r="K10" s="16">
        <v>1.53426666666667</v>
      </c>
      <c r="L10" s="17"/>
    </row>
    <row r="11" spans="1:12">
      <c r="A11" s="12" t="s">
        <v>6</v>
      </c>
      <c r="B11" s="13" t="s">
        <v>84</v>
      </c>
      <c r="C11" s="15"/>
      <c r="D11" s="15" t="s">
        <v>359</v>
      </c>
      <c r="E11" s="15"/>
      <c r="F11" s="15"/>
      <c r="G11" s="15"/>
      <c r="H11" s="15"/>
      <c r="I11" s="16">
        <v>1.37733333333333</v>
      </c>
      <c r="J11" s="16"/>
      <c r="K11" s="16">
        <v>1.37733333333333</v>
      </c>
      <c r="L11" s="17"/>
    </row>
    <row r="12" spans="1:12">
      <c r="A12" s="12" t="s">
        <v>6</v>
      </c>
      <c r="B12" s="13" t="s">
        <v>168</v>
      </c>
      <c r="C12" s="15"/>
      <c r="D12" s="15" t="s">
        <v>359</v>
      </c>
      <c r="E12" s="15"/>
      <c r="F12" s="15"/>
      <c r="G12" s="15"/>
      <c r="H12" s="15"/>
      <c r="I12" s="16">
        <v>1.545</v>
      </c>
      <c r="J12" s="16"/>
      <c r="K12" s="16">
        <v>1.545</v>
      </c>
      <c r="L12" s="17"/>
    </row>
    <row r="13" spans="1:12">
      <c r="A13" s="12" t="s">
        <v>6</v>
      </c>
      <c r="B13" s="13" t="s">
        <v>187</v>
      </c>
      <c r="C13" s="15"/>
      <c r="D13" s="15" t="s">
        <v>359</v>
      </c>
      <c r="E13" s="15"/>
      <c r="F13" s="15"/>
      <c r="G13" s="15"/>
      <c r="H13" s="15"/>
      <c r="I13" s="16">
        <v>1.39444444444444</v>
      </c>
      <c r="J13" s="16"/>
      <c r="K13" s="16">
        <v>1.39444444444444</v>
      </c>
      <c r="L13" s="17"/>
    </row>
    <row r="14" spans="1:12">
      <c r="A14" s="12" t="s">
        <v>6</v>
      </c>
      <c r="B14" s="13" t="s">
        <v>88</v>
      </c>
      <c r="C14" s="15"/>
      <c r="D14" s="15" t="s">
        <v>359</v>
      </c>
      <c r="E14" s="15"/>
      <c r="F14" s="15"/>
      <c r="G14" s="15"/>
      <c r="H14" s="15"/>
      <c r="I14" s="16">
        <v>1.5668</v>
      </c>
      <c r="J14" s="16"/>
      <c r="K14" s="16">
        <v>1.5668</v>
      </c>
      <c r="L14" s="17"/>
    </row>
    <row r="15" spans="1:12">
      <c r="A15" s="12" t="s">
        <v>6</v>
      </c>
      <c r="B15" s="13" t="s">
        <v>45</v>
      </c>
      <c r="C15" s="15"/>
      <c r="D15" s="15" t="s">
        <v>359</v>
      </c>
      <c r="E15" s="15"/>
      <c r="F15" s="15"/>
      <c r="G15" s="15"/>
      <c r="H15" s="15"/>
      <c r="I15" s="16">
        <v>1.51111111111111</v>
      </c>
      <c r="J15" s="16"/>
      <c r="K15" s="16">
        <v>1.51111111111111</v>
      </c>
      <c r="L15" s="17"/>
    </row>
    <row r="16" spans="1:12">
      <c r="A16" s="12" t="s">
        <v>6</v>
      </c>
      <c r="B16" s="13" t="s">
        <v>166</v>
      </c>
      <c r="C16" s="15"/>
      <c r="D16" s="15" t="s">
        <v>359</v>
      </c>
      <c r="E16" s="15"/>
      <c r="F16" s="15"/>
      <c r="G16" s="15"/>
      <c r="H16" s="15"/>
      <c r="I16" s="16">
        <v>1.5572</v>
      </c>
      <c r="J16" s="16"/>
      <c r="K16" s="16">
        <v>1.5572</v>
      </c>
      <c r="L16" s="17"/>
    </row>
    <row r="17" spans="1:12">
      <c r="A17" s="12" t="s">
        <v>6</v>
      </c>
      <c r="B17" s="13" t="s">
        <v>128</v>
      </c>
      <c r="C17" s="15"/>
      <c r="D17" s="15" t="s">
        <v>359</v>
      </c>
      <c r="E17" s="15"/>
      <c r="F17" s="15"/>
      <c r="G17" s="15"/>
      <c r="H17" s="15"/>
      <c r="I17" s="16">
        <v>1.545</v>
      </c>
      <c r="J17" s="16"/>
      <c r="K17" s="16">
        <v>1.545</v>
      </c>
      <c r="L17" s="17"/>
    </row>
    <row r="18" spans="1:12">
      <c r="A18" s="12" t="s">
        <v>6</v>
      </c>
      <c r="B18" s="13" t="s">
        <v>113</v>
      </c>
      <c r="C18" s="15"/>
      <c r="D18" s="15" t="s">
        <v>359</v>
      </c>
      <c r="E18" s="15"/>
      <c r="F18" s="15"/>
      <c r="G18" s="15"/>
      <c r="H18" s="15"/>
      <c r="I18" s="16">
        <v>1.4625</v>
      </c>
      <c r="J18" s="16"/>
      <c r="K18" s="16">
        <v>1.4625</v>
      </c>
      <c r="L18" s="17"/>
    </row>
    <row r="19" spans="1:12">
      <c r="A19" s="12" t="s">
        <v>6</v>
      </c>
      <c r="B19" s="13" t="s">
        <v>7</v>
      </c>
      <c r="C19" s="15"/>
      <c r="D19" s="15" t="s">
        <v>359</v>
      </c>
      <c r="E19" s="15"/>
      <c r="F19" s="15"/>
      <c r="G19" s="15"/>
      <c r="H19" s="15"/>
      <c r="I19" s="16">
        <v>1.5668</v>
      </c>
      <c r="J19" s="16"/>
      <c r="K19" s="16">
        <v>1.5668</v>
      </c>
      <c r="L19" s="17"/>
    </row>
    <row r="20" spans="1:12">
      <c r="A20" s="12" t="s">
        <v>6</v>
      </c>
      <c r="B20" s="13" t="s">
        <v>179</v>
      </c>
      <c r="C20" s="15"/>
      <c r="D20" s="15" t="s">
        <v>359</v>
      </c>
      <c r="E20" s="15"/>
      <c r="F20" s="15"/>
      <c r="G20" s="15"/>
      <c r="H20" s="15"/>
      <c r="I20" s="16">
        <v>1.38285714285714</v>
      </c>
      <c r="J20" s="16"/>
      <c r="K20" s="16">
        <v>1.38285714285714</v>
      </c>
      <c r="L20" s="17"/>
    </row>
    <row r="21" spans="1:12">
      <c r="A21" s="12" t="s">
        <v>6</v>
      </c>
      <c r="B21" s="13" t="s">
        <v>107</v>
      </c>
      <c r="C21" s="15"/>
      <c r="D21" s="15" t="s">
        <v>359</v>
      </c>
      <c r="E21" s="15"/>
      <c r="F21" s="15"/>
      <c r="G21" s="15"/>
      <c r="H21" s="15"/>
      <c r="I21" s="16">
        <v>1.50066666666667</v>
      </c>
      <c r="J21" s="16"/>
      <c r="K21" s="16">
        <v>1.50066666666667</v>
      </c>
      <c r="L21" s="17"/>
    </row>
    <row r="22" spans="1:12">
      <c r="A22" s="12" t="s">
        <v>6</v>
      </c>
      <c r="B22" s="13" t="s">
        <v>25</v>
      </c>
      <c r="C22" s="15"/>
      <c r="D22" s="15" t="s">
        <v>359</v>
      </c>
      <c r="E22" s="15"/>
      <c r="F22" s="15"/>
      <c r="G22" s="15"/>
      <c r="H22" s="15"/>
      <c r="I22" s="16">
        <v>1.50555555555556</v>
      </c>
      <c r="J22" s="16"/>
      <c r="K22" s="16">
        <v>1.50555555555556</v>
      </c>
      <c r="L22" s="17"/>
    </row>
    <row r="23" spans="1:12">
      <c r="A23" s="12" t="s">
        <v>6</v>
      </c>
      <c r="B23" s="13" t="s">
        <v>79</v>
      </c>
      <c r="C23" s="15"/>
      <c r="D23" s="15" t="s">
        <v>359</v>
      </c>
      <c r="E23" s="15"/>
      <c r="F23" s="15"/>
      <c r="G23" s="15"/>
      <c r="H23" s="15"/>
      <c r="I23" s="16">
        <v>1.50066666666667</v>
      </c>
      <c r="J23" s="16"/>
      <c r="K23" s="16">
        <v>1.50066666666667</v>
      </c>
      <c r="L23" s="17"/>
    </row>
    <row r="24" spans="1:12">
      <c r="A24" s="12" t="s">
        <v>6</v>
      </c>
      <c r="B24" s="13" t="s">
        <v>156</v>
      </c>
      <c r="C24" s="15"/>
      <c r="D24" s="15" t="s">
        <v>359</v>
      </c>
      <c r="E24" s="15"/>
      <c r="F24" s="15"/>
      <c r="G24" s="15"/>
      <c r="H24" s="15"/>
      <c r="I24" s="16">
        <v>1.46066666666667</v>
      </c>
      <c r="J24" s="16"/>
      <c r="K24" s="16">
        <v>1.46066666666667</v>
      </c>
      <c r="L24" s="17"/>
    </row>
    <row r="25" spans="1:12">
      <c r="A25" s="12" t="s">
        <v>6</v>
      </c>
      <c r="B25" s="13" t="s">
        <v>55</v>
      </c>
      <c r="C25" s="15"/>
      <c r="D25" s="15" t="s">
        <v>359</v>
      </c>
      <c r="E25" s="15"/>
      <c r="F25" s="15"/>
      <c r="G25" s="15"/>
      <c r="H25" s="15"/>
      <c r="I25" s="16">
        <v>1.51111111111111</v>
      </c>
      <c r="J25" s="16"/>
      <c r="K25" s="16">
        <v>1.51111111111111</v>
      </c>
      <c r="L25" s="17"/>
    </row>
    <row r="26" spans="1:12">
      <c r="A26" s="12" t="s">
        <v>6</v>
      </c>
      <c r="B26" s="13" t="s">
        <v>146</v>
      </c>
      <c r="C26" s="15"/>
      <c r="D26" s="15" t="s">
        <v>359</v>
      </c>
      <c r="E26" s="15"/>
      <c r="F26" s="15"/>
      <c r="G26" s="15"/>
      <c r="H26" s="15"/>
      <c r="I26" s="16">
        <v>1.50555555555556</v>
      </c>
      <c r="J26" s="16"/>
      <c r="K26" s="16">
        <v>1.50555555555556</v>
      </c>
      <c r="L26" s="17"/>
    </row>
    <row r="27" spans="1:12">
      <c r="A27" s="12" t="s">
        <v>6</v>
      </c>
      <c r="B27" s="13" t="s">
        <v>127</v>
      </c>
      <c r="C27" s="15"/>
      <c r="D27" s="15" t="s">
        <v>359</v>
      </c>
      <c r="E27" s="15"/>
      <c r="F27" s="15"/>
      <c r="G27" s="15"/>
      <c r="H27" s="15"/>
      <c r="I27" s="16">
        <v>1.4966</v>
      </c>
      <c r="J27" s="16"/>
      <c r="K27" s="16">
        <v>1.4966</v>
      </c>
      <c r="L27" s="17"/>
    </row>
    <row r="28" spans="1:12">
      <c r="A28" s="12" t="s">
        <v>6</v>
      </c>
      <c r="B28" s="13" t="s">
        <v>17</v>
      </c>
      <c r="C28" s="15"/>
      <c r="D28" s="15" t="s">
        <v>359</v>
      </c>
      <c r="E28" s="15"/>
      <c r="F28" s="15"/>
      <c r="G28" s="15"/>
      <c r="H28" s="15"/>
      <c r="I28" s="16">
        <v>1.48072222222222</v>
      </c>
      <c r="J28" s="16"/>
      <c r="K28" s="16">
        <v>1.48072222222222</v>
      </c>
      <c r="L28" s="17"/>
    </row>
    <row r="29" spans="1:11">
      <c r="A29" s="12" t="s">
        <v>6</v>
      </c>
      <c r="B29" s="13" t="s">
        <v>179</v>
      </c>
      <c r="C29" s="15"/>
      <c r="D29" s="15" t="s">
        <v>360</v>
      </c>
      <c r="E29" s="15"/>
      <c r="F29" s="15" t="s">
        <v>361</v>
      </c>
      <c r="G29" s="15"/>
      <c r="H29" s="15"/>
      <c r="I29" s="16"/>
      <c r="J29" s="16"/>
      <c r="K29" s="16">
        <v>2.325</v>
      </c>
    </row>
    <row r="30" spans="1:11">
      <c r="A30" s="12" t="s">
        <v>6</v>
      </c>
      <c r="B30" s="13" t="s">
        <v>179</v>
      </c>
      <c r="C30" s="15"/>
      <c r="D30" s="15" t="s">
        <v>360</v>
      </c>
      <c r="E30" s="15"/>
      <c r="F30" s="15" t="s">
        <v>361</v>
      </c>
      <c r="G30" s="15"/>
      <c r="H30" s="15"/>
      <c r="I30" s="16"/>
      <c r="J30" s="16"/>
      <c r="K30" s="16">
        <v>1.25</v>
      </c>
    </row>
    <row r="31" spans="1:11">
      <c r="A31" s="12" t="s">
        <v>6</v>
      </c>
      <c r="B31" s="13" t="s">
        <v>175</v>
      </c>
      <c r="C31" s="15"/>
      <c r="D31" s="15" t="s">
        <v>360</v>
      </c>
      <c r="E31" s="15"/>
      <c r="F31" s="15" t="s">
        <v>361</v>
      </c>
      <c r="G31" s="15"/>
      <c r="H31" s="15"/>
      <c r="I31" s="16"/>
      <c r="J31" s="16"/>
      <c r="K31" s="16">
        <v>2.5</v>
      </c>
    </row>
    <row r="32" spans="1:11">
      <c r="A32" s="12" t="s">
        <v>6</v>
      </c>
      <c r="B32" s="13" t="s">
        <v>168</v>
      </c>
      <c r="C32" s="15"/>
      <c r="D32" s="15" t="s">
        <v>360</v>
      </c>
      <c r="E32" s="15"/>
      <c r="F32" s="15" t="s">
        <v>361</v>
      </c>
      <c r="G32" s="15"/>
      <c r="H32" s="15"/>
      <c r="I32" s="16"/>
      <c r="J32" s="16"/>
      <c r="K32" s="16">
        <v>3</v>
      </c>
    </row>
    <row r="33" spans="1:11">
      <c r="A33" s="12" t="s">
        <v>6</v>
      </c>
      <c r="B33" s="13" t="s">
        <v>166</v>
      </c>
      <c r="C33" s="15"/>
      <c r="D33" s="15" t="s">
        <v>360</v>
      </c>
      <c r="E33" s="15"/>
      <c r="F33" s="15" t="s">
        <v>361</v>
      </c>
      <c r="G33" s="15"/>
      <c r="H33" s="15"/>
      <c r="I33" s="16"/>
      <c r="J33" s="16"/>
      <c r="K33" s="16">
        <v>2.35</v>
      </c>
    </row>
    <row r="34" spans="1:11">
      <c r="A34" s="12" t="s">
        <v>6</v>
      </c>
      <c r="B34" s="13" t="s">
        <v>156</v>
      </c>
      <c r="C34" s="15"/>
      <c r="D34" s="15" t="s">
        <v>360</v>
      </c>
      <c r="E34" s="15"/>
      <c r="F34" s="15" t="s">
        <v>361</v>
      </c>
      <c r="G34" s="15"/>
      <c r="H34" s="15"/>
      <c r="I34" s="16"/>
      <c r="J34" s="16"/>
      <c r="K34" s="16">
        <v>0.3</v>
      </c>
    </row>
    <row r="35" spans="1:11">
      <c r="A35" s="12" t="s">
        <v>6</v>
      </c>
      <c r="B35" s="13" t="s">
        <v>155</v>
      </c>
      <c r="C35" s="15"/>
      <c r="D35" s="15" t="s">
        <v>360</v>
      </c>
      <c r="E35" s="15"/>
      <c r="F35" s="15" t="s">
        <v>361</v>
      </c>
      <c r="G35" s="15"/>
      <c r="H35" s="15"/>
      <c r="I35" s="16"/>
      <c r="J35" s="16"/>
      <c r="K35" s="16">
        <v>1.4</v>
      </c>
    </row>
    <row r="36" spans="1:11">
      <c r="A36" s="12" t="s">
        <v>6</v>
      </c>
      <c r="B36" s="13" t="s">
        <v>146</v>
      </c>
      <c r="C36" s="15"/>
      <c r="D36" s="15" t="s">
        <v>360</v>
      </c>
      <c r="E36" s="15"/>
      <c r="F36" s="15" t="s">
        <v>361</v>
      </c>
      <c r="G36" s="15"/>
      <c r="H36" s="15"/>
      <c r="I36" s="16"/>
      <c r="J36" s="16"/>
      <c r="K36" s="16">
        <v>0.475</v>
      </c>
    </row>
    <row r="37" spans="1:11">
      <c r="A37" s="12" t="s">
        <v>6</v>
      </c>
      <c r="B37" s="13" t="s">
        <v>128</v>
      </c>
      <c r="C37" s="15"/>
      <c r="D37" s="15" t="s">
        <v>360</v>
      </c>
      <c r="E37" s="15"/>
      <c r="F37" s="15" t="s">
        <v>361</v>
      </c>
      <c r="G37" s="15"/>
      <c r="H37" s="15"/>
      <c r="I37" s="16"/>
      <c r="J37" s="16"/>
      <c r="K37" s="16">
        <v>1.125</v>
      </c>
    </row>
    <row r="38" spans="1:11">
      <c r="A38" s="12" t="s">
        <v>6</v>
      </c>
      <c r="B38" s="13" t="s">
        <v>119</v>
      </c>
      <c r="C38" s="15"/>
      <c r="D38" s="15" t="s">
        <v>360</v>
      </c>
      <c r="E38" s="15"/>
      <c r="F38" s="15" t="s">
        <v>361</v>
      </c>
      <c r="G38" s="15"/>
      <c r="H38" s="15"/>
      <c r="I38" s="16"/>
      <c r="J38" s="16"/>
      <c r="K38" s="16">
        <v>1.975</v>
      </c>
    </row>
    <row r="39" spans="1:11">
      <c r="A39" s="12" t="s">
        <v>6</v>
      </c>
      <c r="B39" s="13" t="s">
        <v>115</v>
      </c>
      <c r="C39" s="15"/>
      <c r="D39" s="15" t="s">
        <v>360</v>
      </c>
      <c r="E39" s="15"/>
      <c r="F39" s="15" t="s">
        <v>361</v>
      </c>
      <c r="G39" s="15"/>
      <c r="H39" s="15"/>
      <c r="I39" s="16"/>
      <c r="J39" s="16"/>
      <c r="K39" s="16">
        <v>3</v>
      </c>
    </row>
    <row r="40" spans="1:11">
      <c r="A40" s="12" t="s">
        <v>6</v>
      </c>
      <c r="B40" s="13" t="s">
        <v>113</v>
      </c>
      <c r="C40" s="15"/>
      <c r="D40" s="15" t="s">
        <v>360</v>
      </c>
      <c r="E40" s="15"/>
      <c r="F40" s="15" t="s">
        <v>361</v>
      </c>
      <c r="G40" s="15"/>
      <c r="H40" s="15"/>
      <c r="I40" s="16"/>
      <c r="J40" s="16"/>
      <c r="K40" s="16">
        <v>1.45</v>
      </c>
    </row>
    <row r="41" spans="1:11">
      <c r="A41" s="12" t="s">
        <v>6</v>
      </c>
      <c r="B41" s="13" t="s">
        <v>104</v>
      </c>
      <c r="C41" s="15"/>
      <c r="D41" s="15" t="s">
        <v>360</v>
      </c>
      <c r="E41" s="15"/>
      <c r="F41" s="15" t="s">
        <v>361</v>
      </c>
      <c r="G41" s="15"/>
      <c r="H41" s="15"/>
      <c r="I41" s="16"/>
      <c r="J41" s="16"/>
      <c r="K41" s="16">
        <v>0.35</v>
      </c>
    </row>
    <row r="42" spans="1:11">
      <c r="A42" s="12" t="s">
        <v>6</v>
      </c>
      <c r="B42" s="13" t="s">
        <v>103</v>
      </c>
      <c r="C42" s="15"/>
      <c r="D42" s="15" t="s">
        <v>360</v>
      </c>
      <c r="E42" s="15"/>
      <c r="F42" s="15" t="s">
        <v>361</v>
      </c>
      <c r="G42" s="15"/>
      <c r="H42" s="15"/>
      <c r="I42" s="16"/>
      <c r="J42" s="16"/>
      <c r="K42" s="16">
        <v>1.2</v>
      </c>
    </row>
    <row r="43" spans="1:11">
      <c r="A43" s="12" t="s">
        <v>6</v>
      </c>
      <c r="B43" s="13" t="s">
        <v>88</v>
      </c>
      <c r="C43" s="15"/>
      <c r="D43" s="15" t="s">
        <v>360</v>
      </c>
      <c r="E43" s="15"/>
      <c r="F43" s="15" t="s">
        <v>361</v>
      </c>
      <c r="G43" s="15"/>
      <c r="H43" s="15"/>
      <c r="I43" s="16"/>
      <c r="J43" s="16"/>
      <c r="K43" s="16">
        <v>0.3</v>
      </c>
    </row>
    <row r="44" spans="1:11">
      <c r="A44" s="12" t="s">
        <v>6</v>
      </c>
      <c r="B44" s="13" t="s">
        <v>88</v>
      </c>
      <c r="C44" s="15"/>
      <c r="D44" s="15" t="s">
        <v>360</v>
      </c>
      <c r="E44" s="15"/>
      <c r="F44" s="15" t="s">
        <v>361</v>
      </c>
      <c r="G44" s="15"/>
      <c r="H44" s="15"/>
      <c r="I44" s="16"/>
      <c r="J44" s="16"/>
      <c r="K44" s="16">
        <v>1.25</v>
      </c>
    </row>
    <row r="45" spans="1:11">
      <c r="A45" s="12" t="s">
        <v>6</v>
      </c>
      <c r="B45" s="13" t="s">
        <v>84</v>
      </c>
      <c r="C45" s="15"/>
      <c r="D45" s="15" t="s">
        <v>360</v>
      </c>
      <c r="E45" s="15"/>
      <c r="F45" s="15" t="s">
        <v>361</v>
      </c>
      <c r="G45" s="15"/>
      <c r="H45" s="15"/>
      <c r="I45" s="16"/>
      <c r="J45" s="16"/>
      <c r="K45" s="16">
        <v>2.45</v>
      </c>
    </row>
    <row r="46" spans="1:11">
      <c r="A46" s="12" t="s">
        <v>6</v>
      </c>
      <c r="B46" s="13" t="s">
        <v>77</v>
      </c>
      <c r="C46" s="15"/>
      <c r="D46" s="15" t="s">
        <v>360</v>
      </c>
      <c r="E46" s="15"/>
      <c r="F46" s="15" t="s">
        <v>361</v>
      </c>
      <c r="G46" s="15"/>
      <c r="H46" s="15"/>
      <c r="I46" s="16"/>
      <c r="J46" s="16"/>
      <c r="K46" s="16">
        <v>1</v>
      </c>
    </row>
    <row r="47" spans="1:11">
      <c r="A47" s="12" t="s">
        <v>6</v>
      </c>
      <c r="B47" s="13" t="s">
        <v>52</v>
      </c>
      <c r="C47" s="15"/>
      <c r="D47" s="15" t="s">
        <v>360</v>
      </c>
      <c r="E47" s="15"/>
      <c r="F47" s="15" t="s">
        <v>361</v>
      </c>
      <c r="G47" s="15"/>
      <c r="H47" s="15"/>
      <c r="I47" s="16"/>
      <c r="J47" s="16"/>
      <c r="K47" s="16">
        <v>1</v>
      </c>
    </row>
    <row r="48" spans="1:11">
      <c r="A48" s="12" t="s">
        <v>6</v>
      </c>
      <c r="B48" s="13" t="s">
        <v>45</v>
      </c>
      <c r="C48" s="15"/>
      <c r="D48" s="15" t="s">
        <v>360</v>
      </c>
      <c r="E48" s="15"/>
      <c r="F48" s="15" t="s">
        <v>361</v>
      </c>
      <c r="G48" s="15"/>
      <c r="H48" s="15"/>
      <c r="I48" s="16"/>
      <c r="J48" s="16"/>
      <c r="K48" s="16">
        <v>0.775</v>
      </c>
    </row>
    <row r="49" spans="1:11">
      <c r="A49" s="12" t="s">
        <v>6</v>
      </c>
      <c r="B49" s="13" t="s">
        <v>25</v>
      </c>
      <c r="C49" s="15"/>
      <c r="D49" s="15" t="s">
        <v>360</v>
      </c>
      <c r="E49" s="15"/>
      <c r="F49" s="15" t="s">
        <v>361</v>
      </c>
      <c r="G49" s="15"/>
      <c r="H49" s="15"/>
      <c r="I49" s="16"/>
      <c r="J49" s="16"/>
      <c r="K49" s="16">
        <v>0.4</v>
      </c>
    </row>
    <row r="50" spans="1:11">
      <c r="A50" s="12" t="s">
        <v>6</v>
      </c>
      <c r="B50" s="13" t="s">
        <v>7</v>
      </c>
      <c r="C50" s="15"/>
      <c r="D50" s="15" t="s">
        <v>360</v>
      </c>
      <c r="E50" s="15"/>
      <c r="F50" s="15" t="s">
        <v>361</v>
      </c>
      <c r="G50" s="15"/>
      <c r="H50" s="15"/>
      <c r="I50" s="16"/>
      <c r="J50" s="16"/>
      <c r="K50" s="16">
        <v>0.225</v>
      </c>
    </row>
    <row r="51" spans="1:11">
      <c r="A51" s="12" t="s">
        <v>6</v>
      </c>
      <c r="B51" s="13" t="s">
        <v>7</v>
      </c>
      <c r="C51" s="15"/>
      <c r="D51" s="15" t="s">
        <v>360</v>
      </c>
      <c r="E51" s="15"/>
      <c r="F51" s="15" t="s">
        <v>361</v>
      </c>
      <c r="G51" s="15"/>
      <c r="H51" s="15"/>
      <c r="I51" s="16"/>
      <c r="J51" s="16"/>
      <c r="K51" s="16">
        <v>1.25</v>
      </c>
    </row>
    <row r="52" spans="1:11">
      <c r="A52" s="12" t="s">
        <v>6</v>
      </c>
      <c r="B52" s="13" t="s">
        <v>77</v>
      </c>
      <c r="C52" s="15"/>
      <c r="D52" s="15" t="s">
        <v>360</v>
      </c>
      <c r="E52" s="15"/>
      <c r="F52" s="15" t="s">
        <v>361</v>
      </c>
      <c r="G52" s="15"/>
      <c r="H52" s="15"/>
      <c r="I52" s="16">
        <v>0.25</v>
      </c>
      <c r="J52" s="16"/>
      <c r="K52" s="16">
        <v>0.25</v>
      </c>
    </row>
    <row r="53" spans="1:11">
      <c r="A53" s="12" t="s">
        <v>6</v>
      </c>
      <c r="B53" s="13" t="s">
        <v>77</v>
      </c>
      <c r="C53" s="15"/>
      <c r="D53" s="15" t="s">
        <v>360</v>
      </c>
      <c r="E53" s="15"/>
      <c r="F53" s="15" t="s">
        <v>361</v>
      </c>
      <c r="G53" s="15"/>
      <c r="H53" s="15"/>
      <c r="I53" s="16">
        <v>1.25</v>
      </c>
      <c r="J53" s="16"/>
      <c r="K53" s="16">
        <v>1.25</v>
      </c>
    </row>
    <row r="54" spans="1:11">
      <c r="A54" s="12" t="s">
        <v>6</v>
      </c>
      <c r="B54" s="13" t="s">
        <v>115</v>
      </c>
      <c r="C54" s="15"/>
      <c r="D54" s="15" t="s">
        <v>360</v>
      </c>
      <c r="E54" s="15"/>
      <c r="F54" s="15" t="s">
        <v>234</v>
      </c>
      <c r="G54" s="15"/>
      <c r="H54" s="15"/>
      <c r="I54" s="16">
        <v>0.25</v>
      </c>
      <c r="J54" s="16"/>
      <c r="K54" s="16">
        <v>0.25</v>
      </c>
    </row>
    <row r="55" spans="1:11">
      <c r="A55" s="15" t="s">
        <v>14</v>
      </c>
      <c r="B55" s="57" t="s">
        <v>177</v>
      </c>
      <c r="C55" s="15"/>
      <c r="D55" s="15" t="s">
        <v>360</v>
      </c>
      <c r="E55" s="15" t="s">
        <v>362</v>
      </c>
      <c r="F55" s="15" t="s">
        <v>234</v>
      </c>
      <c r="G55" s="15"/>
      <c r="H55" s="15"/>
      <c r="I55" s="16">
        <v>0.15</v>
      </c>
      <c r="J55" s="16"/>
      <c r="K55" s="16">
        <v>0.15</v>
      </c>
    </row>
    <row r="56" spans="1:12">
      <c r="A56" s="15" t="s">
        <v>14</v>
      </c>
      <c r="B56" s="13" t="s">
        <v>194</v>
      </c>
      <c r="C56" s="15"/>
      <c r="D56" s="15" t="s">
        <v>360</v>
      </c>
      <c r="E56" s="15"/>
      <c r="F56" s="15" t="s">
        <v>361</v>
      </c>
      <c r="G56" s="15"/>
      <c r="H56" s="15"/>
      <c r="I56" s="16"/>
      <c r="J56" s="16"/>
      <c r="K56" s="16">
        <v>3</v>
      </c>
      <c r="L56" s="17"/>
    </row>
    <row r="57" spans="1:12">
      <c r="A57" s="15" t="s">
        <v>14</v>
      </c>
      <c r="B57" s="13" t="s">
        <v>177</v>
      </c>
      <c r="C57" s="15"/>
      <c r="D57" s="15" t="s">
        <v>360</v>
      </c>
      <c r="E57" s="15"/>
      <c r="F57" s="15" t="s">
        <v>361</v>
      </c>
      <c r="G57" s="15"/>
      <c r="H57" s="15"/>
      <c r="I57" s="16"/>
      <c r="J57" s="16"/>
      <c r="K57" s="16">
        <v>0.975</v>
      </c>
      <c r="L57" s="17"/>
    </row>
    <row r="58" spans="1:12">
      <c r="A58" s="15" t="s">
        <v>14</v>
      </c>
      <c r="B58" s="13" t="s">
        <v>176</v>
      </c>
      <c r="C58" s="15"/>
      <c r="D58" s="15" t="s">
        <v>360</v>
      </c>
      <c r="E58" s="15"/>
      <c r="F58" s="15" t="s">
        <v>361</v>
      </c>
      <c r="G58" s="15"/>
      <c r="H58" s="15"/>
      <c r="I58" s="16"/>
      <c r="J58" s="16"/>
      <c r="K58" s="16">
        <v>1.1</v>
      </c>
      <c r="L58" s="17"/>
    </row>
    <row r="59" spans="1:12">
      <c r="A59" s="15" t="s">
        <v>14</v>
      </c>
      <c r="B59" s="13" t="s">
        <v>172</v>
      </c>
      <c r="C59" s="15"/>
      <c r="D59" s="15" t="s">
        <v>360</v>
      </c>
      <c r="E59" s="15"/>
      <c r="F59" s="15" t="s">
        <v>361</v>
      </c>
      <c r="G59" s="15"/>
      <c r="H59" s="15"/>
      <c r="I59" s="16"/>
      <c r="J59" s="16"/>
      <c r="K59" s="16">
        <v>2.45</v>
      </c>
      <c r="L59" s="17"/>
    </row>
    <row r="60" spans="1:12">
      <c r="A60" s="15" t="s">
        <v>14</v>
      </c>
      <c r="B60" s="13" t="s">
        <v>165</v>
      </c>
      <c r="C60" s="15"/>
      <c r="D60" s="15" t="s">
        <v>360</v>
      </c>
      <c r="E60" s="15"/>
      <c r="F60" s="15" t="s">
        <v>361</v>
      </c>
      <c r="G60" s="15"/>
      <c r="H60" s="15"/>
      <c r="I60" s="16"/>
      <c r="J60" s="16"/>
      <c r="K60" s="16">
        <v>0.45</v>
      </c>
      <c r="L60" s="17"/>
    </row>
    <row r="61" spans="1:12">
      <c r="A61" s="15" t="s">
        <v>14</v>
      </c>
      <c r="B61" s="13" t="s">
        <v>136</v>
      </c>
      <c r="C61" s="15"/>
      <c r="D61" s="15" t="s">
        <v>360</v>
      </c>
      <c r="E61" s="15"/>
      <c r="F61" s="15" t="s">
        <v>361</v>
      </c>
      <c r="G61" s="15"/>
      <c r="H61" s="15"/>
      <c r="I61" s="16"/>
      <c r="J61" s="16"/>
      <c r="K61" s="16">
        <v>2.95</v>
      </c>
      <c r="L61" s="17"/>
    </row>
    <row r="62" spans="1:12">
      <c r="A62" s="15" t="s">
        <v>14</v>
      </c>
      <c r="B62" s="13" t="s">
        <v>135</v>
      </c>
      <c r="C62" s="15"/>
      <c r="D62" s="15" t="s">
        <v>360</v>
      </c>
      <c r="E62" s="15"/>
      <c r="F62" s="15" t="s">
        <v>361</v>
      </c>
      <c r="G62" s="15"/>
      <c r="H62" s="15"/>
      <c r="I62" s="16"/>
      <c r="J62" s="16"/>
      <c r="K62" s="16">
        <v>3</v>
      </c>
      <c r="L62" s="17"/>
    </row>
    <row r="63" spans="1:12">
      <c r="A63" s="15" t="s">
        <v>14</v>
      </c>
      <c r="B63" s="13" t="s">
        <v>132</v>
      </c>
      <c r="C63" s="15"/>
      <c r="D63" s="15" t="s">
        <v>360</v>
      </c>
      <c r="E63" s="15"/>
      <c r="F63" s="15" t="s">
        <v>361</v>
      </c>
      <c r="G63" s="15"/>
      <c r="H63" s="15"/>
      <c r="I63" s="16"/>
      <c r="J63" s="16"/>
      <c r="K63" s="16">
        <v>3</v>
      </c>
      <c r="L63" s="17"/>
    </row>
    <row r="64" spans="1:12">
      <c r="A64" s="15" t="s">
        <v>14</v>
      </c>
      <c r="B64" s="13" t="s">
        <v>126</v>
      </c>
      <c r="C64" s="15"/>
      <c r="D64" s="15" t="s">
        <v>360</v>
      </c>
      <c r="E64" s="15"/>
      <c r="F64" s="15" t="s">
        <v>361</v>
      </c>
      <c r="G64" s="15"/>
      <c r="H64" s="15"/>
      <c r="I64" s="16"/>
      <c r="J64" s="16"/>
      <c r="K64" s="16">
        <v>0.575</v>
      </c>
      <c r="L64" s="17"/>
    </row>
    <row r="65" spans="1:12">
      <c r="A65" s="15" t="s">
        <v>14</v>
      </c>
      <c r="B65" s="13" t="s">
        <v>120</v>
      </c>
      <c r="C65" s="15"/>
      <c r="D65" s="15" t="s">
        <v>360</v>
      </c>
      <c r="E65" s="15"/>
      <c r="F65" s="15" t="s">
        <v>361</v>
      </c>
      <c r="G65" s="15"/>
      <c r="H65" s="15"/>
      <c r="I65" s="16"/>
      <c r="J65" s="16"/>
      <c r="K65" s="16">
        <v>1.825</v>
      </c>
      <c r="L65" s="17"/>
    </row>
    <row r="66" spans="1:12">
      <c r="A66" s="15" t="s">
        <v>14</v>
      </c>
      <c r="B66" s="13" t="s">
        <v>111</v>
      </c>
      <c r="C66" s="15"/>
      <c r="D66" s="15" t="s">
        <v>360</v>
      </c>
      <c r="E66" s="15"/>
      <c r="F66" s="15" t="s">
        <v>361</v>
      </c>
      <c r="G66" s="15"/>
      <c r="H66" s="15"/>
      <c r="I66" s="16"/>
      <c r="J66" s="16"/>
      <c r="K66" s="16">
        <v>3</v>
      </c>
      <c r="L66" s="17"/>
    </row>
    <row r="67" spans="1:12">
      <c r="A67" s="15" t="s">
        <v>14</v>
      </c>
      <c r="B67" s="13" t="s">
        <v>106</v>
      </c>
      <c r="C67" s="15"/>
      <c r="D67" s="15" t="s">
        <v>360</v>
      </c>
      <c r="E67" s="15"/>
      <c r="F67" s="15" t="s">
        <v>361</v>
      </c>
      <c r="G67" s="15"/>
      <c r="H67" s="15"/>
      <c r="I67" s="16"/>
      <c r="J67" s="16"/>
      <c r="K67" s="16">
        <v>1.075</v>
      </c>
      <c r="L67" s="17"/>
    </row>
    <row r="68" spans="1:12">
      <c r="A68" s="15" t="s">
        <v>14</v>
      </c>
      <c r="B68" s="13" t="s">
        <v>106</v>
      </c>
      <c r="C68" s="15"/>
      <c r="D68" s="15" t="s">
        <v>360</v>
      </c>
      <c r="E68" s="15"/>
      <c r="F68" s="15" t="s">
        <v>361</v>
      </c>
      <c r="G68" s="15"/>
      <c r="H68" s="15"/>
      <c r="I68" s="16"/>
      <c r="J68" s="16"/>
      <c r="K68" s="16">
        <f>39.5/40</f>
        <v>0.9875</v>
      </c>
      <c r="L68" s="17"/>
    </row>
    <row r="69" spans="1:12">
      <c r="A69" s="15" t="s">
        <v>14</v>
      </c>
      <c r="B69" s="13" t="s">
        <v>87</v>
      </c>
      <c r="C69" s="15"/>
      <c r="D69" s="15" t="s">
        <v>360</v>
      </c>
      <c r="E69" s="15"/>
      <c r="F69" s="15" t="s">
        <v>361</v>
      </c>
      <c r="G69" s="15"/>
      <c r="H69" s="15"/>
      <c r="I69" s="16"/>
      <c r="J69" s="16"/>
      <c r="K69" s="16">
        <v>2.625</v>
      </c>
      <c r="L69" s="17"/>
    </row>
    <row r="70" spans="1:12">
      <c r="A70" s="15" t="s">
        <v>14</v>
      </c>
      <c r="B70" s="13" t="s">
        <v>85</v>
      </c>
      <c r="C70" s="15"/>
      <c r="D70" s="15" t="s">
        <v>360</v>
      </c>
      <c r="E70" s="15"/>
      <c r="F70" s="15" t="s">
        <v>361</v>
      </c>
      <c r="G70" s="15"/>
      <c r="H70" s="15"/>
      <c r="I70" s="16"/>
      <c r="J70" s="16"/>
      <c r="K70" s="16">
        <v>1.95</v>
      </c>
      <c r="L70" s="17"/>
    </row>
    <row r="71" spans="1:12">
      <c r="A71" s="15" t="s">
        <v>14</v>
      </c>
      <c r="B71" s="13" t="s">
        <v>62</v>
      </c>
      <c r="C71" s="15"/>
      <c r="D71" s="15" t="s">
        <v>360</v>
      </c>
      <c r="E71" s="15"/>
      <c r="F71" s="15" t="s">
        <v>361</v>
      </c>
      <c r="G71" s="15"/>
      <c r="H71" s="15"/>
      <c r="I71" s="16"/>
      <c r="J71" s="16"/>
      <c r="K71" s="16">
        <v>1.425</v>
      </c>
      <c r="L71" s="17"/>
    </row>
    <row r="72" spans="1:12">
      <c r="A72" s="15" t="s">
        <v>14</v>
      </c>
      <c r="B72" s="13" t="s">
        <v>61</v>
      </c>
      <c r="C72" s="15"/>
      <c r="D72" s="15" t="s">
        <v>360</v>
      </c>
      <c r="E72" s="15"/>
      <c r="F72" s="15" t="s">
        <v>361</v>
      </c>
      <c r="G72" s="15"/>
      <c r="H72" s="15"/>
      <c r="I72" s="16"/>
      <c r="J72" s="16"/>
      <c r="K72" s="16">
        <v>1.575</v>
      </c>
      <c r="L72" s="17"/>
    </row>
    <row r="73" spans="1:12">
      <c r="A73" s="15" t="s">
        <v>14</v>
      </c>
      <c r="B73" s="13" t="s">
        <v>57</v>
      </c>
      <c r="C73" s="15"/>
      <c r="D73" s="15" t="s">
        <v>360</v>
      </c>
      <c r="E73" s="15"/>
      <c r="F73" s="15" t="s">
        <v>361</v>
      </c>
      <c r="G73" s="15"/>
      <c r="H73" s="15"/>
      <c r="I73" s="16"/>
      <c r="J73" s="16"/>
      <c r="K73" s="16">
        <v>0.475</v>
      </c>
      <c r="L73" s="17"/>
    </row>
    <row r="74" spans="1:12">
      <c r="A74" s="15" t="s">
        <v>14</v>
      </c>
      <c r="B74" s="13" t="s">
        <v>35</v>
      </c>
      <c r="C74" s="15"/>
      <c r="D74" s="15" t="s">
        <v>360</v>
      </c>
      <c r="E74" s="15"/>
      <c r="F74" s="15" t="s">
        <v>361</v>
      </c>
      <c r="G74" s="15"/>
      <c r="H74" s="15"/>
      <c r="I74" s="16"/>
      <c r="J74" s="16"/>
      <c r="K74" s="16">
        <v>1.475</v>
      </c>
      <c r="L74" s="17"/>
    </row>
    <row r="75" spans="1:12">
      <c r="A75" s="15" t="s">
        <v>14</v>
      </c>
      <c r="B75" s="13" t="s">
        <v>34</v>
      </c>
      <c r="C75" s="15"/>
      <c r="D75" s="15" t="s">
        <v>360</v>
      </c>
      <c r="E75" s="15"/>
      <c r="F75" s="15" t="s">
        <v>361</v>
      </c>
      <c r="G75" s="15"/>
      <c r="H75" s="15"/>
      <c r="I75" s="16"/>
      <c r="J75" s="16"/>
      <c r="K75" s="16">
        <v>1.55</v>
      </c>
      <c r="L75" s="17"/>
    </row>
    <row r="76" spans="1:12">
      <c r="A76" s="15" t="s">
        <v>14</v>
      </c>
      <c r="B76" s="13" t="s">
        <v>68</v>
      </c>
      <c r="C76" s="15"/>
      <c r="D76" s="15" t="s">
        <v>360</v>
      </c>
      <c r="E76" s="15"/>
      <c r="F76" s="15" t="s">
        <v>361</v>
      </c>
      <c r="G76" s="15"/>
      <c r="H76" s="15"/>
      <c r="I76" s="16"/>
      <c r="J76" s="16"/>
      <c r="K76" s="16">
        <v>1.25</v>
      </c>
      <c r="L76" s="17"/>
    </row>
    <row r="77" spans="1:12">
      <c r="A77" s="15" t="s">
        <v>363</v>
      </c>
      <c r="B77" s="13" t="s">
        <v>140</v>
      </c>
      <c r="C77" s="15"/>
      <c r="D77" s="15" t="s">
        <v>364</v>
      </c>
      <c r="E77" s="15" t="s">
        <v>365</v>
      </c>
      <c r="F77" s="15" t="s">
        <v>250</v>
      </c>
      <c r="G77" s="15"/>
      <c r="H77" s="15"/>
      <c r="I77" s="16">
        <f>0.25/4</f>
        <v>0.0625</v>
      </c>
      <c r="J77" s="16"/>
      <c r="K77" s="16">
        <f>I77</f>
        <v>0.0625</v>
      </c>
      <c r="L77" s="17"/>
    </row>
    <row r="78" spans="1:12">
      <c r="A78" s="12" t="s">
        <v>14</v>
      </c>
      <c r="B78" s="13" t="s">
        <v>172</v>
      </c>
      <c r="C78" s="15"/>
      <c r="D78" s="15" t="s">
        <v>359</v>
      </c>
      <c r="E78" s="15"/>
      <c r="F78" s="15"/>
      <c r="G78" s="15"/>
      <c r="H78" s="15"/>
      <c r="I78" s="16">
        <v>1.48973333333333</v>
      </c>
      <c r="J78" s="16"/>
      <c r="K78" s="16">
        <v>1.48973333333333</v>
      </c>
      <c r="L78" s="17"/>
    </row>
    <row r="79" spans="1:12">
      <c r="A79" s="12" t="s">
        <v>14</v>
      </c>
      <c r="B79" s="13" t="s">
        <v>106</v>
      </c>
      <c r="C79" s="15"/>
      <c r="D79" s="15" t="s">
        <v>359</v>
      </c>
      <c r="E79" s="15"/>
      <c r="F79" s="15"/>
      <c r="G79" s="15"/>
      <c r="H79" s="15"/>
      <c r="I79" s="16">
        <v>1.57016666666667</v>
      </c>
      <c r="J79" s="16"/>
      <c r="K79" s="16">
        <v>1.57016666666667</v>
      </c>
      <c r="L79" s="17"/>
    </row>
    <row r="80" spans="1:12">
      <c r="A80" s="12" t="s">
        <v>14</v>
      </c>
      <c r="B80" s="13" t="s">
        <v>176</v>
      </c>
      <c r="C80" s="15"/>
      <c r="D80" s="15" t="s">
        <v>359</v>
      </c>
      <c r="E80" s="15"/>
      <c r="F80" s="15"/>
      <c r="G80" s="15"/>
      <c r="H80" s="15"/>
      <c r="I80" s="16">
        <v>1.5572</v>
      </c>
      <c r="J80" s="16"/>
      <c r="K80" s="16">
        <v>1.5572</v>
      </c>
      <c r="L80" s="17"/>
    </row>
    <row r="81" spans="1:12">
      <c r="A81" s="12" t="s">
        <v>14</v>
      </c>
      <c r="B81" s="13" t="s">
        <v>120</v>
      </c>
      <c r="C81" s="15"/>
      <c r="D81" s="15" t="s">
        <v>359</v>
      </c>
      <c r="E81" s="15"/>
      <c r="F81" s="15"/>
      <c r="G81" s="15"/>
      <c r="H81" s="15"/>
      <c r="I81" s="16">
        <v>1.53186666666667</v>
      </c>
      <c r="J81" s="16"/>
      <c r="K81" s="16">
        <v>1.53186666666667</v>
      </c>
      <c r="L81" s="17"/>
    </row>
    <row r="82" spans="1:12">
      <c r="A82" s="12" t="s">
        <v>14</v>
      </c>
      <c r="B82" s="13" t="s">
        <v>85</v>
      </c>
      <c r="C82" s="15"/>
      <c r="D82" s="15" t="s">
        <v>359</v>
      </c>
      <c r="E82" s="15"/>
      <c r="F82" s="15"/>
      <c r="G82" s="15"/>
      <c r="H82" s="15"/>
      <c r="I82" s="16">
        <v>1.5292</v>
      </c>
      <c r="J82" s="16"/>
      <c r="K82" s="16">
        <v>1.5292</v>
      </c>
      <c r="L82" s="17"/>
    </row>
    <row r="83" spans="1:12">
      <c r="A83" s="12" t="s">
        <v>14</v>
      </c>
      <c r="B83" s="13" t="s">
        <v>62</v>
      </c>
      <c r="C83" s="15"/>
      <c r="D83" s="15" t="s">
        <v>359</v>
      </c>
      <c r="E83" s="15"/>
      <c r="F83" s="15"/>
      <c r="G83" s="15"/>
      <c r="H83" s="15"/>
      <c r="I83" s="16">
        <v>1.409</v>
      </c>
      <c r="J83" s="16"/>
      <c r="K83" s="16">
        <v>1.409</v>
      </c>
      <c r="L83" s="17"/>
    </row>
    <row r="84" spans="1:12">
      <c r="A84" s="12" t="s">
        <v>14</v>
      </c>
      <c r="B84" s="13" t="s">
        <v>44</v>
      </c>
      <c r="C84" s="15"/>
      <c r="D84" s="15" t="s">
        <v>359</v>
      </c>
      <c r="E84" s="15"/>
      <c r="F84" s="15"/>
      <c r="G84" s="15"/>
      <c r="H84" s="15"/>
      <c r="I84" s="16">
        <v>1.56366666666667</v>
      </c>
      <c r="J84" s="16"/>
      <c r="K84" s="16">
        <v>1.56366666666667</v>
      </c>
      <c r="L84" s="17"/>
    </row>
    <row r="85" spans="1:12">
      <c r="A85" s="12" t="s">
        <v>14</v>
      </c>
      <c r="B85" s="13" t="s">
        <v>57</v>
      </c>
      <c r="C85" s="15"/>
      <c r="D85" s="15" t="s">
        <v>359</v>
      </c>
      <c r="E85" s="15"/>
      <c r="F85" s="15"/>
      <c r="G85" s="15"/>
      <c r="H85" s="15"/>
      <c r="I85" s="16">
        <v>1.50866666666667</v>
      </c>
      <c r="J85" s="16"/>
      <c r="K85" s="16">
        <v>1.50866666666667</v>
      </c>
      <c r="L85" s="17"/>
    </row>
    <row r="86" spans="1:12">
      <c r="A86" s="12" t="s">
        <v>14</v>
      </c>
      <c r="B86" s="13" t="s">
        <v>136</v>
      </c>
      <c r="C86" s="15"/>
      <c r="D86" s="15" t="s">
        <v>359</v>
      </c>
      <c r="E86" s="15"/>
      <c r="F86" s="15"/>
      <c r="G86" s="15"/>
      <c r="H86" s="15"/>
      <c r="I86" s="16">
        <v>1.45733333333333</v>
      </c>
      <c r="J86" s="16"/>
      <c r="K86" s="16">
        <v>1.45733333333333</v>
      </c>
      <c r="L86" s="17"/>
    </row>
    <row r="87" spans="1:12">
      <c r="A87" s="12" t="s">
        <v>14</v>
      </c>
      <c r="B87" s="13" t="s">
        <v>68</v>
      </c>
      <c r="C87" s="15"/>
      <c r="D87" s="15" t="s">
        <v>359</v>
      </c>
      <c r="E87" s="15"/>
      <c r="F87" s="15"/>
      <c r="G87" s="15"/>
      <c r="H87" s="15"/>
      <c r="I87" s="16">
        <v>1.54133333333333</v>
      </c>
      <c r="J87" s="16"/>
      <c r="K87" s="16">
        <v>1.54133333333333</v>
      </c>
      <c r="L87" s="17"/>
    </row>
    <row r="88" spans="1:12">
      <c r="A88" s="12" t="s">
        <v>14</v>
      </c>
      <c r="B88" s="13" t="s">
        <v>183</v>
      </c>
      <c r="C88" s="15"/>
      <c r="D88" s="15" t="s">
        <v>359</v>
      </c>
      <c r="E88" s="15"/>
      <c r="F88" s="15"/>
      <c r="G88" s="15"/>
      <c r="H88" s="15"/>
      <c r="I88" s="16">
        <v>1.3992</v>
      </c>
      <c r="J88" s="16"/>
      <c r="K88" s="16">
        <v>1.3992</v>
      </c>
      <c r="L88" s="17"/>
    </row>
    <row r="89" spans="1:12">
      <c r="A89" s="12" t="s">
        <v>14</v>
      </c>
      <c r="B89" s="13" t="s">
        <v>61</v>
      </c>
      <c r="C89" s="15"/>
      <c r="D89" s="15" t="s">
        <v>359</v>
      </c>
      <c r="E89" s="15"/>
      <c r="F89" s="15"/>
      <c r="G89" s="15"/>
      <c r="H89" s="15"/>
      <c r="I89" s="16">
        <v>1.39</v>
      </c>
      <c r="J89" s="16"/>
      <c r="K89" s="16">
        <v>1.39</v>
      </c>
      <c r="L89" s="17"/>
    </row>
    <row r="90" spans="1:12">
      <c r="A90" s="12" t="s">
        <v>14</v>
      </c>
      <c r="B90" s="13" t="s">
        <v>140</v>
      </c>
      <c r="C90" s="15"/>
      <c r="D90" s="15" t="s">
        <v>359</v>
      </c>
      <c r="E90" s="15"/>
      <c r="F90" s="15"/>
      <c r="G90" s="15"/>
      <c r="H90" s="15"/>
      <c r="I90" s="16">
        <v>1.477</v>
      </c>
      <c r="J90" s="16"/>
      <c r="K90" s="16">
        <v>1.477</v>
      </c>
      <c r="L90" s="17"/>
    </row>
    <row r="91" spans="1:12">
      <c r="A91" s="12" t="s">
        <v>14</v>
      </c>
      <c r="B91" s="13" t="s">
        <v>35</v>
      </c>
      <c r="C91" s="15"/>
      <c r="D91" s="15" t="s">
        <v>359</v>
      </c>
      <c r="E91" s="15"/>
      <c r="F91" s="15"/>
      <c r="G91" s="15"/>
      <c r="H91" s="15"/>
      <c r="I91" s="16">
        <v>1.51111111111111</v>
      </c>
      <c r="J91" s="16"/>
      <c r="K91" s="16">
        <v>1.51111111111111</v>
      </c>
      <c r="L91" s="17"/>
    </row>
    <row r="92" spans="1:12">
      <c r="A92" s="12" t="s">
        <v>14</v>
      </c>
      <c r="B92" s="13" t="s">
        <v>132</v>
      </c>
      <c r="C92" s="15"/>
      <c r="D92" s="15" t="s">
        <v>359</v>
      </c>
      <c r="E92" s="15"/>
      <c r="F92" s="15"/>
      <c r="G92" s="15"/>
      <c r="H92" s="15"/>
      <c r="I92" s="16">
        <v>1.4656</v>
      </c>
      <c r="J92" s="16"/>
      <c r="K92" s="16">
        <v>1.4656</v>
      </c>
      <c r="L92" s="17"/>
    </row>
    <row r="93" spans="1:12">
      <c r="A93" s="12" t="s">
        <v>14</v>
      </c>
      <c r="B93" s="13" t="s">
        <v>15</v>
      </c>
      <c r="C93" s="15"/>
      <c r="D93" s="15" t="s">
        <v>359</v>
      </c>
      <c r="E93" s="15"/>
      <c r="F93" s="15"/>
      <c r="G93" s="15"/>
      <c r="H93" s="15"/>
      <c r="I93" s="16">
        <v>1.49166666666667</v>
      </c>
      <c r="J93" s="16"/>
      <c r="K93" s="16">
        <v>1.49166666666667</v>
      </c>
      <c r="L93" s="17"/>
    </row>
    <row r="94" spans="1:12">
      <c r="A94" s="12" t="s">
        <v>14</v>
      </c>
      <c r="B94" s="13" t="s">
        <v>177</v>
      </c>
      <c r="C94" s="15"/>
      <c r="D94" s="15" t="s">
        <v>359</v>
      </c>
      <c r="E94" s="15"/>
      <c r="F94" s="15"/>
      <c r="G94" s="15"/>
      <c r="H94" s="15"/>
      <c r="I94" s="16">
        <v>1.42413333333333</v>
      </c>
      <c r="J94" s="16"/>
      <c r="K94" s="16">
        <v>1.42413333333333</v>
      </c>
      <c r="L94" s="17"/>
    </row>
    <row r="95" spans="1:12">
      <c r="A95" s="12" t="s">
        <v>14</v>
      </c>
      <c r="B95" s="13" t="s">
        <v>97</v>
      </c>
      <c r="C95" s="15"/>
      <c r="D95" s="15" t="s">
        <v>359</v>
      </c>
      <c r="E95" s="15"/>
      <c r="F95" s="15"/>
      <c r="G95" s="15"/>
      <c r="H95" s="15"/>
      <c r="I95" s="16">
        <v>1.46533333333333</v>
      </c>
      <c r="J95" s="16"/>
      <c r="K95" s="16">
        <v>1.46533333333333</v>
      </c>
      <c r="L95" s="17"/>
    </row>
    <row r="96" spans="1:12">
      <c r="A96" s="12" t="s">
        <v>14</v>
      </c>
      <c r="B96" s="13" t="s">
        <v>34</v>
      </c>
      <c r="C96" s="15"/>
      <c r="D96" s="15" t="s">
        <v>359</v>
      </c>
      <c r="E96" s="15"/>
      <c r="F96" s="15"/>
      <c r="G96" s="15"/>
      <c r="H96" s="15"/>
      <c r="I96" s="16">
        <v>1.5716</v>
      </c>
      <c r="J96" s="16"/>
      <c r="K96" s="16">
        <v>1.5716</v>
      </c>
      <c r="L96" s="17"/>
    </row>
    <row r="97" spans="1:12">
      <c r="A97" s="12" t="s">
        <v>14</v>
      </c>
      <c r="B97" s="13" t="s">
        <v>111</v>
      </c>
      <c r="C97" s="15"/>
      <c r="D97" s="15" t="s">
        <v>359</v>
      </c>
      <c r="E97" s="15"/>
      <c r="F97" s="15"/>
      <c r="G97" s="15"/>
      <c r="H97" s="15"/>
      <c r="I97" s="16">
        <v>1.32333333333333</v>
      </c>
      <c r="J97" s="16"/>
      <c r="K97" s="16">
        <v>1.32333333333333</v>
      </c>
      <c r="L97" s="17"/>
    </row>
    <row r="98" spans="1:12">
      <c r="A98" s="12" t="s">
        <v>14</v>
      </c>
      <c r="B98" s="13" t="s">
        <v>189</v>
      </c>
      <c r="C98" s="15"/>
      <c r="D98" s="15" t="s">
        <v>359</v>
      </c>
      <c r="E98" s="15"/>
      <c r="F98" s="15"/>
      <c r="G98" s="15"/>
      <c r="H98" s="15"/>
      <c r="I98" s="16">
        <v>1.64</v>
      </c>
      <c r="J98" s="16"/>
      <c r="K98" s="16">
        <v>1.64</v>
      </c>
      <c r="L98" s="17"/>
    </row>
    <row r="99" spans="1:12">
      <c r="A99" s="12" t="s">
        <v>14</v>
      </c>
      <c r="B99" s="13" t="s">
        <v>190</v>
      </c>
      <c r="C99" s="15"/>
      <c r="D99" s="15" t="s">
        <v>359</v>
      </c>
      <c r="E99" s="15"/>
      <c r="F99" s="15"/>
      <c r="G99" s="15"/>
      <c r="H99" s="15"/>
      <c r="I99" s="16">
        <v>1.4966</v>
      </c>
      <c r="J99" s="16"/>
      <c r="K99" s="16">
        <v>1.4966</v>
      </c>
      <c r="L99" s="17"/>
    </row>
    <row r="100" spans="1:12">
      <c r="A100" s="12" t="s">
        <v>14</v>
      </c>
      <c r="B100" s="13" t="s">
        <v>194</v>
      </c>
      <c r="C100" s="15"/>
      <c r="D100" s="15" t="s">
        <v>359</v>
      </c>
      <c r="E100" s="15"/>
      <c r="F100" s="15"/>
      <c r="G100" s="15"/>
      <c r="H100" s="15"/>
      <c r="I100" s="16">
        <v>1.39444444444444</v>
      </c>
      <c r="J100" s="16"/>
      <c r="K100" s="16">
        <v>1.39444444444444</v>
      </c>
      <c r="L100" s="17"/>
    </row>
    <row r="101" spans="1:12">
      <c r="A101" s="12" t="s">
        <v>14</v>
      </c>
      <c r="B101" s="13" t="s">
        <v>74</v>
      </c>
      <c r="C101" s="15"/>
      <c r="D101" s="15" t="s">
        <v>359</v>
      </c>
      <c r="E101" s="15"/>
      <c r="F101" s="15"/>
      <c r="G101" s="15"/>
      <c r="H101" s="15"/>
      <c r="I101" s="16">
        <v>1.561</v>
      </c>
      <c r="J101" s="16"/>
      <c r="K101" s="16">
        <v>1.561</v>
      </c>
      <c r="L101" s="17"/>
    </row>
    <row r="102" spans="1:12">
      <c r="A102" s="12" t="s">
        <v>14</v>
      </c>
      <c r="B102" s="13" t="s">
        <v>87</v>
      </c>
      <c r="C102" s="15"/>
      <c r="D102" s="15" t="s">
        <v>359</v>
      </c>
      <c r="E102" s="15"/>
      <c r="F102" s="15"/>
      <c r="G102" s="15"/>
      <c r="H102" s="15"/>
      <c r="I102" s="16">
        <v>1.48866666666667</v>
      </c>
      <c r="J102" s="16"/>
      <c r="K102" s="16">
        <v>1.48866666666667</v>
      </c>
      <c r="L102" s="17"/>
    </row>
    <row r="103" spans="1:12">
      <c r="A103" s="12" t="s">
        <v>14</v>
      </c>
      <c r="B103" s="13" t="s">
        <v>126</v>
      </c>
      <c r="C103" s="15"/>
      <c r="D103" s="15" t="s">
        <v>359</v>
      </c>
      <c r="E103" s="15"/>
      <c r="F103" s="15"/>
      <c r="G103" s="15"/>
      <c r="H103" s="15"/>
      <c r="I103" s="16">
        <v>1.548</v>
      </c>
      <c r="J103" s="16"/>
      <c r="K103" s="16">
        <v>1.548</v>
      </c>
      <c r="L103" s="17"/>
    </row>
    <row r="104" spans="1:12">
      <c r="A104" s="12" t="s">
        <v>14</v>
      </c>
      <c r="B104" s="13" t="s">
        <v>135</v>
      </c>
      <c r="C104" s="15"/>
      <c r="D104" s="15" t="s">
        <v>359</v>
      </c>
      <c r="E104" s="15"/>
      <c r="F104" s="15"/>
      <c r="G104" s="15"/>
      <c r="H104" s="15"/>
      <c r="I104" s="16">
        <v>1.57016666666667</v>
      </c>
      <c r="J104" s="16"/>
      <c r="K104" s="16">
        <v>1.57016666666667</v>
      </c>
      <c r="L104" s="17"/>
    </row>
    <row r="105" spans="1:12">
      <c r="A105" s="12" t="s">
        <v>14</v>
      </c>
      <c r="B105" s="13" t="s">
        <v>165</v>
      </c>
      <c r="C105" s="15"/>
      <c r="D105" s="15" t="s">
        <v>359</v>
      </c>
      <c r="E105" s="15"/>
      <c r="F105" s="15"/>
      <c r="G105" s="15"/>
      <c r="H105" s="15"/>
      <c r="I105" s="16">
        <v>1.54213333333333</v>
      </c>
      <c r="J105" s="16"/>
      <c r="K105" s="16">
        <v>1.54213333333333</v>
      </c>
      <c r="L105" s="17"/>
    </row>
    <row r="106" spans="1:12">
      <c r="A106" s="12" t="s">
        <v>14</v>
      </c>
      <c r="B106" s="13" t="s">
        <v>46</v>
      </c>
      <c r="C106" s="15"/>
      <c r="D106" s="15" t="s">
        <v>359</v>
      </c>
      <c r="E106" s="15"/>
      <c r="F106" s="15"/>
      <c r="G106" s="15"/>
      <c r="H106" s="15"/>
      <c r="I106" s="16">
        <v>1.50866666666667</v>
      </c>
      <c r="J106" s="16"/>
      <c r="K106" s="16">
        <v>1.50866666666667</v>
      </c>
      <c r="L106" s="17"/>
    </row>
    <row r="107" spans="1:12">
      <c r="A107" s="12" t="s">
        <v>14</v>
      </c>
      <c r="B107" s="13" t="s">
        <v>159</v>
      </c>
      <c r="C107" s="15"/>
      <c r="D107" s="15" t="s">
        <v>359</v>
      </c>
      <c r="E107" s="15"/>
      <c r="F107" s="15"/>
      <c r="G107" s="15"/>
      <c r="H107" s="15"/>
      <c r="I107" s="16">
        <v>1.4846</v>
      </c>
      <c r="J107" s="16"/>
      <c r="K107" s="16">
        <v>1.4846</v>
      </c>
      <c r="L107" s="17"/>
    </row>
    <row r="108" spans="1:12">
      <c r="A108" s="12" t="s">
        <v>14</v>
      </c>
      <c r="B108" s="13" t="s">
        <v>139</v>
      </c>
      <c r="C108" s="15"/>
      <c r="D108" s="15" t="s">
        <v>359</v>
      </c>
      <c r="E108" s="15"/>
      <c r="F108" s="15"/>
      <c r="G108" s="15"/>
      <c r="H108" s="15"/>
      <c r="I108" s="16">
        <v>1.45186666666667</v>
      </c>
      <c r="J108" s="16"/>
      <c r="K108" s="16">
        <v>1.45186666666667</v>
      </c>
      <c r="L108" s="17"/>
    </row>
    <row r="109" spans="1:12">
      <c r="A109" s="15" t="s">
        <v>366</v>
      </c>
      <c r="B109" s="13" t="s">
        <v>174</v>
      </c>
      <c r="C109" s="15"/>
      <c r="D109" s="15" t="s">
        <v>364</v>
      </c>
      <c r="E109" s="15" t="s">
        <v>365</v>
      </c>
      <c r="F109" s="15" t="s">
        <v>250</v>
      </c>
      <c r="G109" s="15"/>
      <c r="H109" s="15"/>
      <c r="I109" s="16">
        <f>0.25/4</f>
        <v>0.0625</v>
      </c>
      <c r="J109" s="16"/>
      <c r="K109" s="16">
        <f>I109</f>
        <v>0.0625</v>
      </c>
      <c r="L109" s="17"/>
    </row>
    <row r="110" spans="1:11">
      <c r="A110" s="15" t="s">
        <v>12</v>
      </c>
      <c r="B110" s="13" t="s">
        <v>27</v>
      </c>
      <c r="C110" s="15"/>
      <c r="D110" s="15" t="s">
        <v>360</v>
      </c>
      <c r="E110" s="15" t="s">
        <v>367</v>
      </c>
      <c r="F110" s="15" t="s">
        <v>234</v>
      </c>
      <c r="G110" s="15"/>
      <c r="H110" s="15"/>
      <c r="I110" s="16">
        <v>0.25</v>
      </c>
      <c r="J110" s="16"/>
      <c r="K110" s="16">
        <v>0.25</v>
      </c>
    </row>
    <row r="111" spans="1:11">
      <c r="A111" s="15" t="s">
        <v>12</v>
      </c>
      <c r="B111" s="13" t="s">
        <v>192</v>
      </c>
      <c r="C111" s="15"/>
      <c r="D111" s="15" t="s">
        <v>360</v>
      </c>
      <c r="E111" s="15"/>
      <c r="F111" s="15" t="s">
        <v>361</v>
      </c>
      <c r="G111" s="15"/>
      <c r="H111" s="15"/>
      <c r="I111" s="16"/>
      <c r="J111" s="16"/>
      <c r="K111" s="16">
        <v>3.625</v>
      </c>
    </row>
    <row r="112" spans="1:11">
      <c r="A112" s="15" t="s">
        <v>12</v>
      </c>
      <c r="B112" s="13" t="s">
        <v>167</v>
      </c>
      <c r="C112" s="15"/>
      <c r="D112" s="15" t="s">
        <v>360</v>
      </c>
      <c r="E112" s="15"/>
      <c r="F112" s="15" t="s">
        <v>361</v>
      </c>
      <c r="G112" s="15"/>
      <c r="H112" s="15"/>
      <c r="I112" s="16"/>
      <c r="J112" s="16"/>
      <c r="K112" s="16">
        <v>3</v>
      </c>
    </row>
    <row r="113" spans="1:11">
      <c r="A113" s="15" t="s">
        <v>12</v>
      </c>
      <c r="B113" s="13" t="s">
        <v>154</v>
      </c>
      <c r="C113" s="15"/>
      <c r="D113" s="15" t="s">
        <v>360</v>
      </c>
      <c r="E113" s="15"/>
      <c r="F113" s="15" t="s">
        <v>361</v>
      </c>
      <c r="G113" s="15"/>
      <c r="H113" s="15"/>
      <c r="I113" s="16"/>
      <c r="J113" s="16"/>
      <c r="K113" s="16">
        <v>2.475</v>
      </c>
    </row>
    <row r="114" spans="1:11">
      <c r="A114" s="15" t="s">
        <v>12</v>
      </c>
      <c r="B114" s="13" t="s">
        <v>154</v>
      </c>
      <c r="C114" s="15"/>
      <c r="D114" s="15" t="s">
        <v>360</v>
      </c>
      <c r="E114" s="15"/>
      <c r="F114" s="15" t="s">
        <v>361</v>
      </c>
      <c r="G114" s="15"/>
      <c r="H114" s="15"/>
      <c r="I114" s="16">
        <f>10.5/20</f>
        <v>0.525</v>
      </c>
      <c r="J114" s="16"/>
      <c r="K114" s="16">
        <f>I114</f>
        <v>0.525</v>
      </c>
    </row>
    <row r="115" spans="1:11">
      <c r="A115" s="15" t="s">
        <v>12</v>
      </c>
      <c r="B115" s="13" t="s">
        <v>149</v>
      </c>
      <c r="C115" s="15"/>
      <c r="D115" s="15" t="s">
        <v>360</v>
      </c>
      <c r="E115" s="15"/>
      <c r="F115" s="15" t="s">
        <v>361</v>
      </c>
      <c r="G115" s="15"/>
      <c r="H115" s="15"/>
      <c r="I115" s="16"/>
      <c r="J115" s="16"/>
      <c r="K115" s="16">
        <v>1.8</v>
      </c>
    </row>
    <row r="116" spans="1:11">
      <c r="A116" s="15" t="s">
        <v>12</v>
      </c>
      <c r="B116" s="13" t="s">
        <v>143</v>
      </c>
      <c r="C116" s="15"/>
      <c r="D116" s="15" t="s">
        <v>360</v>
      </c>
      <c r="E116" s="15"/>
      <c r="F116" s="15" t="s">
        <v>361</v>
      </c>
      <c r="G116" s="15"/>
      <c r="H116" s="15"/>
      <c r="I116" s="16"/>
      <c r="J116" s="16"/>
      <c r="K116" s="16">
        <v>0.075</v>
      </c>
    </row>
    <row r="117" spans="1:11">
      <c r="A117" s="15" t="s">
        <v>12</v>
      </c>
      <c r="B117" s="13" t="s">
        <v>125</v>
      </c>
      <c r="C117" s="15"/>
      <c r="D117" s="15" t="s">
        <v>360</v>
      </c>
      <c r="E117" s="15"/>
      <c r="F117" s="15" t="s">
        <v>361</v>
      </c>
      <c r="G117" s="15"/>
      <c r="H117" s="15"/>
      <c r="I117" s="16"/>
      <c r="J117" s="16"/>
      <c r="K117" s="16">
        <v>2.15</v>
      </c>
    </row>
    <row r="118" spans="1:11">
      <c r="A118" s="15" t="s">
        <v>12</v>
      </c>
      <c r="B118" s="13" t="s">
        <v>121</v>
      </c>
      <c r="C118" s="15"/>
      <c r="D118" s="15" t="s">
        <v>360</v>
      </c>
      <c r="E118" s="15"/>
      <c r="F118" s="15" t="s">
        <v>361</v>
      </c>
      <c r="G118" s="15"/>
      <c r="H118" s="15"/>
      <c r="I118" s="16"/>
      <c r="J118" s="16"/>
      <c r="K118" s="16">
        <v>0.675</v>
      </c>
    </row>
    <row r="119" spans="1:11">
      <c r="A119" s="15" t="s">
        <v>12</v>
      </c>
      <c r="B119" s="13" t="s">
        <v>117</v>
      </c>
      <c r="C119" s="15"/>
      <c r="D119" s="15" t="s">
        <v>360</v>
      </c>
      <c r="E119" s="15"/>
      <c r="F119" s="15" t="s">
        <v>361</v>
      </c>
      <c r="G119" s="15"/>
      <c r="H119" s="15"/>
      <c r="I119" s="16"/>
      <c r="J119" s="16"/>
      <c r="K119" s="16">
        <v>2.075</v>
      </c>
    </row>
    <row r="120" spans="1:11">
      <c r="A120" s="15" t="s">
        <v>12</v>
      </c>
      <c r="B120" s="13" t="s">
        <v>105</v>
      </c>
      <c r="C120" s="15"/>
      <c r="D120" s="15" t="s">
        <v>360</v>
      </c>
      <c r="E120" s="15"/>
      <c r="F120" s="15" t="s">
        <v>361</v>
      </c>
      <c r="G120" s="15"/>
      <c r="H120" s="15"/>
      <c r="I120" s="16"/>
      <c r="J120" s="16"/>
      <c r="K120" s="16">
        <v>2.5</v>
      </c>
    </row>
    <row r="121" spans="1:11">
      <c r="A121" s="15" t="s">
        <v>12</v>
      </c>
      <c r="B121" s="13" t="s">
        <v>105</v>
      </c>
      <c r="C121" s="15"/>
      <c r="D121" s="15" t="s">
        <v>360</v>
      </c>
      <c r="E121" s="15"/>
      <c r="F121" s="15" t="s">
        <v>361</v>
      </c>
      <c r="G121" s="15"/>
      <c r="H121" s="15"/>
      <c r="I121" s="16">
        <v>0.5</v>
      </c>
      <c r="J121" s="16"/>
      <c r="K121" s="16">
        <v>0.5</v>
      </c>
    </row>
    <row r="122" spans="1:11">
      <c r="A122" s="15" t="s">
        <v>12</v>
      </c>
      <c r="B122" s="13" t="s">
        <v>105</v>
      </c>
      <c r="C122" s="15"/>
      <c r="D122" s="15" t="s">
        <v>360</v>
      </c>
      <c r="E122" s="15"/>
      <c r="F122" s="15" t="s">
        <v>361</v>
      </c>
      <c r="G122" s="15"/>
      <c r="H122" s="15"/>
      <c r="I122" s="16"/>
      <c r="J122" s="16"/>
      <c r="K122" s="16">
        <f>21/40</f>
        <v>0.525</v>
      </c>
    </row>
    <row r="123" spans="1:11">
      <c r="A123" s="15" t="s">
        <v>12</v>
      </c>
      <c r="B123" s="13" t="s">
        <v>102</v>
      </c>
      <c r="C123" s="15"/>
      <c r="D123" s="15" t="s">
        <v>360</v>
      </c>
      <c r="E123" s="15"/>
      <c r="F123" s="15" t="s">
        <v>361</v>
      </c>
      <c r="G123" s="15"/>
      <c r="H123" s="15"/>
      <c r="I123" s="16"/>
      <c r="J123" s="16"/>
      <c r="K123" s="16">
        <v>2.8</v>
      </c>
    </row>
    <row r="124" spans="1:11">
      <c r="A124" s="15" t="s">
        <v>12</v>
      </c>
      <c r="B124" s="13" t="s">
        <v>93</v>
      </c>
      <c r="C124" s="15"/>
      <c r="D124" s="15" t="s">
        <v>360</v>
      </c>
      <c r="E124" s="15"/>
      <c r="F124" s="15" t="s">
        <v>361</v>
      </c>
      <c r="G124" s="15"/>
      <c r="H124" s="15"/>
      <c r="I124" s="16"/>
      <c r="J124" s="16"/>
      <c r="K124" s="16">
        <v>0.55</v>
      </c>
    </row>
    <row r="125" spans="1:11">
      <c r="A125" s="15" t="s">
        <v>12</v>
      </c>
      <c r="B125" s="13" t="s">
        <v>92</v>
      </c>
      <c r="C125" s="15"/>
      <c r="D125" s="15" t="s">
        <v>360</v>
      </c>
      <c r="E125" s="15"/>
      <c r="F125" s="15" t="s">
        <v>361</v>
      </c>
      <c r="G125" s="15"/>
      <c r="H125" s="15"/>
      <c r="I125" s="16"/>
      <c r="J125" s="16"/>
      <c r="K125" s="16">
        <v>0.45</v>
      </c>
    </row>
    <row r="126" spans="1:11">
      <c r="A126" s="15" t="s">
        <v>12</v>
      </c>
      <c r="B126" s="13" t="s">
        <v>89</v>
      </c>
      <c r="C126" s="15"/>
      <c r="D126" s="15" t="s">
        <v>360</v>
      </c>
      <c r="E126" s="15"/>
      <c r="F126" s="15" t="s">
        <v>361</v>
      </c>
      <c r="G126" s="15"/>
      <c r="H126" s="15"/>
      <c r="I126" s="16"/>
      <c r="J126" s="16"/>
      <c r="K126" s="16">
        <v>0.45</v>
      </c>
    </row>
    <row r="127" spans="1:11">
      <c r="A127" s="15" t="s">
        <v>12</v>
      </c>
      <c r="B127" s="13" t="s">
        <v>70</v>
      </c>
      <c r="C127" s="15"/>
      <c r="D127" s="15" t="s">
        <v>360</v>
      </c>
      <c r="E127" s="15"/>
      <c r="F127" s="15" t="s">
        <v>361</v>
      </c>
      <c r="G127" s="15"/>
      <c r="H127" s="15"/>
      <c r="I127" s="16"/>
      <c r="J127" s="16"/>
      <c r="K127" s="16">
        <v>0.15</v>
      </c>
    </row>
    <row r="128" spans="1:11">
      <c r="A128" s="15" t="s">
        <v>12</v>
      </c>
      <c r="B128" s="13" t="s">
        <v>64</v>
      </c>
      <c r="C128" s="15"/>
      <c r="D128" s="15" t="s">
        <v>360</v>
      </c>
      <c r="E128" s="15"/>
      <c r="F128" s="15" t="s">
        <v>361</v>
      </c>
      <c r="G128" s="15"/>
      <c r="H128" s="15"/>
      <c r="I128" s="16"/>
      <c r="J128" s="16"/>
      <c r="K128" s="16">
        <v>1.1</v>
      </c>
    </row>
    <row r="129" spans="1:11">
      <c r="A129" s="15" t="s">
        <v>12</v>
      </c>
      <c r="B129" s="13" t="s">
        <v>42</v>
      </c>
      <c r="C129" s="15"/>
      <c r="D129" s="15" t="s">
        <v>360</v>
      </c>
      <c r="E129" s="15"/>
      <c r="F129" s="15" t="s">
        <v>361</v>
      </c>
      <c r="G129" s="15"/>
      <c r="H129" s="15"/>
      <c r="I129" s="16"/>
      <c r="J129" s="16"/>
      <c r="K129" s="16">
        <v>1.625</v>
      </c>
    </row>
    <row r="130" spans="1:11">
      <c r="A130" s="15" t="s">
        <v>12</v>
      </c>
      <c r="B130" s="13" t="s">
        <v>31</v>
      </c>
      <c r="C130" s="15"/>
      <c r="D130" s="15" t="s">
        <v>360</v>
      </c>
      <c r="E130" s="15"/>
      <c r="F130" s="15" t="s">
        <v>361</v>
      </c>
      <c r="G130" s="15"/>
      <c r="H130" s="15"/>
      <c r="I130" s="16"/>
      <c r="J130" s="16"/>
      <c r="K130" s="16">
        <v>1.75</v>
      </c>
    </row>
    <row r="131" spans="1:11">
      <c r="A131" s="15" t="s">
        <v>12</v>
      </c>
      <c r="B131" s="13" t="s">
        <v>31</v>
      </c>
      <c r="C131" s="15"/>
      <c r="D131" s="15" t="s">
        <v>360</v>
      </c>
      <c r="E131" s="15"/>
      <c r="F131" s="15" t="s">
        <v>361</v>
      </c>
      <c r="G131" s="15"/>
      <c r="H131" s="15"/>
      <c r="I131" s="16">
        <f>15/20</f>
        <v>0.75</v>
      </c>
      <c r="J131" s="16"/>
      <c r="K131" s="16">
        <f>I131</f>
        <v>0.75</v>
      </c>
    </row>
    <row r="132" spans="1:11">
      <c r="A132" s="15" t="s">
        <v>12</v>
      </c>
      <c r="B132" s="13" t="s">
        <v>31</v>
      </c>
      <c r="C132" s="15"/>
      <c r="D132" s="15" t="s">
        <v>360</v>
      </c>
      <c r="E132" s="15"/>
      <c r="F132" s="15" t="s">
        <v>361</v>
      </c>
      <c r="G132" s="15"/>
      <c r="H132" s="15"/>
      <c r="I132" s="16"/>
      <c r="J132" s="16"/>
      <c r="K132" s="16">
        <v>0.7875</v>
      </c>
    </row>
    <row r="133" spans="1:11">
      <c r="A133" s="15" t="s">
        <v>12</v>
      </c>
      <c r="B133" s="13" t="s">
        <v>27</v>
      </c>
      <c r="C133" s="15"/>
      <c r="D133" s="15" t="s">
        <v>360</v>
      </c>
      <c r="E133" s="15"/>
      <c r="F133" s="15" t="s">
        <v>361</v>
      </c>
      <c r="G133" s="15"/>
      <c r="H133" s="15"/>
      <c r="I133" s="16"/>
      <c r="J133" s="16"/>
      <c r="K133" s="16">
        <v>3</v>
      </c>
    </row>
    <row r="134" spans="1:11">
      <c r="A134" s="15" t="s">
        <v>12</v>
      </c>
      <c r="B134" s="13" t="s">
        <v>19</v>
      </c>
      <c r="C134" s="15"/>
      <c r="D134" s="15" t="s">
        <v>360</v>
      </c>
      <c r="E134" s="15"/>
      <c r="F134" s="15" t="s">
        <v>361</v>
      </c>
      <c r="G134" s="15"/>
      <c r="H134" s="15"/>
      <c r="I134" s="16"/>
      <c r="J134" s="16"/>
      <c r="K134" s="16">
        <v>1.4</v>
      </c>
    </row>
    <row r="135" spans="1:11">
      <c r="A135" s="15" t="s">
        <v>12</v>
      </c>
      <c r="B135" s="13" t="s">
        <v>13</v>
      </c>
      <c r="C135" s="15"/>
      <c r="D135" s="15" t="s">
        <v>360</v>
      </c>
      <c r="E135" s="15"/>
      <c r="F135" s="15" t="s">
        <v>361</v>
      </c>
      <c r="G135" s="15"/>
      <c r="H135" s="15"/>
      <c r="I135" s="16"/>
      <c r="J135" s="16"/>
      <c r="K135" s="16">
        <v>1.775</v>
      </c>
    </row>
    <row r="136" spans="1:11">
      <c r="A136" s="12" t="s">
        <v>12</v>
      </c>
      <c r="B136" s="13" t="s">
        <v>31</v>
      </c>
      <c r="C136" s="15"/>
      <c r="D136" s="15" t="s">
        <v>359</v>
      </c>
      <c r="E136" s="15"/>
      <c r="F136" s="15"/>
      <c r="G136" s="15"/>
      <c r="H136" s="15"/>
      <c r="I136" s="16">
        <v>1.56366666666667</v>
      </c>
      <c r="J136" s="16"/>
      <c r="K136" s="16">
        <v>1.56366666666667</v>
      </c>
    </row>
    <row r="137" spans="1:11">
      <c r="A137" s="12" t="s">
        <v>12</v>
      </c>
      <c r="B137" s="13" t="s">
        <v>27</v>
      </c>
      <c r="C137" s="15"/>
      <c r="D137" s="15" t="s">
        <v>359</v>
      </c>
      <c r="E137" s="15"/>
      <c r="F137" s="15"/>
      <c r="G137" s="15"/>
      <c r="H137" s="15"/>
      <c r="I137" s="16">
        <v>1.5594</v>
      </c>
      <c r="J137" s="16"/>
      <c r="K137" s="16">
        <v>1.5594</v>
      </c>
    </row>
    <row r="138" spans="1:11">
      <c r="A138" s="12" t="s">
        <v>12</v>
      </c>
      <c r="B138" s="13" t="s">
        <v>89</v>
      </c>
      <c r="C138" s="15"/>
      <c r="D138" s="15" t="s">
        <v>359</v>
      </c>
      <c r="E138" s="15"/>
      <c r="F138" s="15"/>
      <c r="G138" s="15"/>
      <c r="H138" s="15"/>
      <c r="I138" s="16">
        <v>1.46133333333333</v>
      </c>
      <c r="J138" s="16"/>
      <c r="K138" s="16">
        <v>1.46133333333333</v>
      </c>
    </row>
    <row r="139" spans="1:11">
      <c r="A139" s="12" t="s">
        <v>12</v>
      </c>
      <c r="B139" s="13" t="s">
        <v>192</v>
      </c>
      <c r="C139" s="15"/>
      <c r="D139" s="15" t="s">
        <v>359</v>
      </c>
      <c r="E139" s="15"/>
      <c r="F139" s="15"/>
      <c r="G139" s="15"/>
      <c r="H139" s="15"/>
      <c r="I139" s="16">
        <v>1.49221428571429</v>
      </c>
      <c r="J139" s="16"/>
      <c r="K139" s="16">
        <v>1.49221428571429</v>
      </c>
    </row>
    <row r="140" spans="1:11">
      <c r="A140" s="12" t="s">
        <v>12</v>
      </c>
      <c r="B140" s="13" t="s">
        <v>117</v>
      </c>
      <c r="C140" s="15"/>
      <c r="D140" s="15" t="s">
        <v>359</v>
      </c>
      <c r="E140" s="15"/>
      <c r="F140" s="15"/>
      <c r="G140" s="15"/>
      <c r="H140" s="15"/>
      <c r="I140" s="16">
        <v>1.46533333333333</v>
      </c>
      <c r="J140" s="16"/>
      <c r="K140" s="16">
        <v>1.46533333333333</v>
      </c>
    </row>
    <row r="141" spans="1:11">
      <c r="A141" s="12" t="s">
        <v>12</v>
      </c>
      <c r="B141" s="13" t="s">
        <v>105</v>
      </c>
      <c r="C141" s="15"/>
      <c r="D141" s="15" t="s">
        <v>359</v>
      </c>
      <c r="E141" s="15"/>
      <c r="F141" s="15"/>
      <c r="G141" s="15"/>
      <c r="H141" s="15"/>
      <c r="I141" s="16">
        <v>1.52555555555556</v>
      </c>
      <c r="J141" s="16"/>
      <c r="K141" s="16">
        <v>1.52555555555556</v>
      </c>
    </row>
    <row r="142" spans="1:11">
      <c r="A142" s="12" t="s">
        <v>12</v>
      </c>
      <c r="B142" s="13" t="s">
        <v>125</v>
      </c>
      <c r="C142" s="15"/>
      <c r="D142" s="15" t="s">
        <v>359</v>
      </c>
      <c r="E142" s="15"/>
      <c r="F142" s="15"/>
      <c r="G142" s="15"/>
      <c r="H142" s="15"/>
      <c r="I142" s="16">
        <v>1.44966666666667</v>
      </c>
      <c r="J142" s="16"/>
      <c r="K142" s="16">
        <v>1.44966666666667</v>
      </c>
    </row>
    <row r="143" spans="1:11">
      <c r="A143" s="12" t="s">
        <v>12</v>
      </c>
      <c r="B143" s="13" t="s">
        <v>167</v>
      </c>
      <c r="C143" s="15"/>
      <c r="D143" s="15" t="s">
        <v>359</v>
      </c>
      <c r="E143" s="15"/>
      <c r="F143" s="15"/>
      <c r="G143" s="15"/>
      <c r="H143" s="15"/>
      <c r="I143" s="16">
        <v>1.4656</v>
      </c>
      <c r="J143" s="16"/>
      <c r="K143" s="16">
        <v>1.4656</v>
      </c>
    </row>
    <row r="144" spans="1:11">
      <c r="A144" s="12" t="s">
        <v>12</v>
      </c>
      <c r="B144" s="13" t="s">
        <v>102</v>
      </c>
      <c r="C144" s="15"/>
      <c r="D144" s="15" t="s">
        <v>359</v>
      </c>
      <c r="E144" s="15"/>
      <c r="F144" s="15"/>
      <c r="G144" s="15"/>
      <c r="H144" s="15"/>
      <c r="I144" s="16">
        <v>1.47155555555556</v>
      </c>
      <c r="J144" s="16"/>
      <c r="K144" s="16">
        <v>1.47155555555556</v>
      </c>
    </row>
    <row r="145" spans="1:11">
      <c r="A145" s="12" t="s">
        <v>12</v>
      </c>
      <c r="B145" s="13" t="s">
        <v>92</v>
      </c>
      <c r="C145" s="15"/>
      <c r="D145" s="15" t="s">
        <v>359</v>
      </c>
      <c r="E145" s="15"/>
      <c r="F145" s="15"/>
      <c r="G145" s="15"/>
      <c r="H145" s="15"/>
      <c r="I145" s="16">
        <v>1.534</v>
      </c>
      <c r="J145" s="16"/>
      <c r="K145" s="16">
        <v>1.534</v>
      </c>
    </row>
    <row r="146" spans="1:11">
      <c r="A146" s="12" t="s">
        <v>12</v>
      </c>
      <c r="B146" s="13" t="s">
        <v>188</v>
      </c>
      <c r="C146" s="15"/>
      <c r="D146" s="15" t="s">
        <v>359</v>
      </c>
      <c r="E146" s="15"/>
      <c r="F146" s="15"/>
      <c r="G146" s="15"/>
      <c r="H146" s="15"/>
      <c r="I146" s="16">
        <v>1.421</v>
      </c>
      <c r="J146" s="16"/>
      <c r="K146" s="16">
        <v>1.421</v>
      </c>
    </row>
    <row r="147" spans="1:11">
      <c r="A147" s="12" t="s">
        <v>12</v>
      </c>
      <c r="B147" s="13" t="s">
        <v>13</v>
      </c>
      <c r="C147" s="15"/>
      <c r="D147" s="15" t="s">
        <v>359</v>
      </c>
      <c r="E147" s="15"/>
      <c r="F147" s="15"/>
      <c r="G147" s="15"/>
      <c r="H147" s="15"/>
      <c r="I147" s="16">
        <v>1.47155555555556</v>
      </c>
      <c r="J147" s="16"/>
      <c r="K147" s="16">
        <v>1.47155555555556</v>
      </c>
    </row>
    <row r="148" spans="1:11">
      <c r="A148" s="12" t="s">
        <v>12</v>
      </c>
      <c r="B148" s="13" t="s">
        <v>163</v>
      </c>
      <c r="C148" s="15"/>
      <c r="D148" s="15" t="s">
        <v>359</v>
      </c>
      <c r="E148" s="15"/>
      <c r="F148" s="15"/>
      <c r="G148" s="15"/>
      <c r="H148" s="15"/>
      <c r="I148" s="16">
        <v>1.54777777777778</v>
      </c>
      <c r="J148" s="16"/>
      <c r="K148" s="16">
        <v>1.54777777777778</v>
      </c>
    </row>
    <row r="149" spans="1:11">
      <c r="A149" s="12" t="s">
        <v>12</v>
      </c>
      <c r="B149" s="13" t="s">
        <v>108</v>
      </c>
      <c r="C149" s="15"/>
      <c r="D149" s="15" t="s">
        <v>359</v>
      </c>
      <c r="E149" s="15"/>
      <c r="F149" s="15"/>
      <c r="G149" s="15"/>
      <c r="H149" s="15"/>
      <c r="I149" s="16">
        <v>1.46533333333333</v>
      </c>
      <c r="J149" s="16"/>
      <c r="K149" s="16">
        <v>1.46533333333333</v>
      </c>
    </row>
    <row r="150" spans="1:11">
      <c r="A150" s="12" t="s">
        <v>12</v>
      </c>
      <c r="B150" s="13" t="s">
        <v>149</v>
      </c>
      <c r="C150" s="15"/>
      <c r="D150" s="15" t="s">
        <v>359</v>
      </c>
      <c r="E150" s="15"/>
      <c r="F150" s="15"/>
      <c r="G150" s="15"/>
      <c r="H150" s="15"/>
      <c r="I150" s="16">
        <v>1.54086666666667</v>
      </c>
      <c r="J150" s="16"/>
      <c r="K150" s="16">
        <v>1.54086666666667</v>
      </c>
    </row>
    <row r="151" spans="1:11">
      <c r="A151" s="12" t="s">
        <v>12</v>
      </c>
      <c r="B151" s="13" t="s">
        <v>75</v>
      </c>
      <c r="C151" s="15"/>
      <c r="D151" s="15" t="s">
        <v>359</v>
      </c>
      <c r="E151" s="15"/>
      <c r="F151" s="15"/>
      <c r="G151" s="15"/>
      <c r="H151" s="15"/>
      <c r="I151" s="16">
        <v>1.54133333333333</v>
      </c>
      <c r="J151" s="16"/>
      <c r="K151" s="16">
        <v>1.54133333333333</v>
      </c>
    </row>
    <row r="152" spans="1:11">
      <c r="A152" s="12" t="s">
        <v>12</v>
      </c>
      <c r="B152" s="13" t="s">
        <v>64</v>
      </c>
      <c r="C152" s="15"/>
      <c r="D152" s="15" t="s">
        <v>359</v>
      </c>
      <c r="E152" s="15"/>
      <c r="F152" s="15"/>
      <c r="G152" s="15"/>
      <c r="H152" s="15"/>
      <c r="I152" s="16">
        <v>1.50866666666667</v>
      </c>
      <c r="J152" s="16"/>
      <c r="K152" s="16">
        <v>1.50866666666667</v>
      </c>
    </row>
    <row r="153" spans="1:11">
      <c r="A153" s="12" t="s">
        <v>12</v>
      </c>
      <c r="B153" s="13" t="s">
        <v>93</v>
      </c>
      <c r="C153" s="15"/>
      <c r="D153" s="15" t="s">
        <v>359</v>
      </c>
      <c r="E153" s="15"/>
      <c r="F153" s="15"/>
      <c r="G153" s="15"/>
      <c r="H153" s="15"/>
      <c r="I153" s="16">
        <v>1.58766666666667</v>
      </c>
      <c r="J153" s="16"/>
      <c r="K153" s="16">
        <v>1.58766666666667</v>
      </c>
    </row>
    <row r="154" spans="1:11">
      <c r="A154" s="12" t="s">
        <v>12</v>
      </c>
      <c r="B154" s="13" t="s">
        <v>124</v>
      </c>
      <c r="C154" s="15"/>
      <c r="D154" s="15" t="s">
        <v>359</v>
      </c>
      <c r="E154" s="15"/>
      <c r="F154" s="15"/>
      <c r="G154" s="15"/>
      <c r="H154" s="15"/>
      <c r="I154" s="16">
        <v>1.53186666666667</v>
      </c>
      <c r="J154" s="16"/>
      <c r="K154" s="16">
        <v>1.53186666666667</v>
      </c>
    </row>
    <row r="155" spans="1:11">
      <c r="A155" s="12" t="s">
        <v>12</v>
      </c>
      <c r="B155" s="13" t="s">
        <v>19</v>
      </c>
      <c r="C155" s="15"/>
      <c r="D155" s="15" t="s">
        <v>359</v>
      </c>
      <c r="E155" s="15"/>
      <c r="F155" s="15"/>
      <c r="G155" s="15"/>
      <c r="H155" s="15"/>
      <c r="I155" s="16">
        <v>1.51472222222222</v>
      </c>
      <c r="J155" s="16"/>
      <c r="K155" s="16">
        <v>1.51472222222222</v>
      </c>
    </row>
    <row r="156" spans="1:11">
      <c r="A156" s="12" t="s">
        <v>12</v>
      </c>
      <c r="B156" s="13" t="s">
        <v>154</v>
      </c>
      <c r="C156" s="15"/>
      <c r="D156" s="15" t="s">
        <v>359</v>
      </c>
      <c r="E156" s="15"/>
      <c r="F156" s="15"/>
      <c r="G156" s="15"/>
      <c r="H156" s="15"/>
      <c r="I156" s="16">
        <v>1.58766666666667</v>
      </c>
      <c r="J156" s="16"/>
      <c r="K156" s="16">
        <v>1.58766666666667</v>
      </c>
    </row>
    <row r="157" spans="1:11">
      <c r="A157" s="12" t="s">
        <v>12</v>
      </c>
      <c r="B157" s="13" t="s">
        <v>70</v>
      </c>
      <c r="C157" s="15"/>
      <c r="D157" s="15" t="s">
        <v>359</v>
      </c>
      <c r="E157" s="15"/>
      <c r="F157" s="15"/>
      <c r="G157" s="15"/>
      <c r="H157" s="15"/>
      <c r="I157" s="16">
        <v>1.50866666666667</v>
      </c>
      <c r="J157" s="16"/>
      <c r="K157" s="16">
        <v>1.50866666666667</v>
      </c>
    </row>
    <row r="158" spans="1:11">
      <c r="A158" s="12" t="s">
        <v>12</v>
      </c>
      <c r="B158" s="13" t="s">
        <v>174</v>
      </c>
      <c r="C158" s="15"/>
      <c r="D158" s="15" t="s">
        <v>359</v>
      </c>
      <c r="E158" s="15"/>
      <c r="F158" s="15"/>
      <c r="G158" s="15"/>
      <c r="H158" s="15"/>
      <c r="I158" s="16">
        <v>1.477</v>
      </c>
      <c r="J158" s="16"/>
      <c r="K158" s="16">
        <v>1.477</v>
      </c>
    </row>
    <row r="159" spans="1:11">
      <c r="A159" s="12" t="s">
        <v>12</v>
      </c>
      <c r="B159" s="13" t="s">
        <v>121</v>
      </c>
      <c r="C159" s="15"/>
      <c r="D159" s="15" t="s">
        <v>359</v>
      </c>
      <c r="E159" s="15"/>
      <c r="F159" s="15"/>
      <c r="G159" s="15"/>
      <c r="H159" s="15"/>
      <c r="I159" s="16">
        <v>1.58766666666667</v>
      </c>
      <c r="J159" s="16"/>
      <c r="K159" s="16">
        <v>1.58766666666667</v>
      </c>
    </row>
    <row r="160" spans="1:11">
      <c r="A160" s="12" t="s">
        <v>12</v>
      </c>
      <c r="B160" s="13" t="s">
        <v>182</v>
      </c>
      <c r="C160" s="15"/>
      <c r="D160" s="15" t="s">
        <v>359</v>
      </c>
      <c r="E160" s="15"/>
      <c r="F160" s="15"/>
      <c r="G160" s="15"/>
      <c r="H160" s="15"/>
      <c r="I160" s="16">
        <v>1.46933333333333</v>
      </c>
      <c r="J160" s="16"/>
      <c r="K160" s="16">
        <v>1.46933333333333</v>
      </c>
    </row>
    <row r="161" spans="1:11">
      <c r="A161" s="12" t="s">
        <v>12</v>
      </c>
      <c r="B161" s="13" t="s">
        <v>143</v>
      </c>
      <c r="C161" s="15"/>
      <c r="D161" s="15" t="s">
        <v>359</v>
      </c>
      <c r="E161" s="15"/>
      <c r="F161" s="15"/>
      <c r="G161" s="15"/>
      <c r="H161" s="15"/>
      <c r="I161" s="16">
        <v>1.548</v>
      </c>
      <c r="J161" s="16"/>
      <c r="K161" s="16">
        <v>1.548</v>
      </c>
    </row>
    <row r="162" spans="1:11">
      <c r="A162" s="12" t="s">
        <v>12</v>
      </c>
      <c r="B162" s="13" t="s">
        <v>42</v>
      </c>
      <c r="C162" s="15"/>
      <c r="D162" s="15" t="s">
        <v>359</v>
      </c>
      <c r="E162" s="15"/>
      <c r="F162" s="15"/>
      <c r="G162" s="15"/>
      <c r="H162" s="15"/>
      <c r="I162" s="16">
        <v>1.48866666666667</v>
      </c>
      <c r="J162" s="16"/>
      <c r="K162" s="16">
        <v>1.48866666666667</v>
      </c>
    </row>
    <row r="163" spans="1:11">
      <c r="A163" s="12" t="s">
        <v>12</v>
      </c>
      <c r="B163" s="13" t="s">
        <v>63</v>
      </c>
      <c r="C163" s="15"/>
      <c r="D163" s="15" t="s">
        <v>359</v>
      </c>
      <c r="E163" s="15"/>
      <c r="F163" s="15"/>
      <c r="G163" s="15"/>
      <c r="H163" s="15"/>
      <c r="I163" s="16">
        <v>1.4846</v>
      </c>
      <c r="J163" s="16"/>
      <c r="K163" s="16">
        <v>1.4846</v>
      </c>
    </row>
    <row r="164" spans="1:11">
      <c r="A164" s="12" t="s">
        <v>12</v>
      </c>
      <c r="B164" s="13" t="s">
        <v>148</v>
      </c>
      <c r="C164" s="15"/>
      <c r="D164" s="15" t="s">
        <v>359</v>
      </c>
      <c r="E164" s="15"/>
      <c r="F164" s="15"/>
      <c r="G164" s="15"/>
      <c r="H164" s="15"/>
      <c r="I164" s="16">
        <v>1.313</v>
      </c>
      <c r="J164" s="16"/>
      <c r="K164" s="16">
        <v>1.313</v>
      </c>
    </row>
    <row r="165" spans="1:11">
      <c r="A165" s="12" t="s">
        <v>12</v>
      </c>
      <c r="B165" s="13" t="s">
        <v>96</v>
      </c>
      <c r="C165" s="15"/>
      <c r="D165" s="15" t="s">
        <v>359</v>
      </c>
      <c r="E165" s="15"/>
      <c r="F165" s="15"/>
      <c r="G165" s="15"/>
      <c r="H165" s="15"/>
      <c r="I165" s="16">
        <v>1.32333333333333</v>
      </c>
      <c r="J165" s="16"/>
      <c r="K165" s="16">
        <v>1.32333333333333</v>
      </c>
    </row>
    <row r="166" spans="1:11">
      <c r="A166" s="12" t="s">
        <v>12</v>
      </c>
      <c r="B166" s="13" t="s">
        <v>73</v>
      </c>
      <c r="C166" s="15"/>
      <c r="D166" s="15" t="s">
        <v>359</v>
      </c>
      <c r="E166" s="15"/>
      <c r="F166" s="15"/>
      <c r="G166" s="15"/>
      <c r="H166" s="15"/>
      <c r="I166" s="16">
        <v>1.488</v>
      </c>
      <c r="J166" s="16"/>
      <c r="K166" s="16">
        <v>1.488</v>
      </c>
    </row>
    <row r="167" spans="1:11">
      <c r="A167" s="12" t="s">
        <v>12</v>
      </c>
      <c r="B167" s="13" t="s">
        <v>196</v>
      </c>
      <c r="C167" s="15"/>
      <c r="D167" s="15" t="s">
        <v>359</v>
      </c>
      <c r="E167" s="15"/>
      <c r="F167" s="15"/>
      <c r="G167" s="15"/>
      <c r="H167" s="15"/>
      <c r="I167" s="16">
        <v>1.39444444444444</v>
      </c>
      <c r="J167" s="16"/>
      <c r="K167" s="16">
        <v>1.39444444444444</v>
      </c>
    </row>
    <row r="168" spans="1:11">
      <c r="A168" s="12" t="s">
        <v>12</v>
      </c>
      <c r="B168" s="13" t="s">
        <v>18</v>
      </c>
      <c r="C168" s="15"/>
      <c r="D168" s="15" t="s">
        <v>359</v>
      </c>
      <c r="E168" s="15"/>
      <c r="F168" s="15"/>
      <c r="G168" s="15"/>
      <c r="H168" s="15"/>
      <c r="I168" s="16">
        <v>1.48246666666667</v>
      </c>
      <c r="J168" s="16"/>
      <c r="K168" s="16">
        <v>1.48246666666667</v>
      </c>
    </row>
    <row r="169" spans="1:11">
      <c r="A169" s="15" t="s">
        <v>368</v>
      </c>
      <c r="B169" s="13" t="s">
        <v>141</v>
      </c>
      <c r="C169" s="15"/>
      <c r="D169" s="15" t="s">
        <v>364</v>
      </c>
      <c r="E169" s="15" t="s">
        <v>365</v>
      </c>
      <c r="F169" s="15" t="s">
        <v>250</v>
      </c>
      <c r="G169" s="15"/>
      <c r="H169" s="15"/>
      <c r="I169" s="16">
        <f>0.25/4</f>
        <v>0.0625</v>
      </c>
      <c r="J169" s="16"/>
      <c r="K169" s="16">
        <f>I169</f>
        <v>0.0625</v>
      </c>
    </row>
    <row r="170" spans="1:11">
      <c r="A170" s="15" t="s">
        <v>368</v>
      </c>
      <c r="B170" s="13" t="s">
        <v>144</v>
      </c>
      <c r="C170" s="15"/>
      <c r="D170" s="15" t="s">
        <v>364</v>
      </c>
      <c r="E170" s="15" t="s">
        <v>365</v>
      </c>
      <c r="F170" s="15" t="s">
        <v>250</v>
      </c>
      <c r="G170" s="15"/>
      <c r="H170" s="15"/>
      <c r="I170" s="16">
        <f>0.25/4</f>
        <v>0.0625</v>
      </c>
      <c r="J170" s="16"/>
      <c r="K170" s="16">
        <f>I170</f>
        <v>0.0625</v>
      </c>
    </row>
    <row r="171" spans="1:11">
      <c r="A171" s="12" t="s">
        <v>21</v>
      </c>
      <c r="B171" s="13" t="s">
        <v>101</v>
      </c>
      <c r="C171" s="15"/>
      <c r="D171" s="15" t="s">
        <v>359</v>
      </c>
      <c r="E171" s="15"/>
      <c r="F171" s="15"/>
      <c r="G171" s="15"/>
      <c r="H171" s="15"/>
      <c r="I171" s="16">
        <v>1.4868</v>
      </c>
      <c r="J171" s="16"/>
      <c r="K171" s="16">
        <v>1.4868</v>
      </c>
    </row>
    <row r="172" spans="1:11">
      <c r="A172" s="12" t="s">
        <v>21</v>
      </c>
      <c r="B172" s="13" t="s">
        <v>32</v>
      </c>
      <c r="C172" s="15"/>
      <c r="D172" s="15" t="s">
        <v>359</v>
      </c>
      <c r="E172" s="15"/>
      <c r="F172" s="15"/>
      <c r="G172" s="15"/>
      <c r="H172" s="15"/>
      <c r="I172" s="16">
        <v>1.54213333333333</v>
      </c>
      <c r="J172" s="16"/>
      <c r="K172" s="16">
        <v>1.54213333333333</v>
      </c>
    </row>
    <row r="173" spans="1:11">
      <c r="A173" s="12" t="s">
        <v>21</v>
      </c>
      <c r="B173" s="13" t="s">
        <v>191</v>
      </c>
      <c r="C173" s="15"/>
      <c r="D173" s="15" t="s">
        <v>359</v>
      </c>
      <c r="E173" s="15"/>
      <c r="F173" s="15"/>
      <c r="G173" s="15"/>
      <c r="H173" s="15"/>
      <c r="I173" s="16">
        <v>1.49166666666667</v>
      </c>
      <c r="J173" s="16"/>
      <c r="K173" s="16">
        <v>1.49166666666667</v>
      </c>
    </row>
    <row r="174" spans="1:11">
      <c r="A174" s="12" t="s">
        <v>21</v>
      </c>
      <c r="B174" s="13" t="s">
        <v>78</v>
      </c>
      <c r="C174" s="15"/>
      <c r="D174" s="15" t="s">
        <v>359</v>
      </c>
      <c r="E174" s="15"/>
      <c r="F174" s="15"/>
      <c r="G174" s="15"/>
      <c r="H174" s="15"/>
      <c r="I174" s="16">
        <v>1.46133333333333</v>
      </c>
      <c r="J174" s="16"/>
      <c r="K174" s="16">
        <v>1.46133333333333</v>
      </c>
    </row>
    <row r="175" spans="1:11">
      <c r="A175" s="12" t="s">
        <v>21</v>
      </c>
      <c r="B175" s="13" t="s">
        <v>82</v>
      </c>
      <c r="C175" s="15"/>
      <c r="D175" s="15" t="s">
        <v>359</v>
      </c>
      <c r="E175" s="15"/>
      <c r="F175" s="15"/>
      <c r="G175" s="15"/>
      <c r="H175" s="15"/>
      <c r="I175" s="16">
        <v>1.50066666666667</v>
      </c>
      <c r="J175" s="16"/>
      <c r="K175" s="16">
        <v>1.50066666666667</v>
      </c>
    </row>
    <row r="176" spans="1:11">
      <c r="A176" s="12" t="s">
        <v>21</v>
      </c>
      <c r="B176" s="13" t="s">
        <v>26</v>
      </c>
      <c r="C176" s="15"/>
      <c r="D176" s="15" t="s">
        <v>359</v>
      </c>
      <c r="E176" s="15"/>
      <c r="F176" s="15"/>
      <c r="G176" s="15"/>
      <c r="H176" s="15"/>
      <c r="I176" s="16">
        <v>1.5288</v>
      </c>
      <c r="J176" s="16"/>
      <c r="K176" s="16">
        <v>1.5288</v>
      </c>
    </row>
    <row r="177" spans="1:11">
      <c r="A177" s="12" t="s">
        <v>21</v>
      </c>
      <c r="B177" s="13" t="s">
        <v>200</v>
      </c>
      <c r="C177" s="15"/>
      <c r="D177" s="15" t="s">
        <v>359</v>
      </c>
      <c r="E177" s="15"/>
      <c r="F177" s="15"/>
      <c r="G177" s="15"/>
      <c r="H177" s="15"/>
      <c r="I177" s="16">
        <v>1.56066666666667</v>
      </c>
      <c r="J177" s="16"/>
      <c r="K177" s="16">
        <v>1.56066666666667</v>
      </c>
    </row>
    <row r="178" spans="1:11">
      <c r="A178" s="12" t="s">
        <v>21</v>
      </c>
      <c r="B178" s="13" t="s">
        <v>22</v>
      </c>
      <c r="C178" s="15"/>
      <c r="D178" s="15" t="s">
        <v>359</v>
      </c>
      <c r="E178" s="15"/>
      <c r="F178" s="15"/>
      <c r="G178" s="15"/>
      <c r="H178" s="15"/>
      <c r="I178" s="16">
        <v>1.48866666666667</v>
      </c>
      <c r="J178" s="16"/>
      <c r="K178" s="16">
        <v>1.48866666666667</v>
      </c>
    </row>
    <row r="179" spans="1:11">
      <c r="A179" s="12" t="s">
        <v>21</v>
      </c>
      <c r="B179" s="13" t="s">
        <v>181</v>
      </c>
      <c r="C179" s="15"/>
      <c r="D179" s="15" t="s">
        <v>359</v>
      </c>
      <c r="E179" s="15"/>
      <c r="F179" s="15"/>
      <c r="G179" s="15"/>
      <c r="H179" s="15"/>
      <c r="I179" s="16">
        <v>1.54213333333333</v>
      </c>
      <c r="J179" s="16"/>
      <c r="K179" s="16">
        <v>1.54213333333333</v>
      </c>
    </row>
    <row r="180" spans="1:11">
      <c r="A180" s="12" t="s">
        <v>21</v>
      </c>
      <c r="B180" s="13" t="s">
        <v>83</v>
      </c>
      <c r="C180" s="15"/>
      <c r="D180" s="15" t="s">
        <v>359</v>
      </c>
      <c r="E180" s="15"/>
      <c r="F180" s="15"/>
      <c r="G180" s="15"/>
      <c r="H180" s="15"/>
      <c r="I180" s="16">
        <v>1.58653333333333</v>
      </c>
      <c r="J180" s="16"/>
      <c r="K180" s="16">
        <v>1.58653333333333</v>
      </c>
    </row>
    <row r="181" spans="1:11">
      <c r="A181" s="12" t="s">
        <v>21</v>
      </c>
      <c r="B181" s="13" t="s">
        <v>109</v>
      </c>
      <c r="C181" s="15"/>
      <c r="D181" s="15" t="s">
        <v>359</v>
      </c>
      <c r="E181" s="15"/>
      <c r="F181" s="15"/>
      <c r="G181" s="15"/>
      <c r="H181" s="15"/>
      <c r="I181" s="16">
        <v>1.43353333333333</v>
      </c>
      <c r="J181" s="16"/>
      <c r="K181" s="16">
        <v>1.43353333333333</v>
      </c>
    </row>
    <row r="182" spans="1:11">
      <c r="A182" s="12" t="s">
        <v>21</v>
      </c>
      <c r="B182" s="13" t="s">
        <v>169</v>
      </c>
      <c r="C182" s="15"/>
      <c r="D182" s="15" t="s">
        <v>359</v>
      </c>
      <c r="E182" s="15"/>
      <c r="F182" s="15"/>
      <c r="G182" s="15"/>
      <c r="H182" s="15"/>
      <c r="I182" s="16">
        <v>1.47155555555556</v>
      </c>
      <c r="J182" s="16"/>
      <c r="K182" s="16">
        <v>1.47155555555556</v>
      </c>
    </row>
    <row r="183" spans="1:11">
      <c r="A183" s="12" t="s">
        <v>21</v>
      </c>
      <c r="B183" s="13" t="s">
        <v>95</v>
      </c>
      <c r="C183" s="15"/>
      <c r="D183" s="15" t="s">
        <v>359</v>
      </c>
      <c r="E183" s="15"/>
      <c r="F183" s="15"/>
      <c r="G183" s="15"/>
      <c r="H183" s="15"/>
      <c r="I183" s="16">
        <v>1.67638888888889</v>
      </c>
      <c r="J183" s="16"/>
      <c r="K183" s="16">
        <v>1.67638888888889</v>
      </c>
    </row>
    <row r="184" spans="1:11">
      <c r="A184" s="12" t="s">
        <v>21</v>
      </c>
      <c r="B184" s="13" t="s">
        <v>122</v>
      </c>
      <c r="C184" s="15"/>
      <c r="D184" s="15" t="s">
        <v>359</v>
      </c>
      <c r="E184" s="15"/>
      <c r="F184" s="15"/>
      <c r="G184" s="15"/>
      <c r="H184" s="15"/>
      <c r="I184" s="16">
        <v>1.444</v>
      </c>
      <c r="J184" s="16"/>
      <c r="K184" s="16">
        <v>1.444</v>
      </c>
    </row>
    <row r="185" spans="1:11">
      <c r="A185" s="12" t="s">
        <v>21</v>
      </c>
      <c r="B185" s="13" t="s">
        <v>198</v>
      </c>
      <c r="C185" s="15"/>
      <c r="D185" s="15" t="s">
        <v>359</v>
      </c>
      <c r="E185" s="15"/>
      <c r="F185" s="15"/>
      <c r="G185" s="15"/>
      <c r="H185" s="15"/>
      <c r="I185" s="16">
        <v>1.49221428571429</v>
      </c>
      <c r="J185" s="16"/>
      <c r="K185" s="16">
        <v>1.49221428571429</v>
      </c>
    </row>
    <row r="186" spans="1:11">
      <c r="A186" s="12" t="s">
        <v>21</v>
      </c>
      <c r="B186" s="13" t="s">
        <v>66</v>
      </c>
      <c r="C186" s="15"/>
      <c r="D186" s="15" t="s">
        <v>359</v>
      </c>
      <c r="E186" s="15"/>
      <c r="F186" s="15"/>
      <c r="G186" s="15"/>
      <c r="H186" s="15"/>
      <c r="I186" s="16">
        <v>1.561</v>
      </c>
      <c r="J186" s="16"/>
      <c r="K186" s="16">
        <v>1.561</v>
      </c>
    </row>
    <row r="187" spans="1:11">
      <c r="A187" s="12" t="s">
        <v>21</v>
      </c>
      <c r="B187" s="13" t="s">
        <v>185</v>
      </c>
      <c r="C187" s="15"/>
      <c r="D187" s="15" t="s">
        <v>359</v>
      </c>
      <c r="E187" s="15"/>
      <c r="F187" s="15"/>
      <c r="G187" s="15"/>
      <c r="H187" s="15"/>
      <c r="I187" s="16">
        <v>1.3686</v>
      </c>
      <c r="J187" s="16"/>
      <c r="K187" s="16">
        <v>1.3686</v>
      </c>
    </row>
    <row r="188" spans="1:11">
      <c r="A188" s="12" t="s">
        <v>21</v>
      </c>
      <c r="B188" s="13" t="s">
        <v>94</v>
      </c>
      <c r="C188" s="15"/>
      <c r="D188" s="15" t="s">
        <v>359</v>
      </c>
      <c r="E188" s="15"/>
      <c r="F188" s="15"/>
      <c r="G188" s="15"/>
      <c r="H188" s="15"/>
      <c r="I188" s="16">
        <v>1.5668</v>
      </c>
      <c r="J188" s="16"/>
      <c r="K188" s="16">
        <v>1.5668</v>
      </c>
    </row>
    <row r="189" spans="1:11">
      <c r="A189" s="12" t="s">
        <v>21</v>
      </c>
      <c r="B189" s="13" t="s">
        <v>114</v>
      </c>
      <c r="C189" s="15"/>
      <c r="D189" s="15" t="s">
        <v>359</v>
      </c>
      <c r="E189" s="15"/>
      <c r="F189" s="15"/>
      <c r="G189" s="15"/>
      <c r="H189" s="15"/>
      <c r="I189" s="16">
        <v>1.48973333333333</v>
      </c>
      <c r="J189" s="16"/>
      <c r="K189" s="16">
        <v>1.48973333333333</v>
      </c>
    </row>
    <row r="190" spans="1:11">
      <c r="A190" s="12" t="s">
        <v>21</v>
      </c>
      <c r="B190" s="13" t="s">
        <v>151</v>
      </c>
      <c r="C190" s="15"/>
      <c r="D190" s="15" t="s">
        <v>359</v>
      </c>
      <c r="E190" s="15"/>
      <c r="F190" s="15"/>
      <c r="G190" s="15"/>
      <c r="H190" s="15"/>
      <c r="I190" s="16">
        <v>1.45633333333333</v>
      </c>
      <c r="J190" s="16"/>
      <c r="K190" s="16">
        <v>1.45633333333333</v>
      </c>
    </row>
    <row r="191" spans="1:11">
      <c r="A191" s="12" t="s">
        <v>21</v>
      </c>
      <c r="B191" s="13" t="s">
        <v>130</v>
      </c>
      <c r="C191" s="15"/>
      <c r="D191" s="15" t="s">
        <v>359</v>
      </c>
      <c r="E191" s="15"/>
      <c r="F191" s="15"/>
      <c r="G191" s="15"/>
      <c r="H191" s="15"/>
      <c r="I191" s="16">
        <v>1.3392</v>
      </c>
      <c r="J191" s="16"/>
      <c r="K191" s="16">
        <v>1.3392</v>
      </c>
    </row>
    <row r="192" spans="1:11">
      <c r="A192" s="12" t="s">
        <v>21</v>
      </c>
      <c r="B192" s="13" t="s">
        <v>141</v>
      </c>
      <c r="C192" s="15"/>
      <c r="D192" s="15" t="s">
        <v>359</v>
      </c>
      <c r="E192" s="15"/>
      <c r="F192" s="15"/>
      <c r="G192" s="15"/>
      <c r="H192" s="15"/>
      <c r="I192" s="16">
        <v>1.477</v>
      </c>
      <c r="J192" s="16"/>
      <c r="K192" s="16">
        <v>1.477</v>
      </c>
    </row>
    <row r="193" spans="1:11">
      <c r="A193" s="12" t="s">
        <v>21</v>
      </c>
      <c r="B193" s="13" t="s">
        <v>90</v>
      </c>
      <c r="C193" s="15"/>
      <c r="D193" s="15" t="s">
        <v>359</v>
      </c>
      <c r="E193" s="15"/>
      <c r="F193" s="15"/>
      <c r="G193" s="15"/>
      <c r="H193" s="15"/>
      <c r="I193" s="16">
        <v>1.50066666666667</v>
      </c>
      <c r="J193" s="16"/>
      <c r="K193" s="16">
        <v>1.50066666666667</v>
      </c>
    </row>
    <row r="194" spans="1:11">
      <c r="A194" s="12" t="s">
        <v>21</v>
      </c>
      <c r="B194" s="13" t="s">
        <v>110</v>
      </c>
      <c r="C194" s="15"/>
      <c r="D194" s="15" t="s">
        <v>359</v>
      </c>
      <c r="E194" s="15"/>
      <c r="F194" s="15"/>
      <c r="G194" s="15"/>
      <c r="H194" s="15"/>
      <c r="I194" s="16">
        <v>1.38377777777778</v>
      </c>
      <c r="J194" s="16"/>
      <c r="K194" s="16">
        <v>1.38377777777778</v>
      </c>
    </row>
    <row r="195" spans="1:11">
      <c r="A195" s="12" t="s">
        <v>21</v>
      </c>
      <c r="B195" s="13" t="s">
        <v>80</v>
      </c>
      <c r="C195" s="15"/>
      <c r="D195" s="15" t="s">
        <v>359</v>
      </c>
      <c r="E195" s="15"/>
      <c r="F195" s="15"/>
      <c r="G195" s="15"/>
      <c r="H195" s="15"/>
      <c r="I195" s="16">
        <v>1.4156</v>
      </c>
      <c r="J195" s="16"/>
      <c r="K195" s="16">
        <v>1.4156</v>
      </c>
    </row>
    <row r="196" spans="1:11">
      <c r="A196" s="12" t="s">
        <v>21</v>
      </c>
      <c r="B196" s="13" t="s">
        <v>41</v>
      </c>
      <c r="C196" s="15"/>
      <c r="D196" s="15" t="s">
        <v>359</v>
      </c>
      <c r="E196" s="15"/>
      <c r="F196" s="15"/>
      <c r="G196" s="15"/>
      <c r="H196" s="15"/>
      <c r="I196" s="16">
        <v>1.48973333333333</v>
      </c>
      <c r="J196" s="16"/>
      <c r="K196" s="16">
        <v>1.48973333333333</v>
      </c>
    </row>
    <row r="197" spans="1:11">
      <c r="A197" s="12" t="s">
        <v>21</v>
      </c>
      <c r="B197" s="13" t="s">
        <v>129</v>
      </c>
      <c r="C197" s="15"/>
      <c r="D197" s="15" t="s">
        <v>359</v>
      </c>
      <c r="E197" s="15"/>
      <c r="F197" s="15"/>
      <c r="G197" s="15"/>
      <c r="H197" s="15"/>
      <c r="I197" s="16">
        <v>1.5892</v>
      </c>
      <c r="J197" s="16"/>
      <c r="K197" s="16">
        <v>1.5892</v>
      </c>
    </row>
    <row r="198" spans="1:11">
      <c r="A198" s="12" t="s">
        <v>21</v>
      </c>
      <c r="B198" s="13" t="s">
        <v>144</v>
      </c>
      <c r="C198" s="15"/>
      <c r="D198" s="15" t="s">
        <v>359</v>
      </c>
      <c r="E198" s="15"/>
      <c r="F198" s="15"/>
      <c r="G198" s="15"/>
      <c r="H198" s="15"/>
      <c r="I198" s="16">
        <v>1.477</v>
      </c>
      <c r="J198" s="16"/>
      <c r="K198" s="16">
        <v>1.477</v>
      </c>
    </row>
    <row r="199" spans="1:11">
      <c r="A199" s="12" t="s">
        <v>21</v>
      </c>
      <c r="B199" s="13" t="s">
        <v>23</v>
      </c>
      <c r="C199" s="15"/>
      <c r="D199" s="15" t="s">
        <v>359</v>
      </c>
      <c r="E199" s="15"/>
      <c r="F199" s="15"/>
      <c r="G199" s="15"/>
      <c r="H199" s="15"/>
      <c r="I199" s="16">
        <v>1.448</v>
      </c>
      <c r="J199" s="16"/>
      <c r="K199" s="16">
        <v>1.448</v>
      </c>
    </row>
    <row r="200" spans="1:11">
      <c r="A200" s="12" t="s">
        <v>21</v>
      </c>
      <c r="B200" s="13" t="s">
        <v>195</v>
      </c>
      <c r="C200" s="15"/>
      <c r="D200" s="15" t="s">
        <v>359</v>
      </c>
      <c r="E200" s="15"/>
      <c r="F200" s="15"/>
      <c r="G200" s="15"/>
      <c r="H200" s="15"/>
      <c r="I200" s="16">
        <v>1.519</v>
      </c>
      <c r="J200" s="16"/>
      <c r="K200" s="16">
        <v>1.519</v>
      </c>
    </row>
    <row r="201" spans="1:11">
      <c r="A201" s="12" t="s">
        <v>21</v>
      </c>
      <c r="B201" s="13" t="s">
        <v>152</v>
      </c>
      <c r="C201" s="15"/>
      <c r="D201" s="15" t="s">
        <v>359</v>
      </c>
      <c r="E201" s="15"/>
      <c r="F201" s="15"/>
      <c r="G201" s="15"/>
      <c r="H201" s="15"/>
      <c r="I201" s="16">
        <v>1.5716</v>
      </c>
      <c r="J201" s="16"/>
      <c r="K201" s="16">
        <v>1.5716</v>
      </c>
    </row>
    <row r="202" spans="1:11">
      <c r="A202" s="12" t="s">
        <v>21</v>
      </c>
      <c r="B202" s="13" t="s">
        <v>180</v>
      </c>
      <c r="C202" s="15"/>
      <c r="D202" s="15" t="s">
        <v>359</v>
      </c>
      <c r="E202" s="15"/>
      <c r="F202" s="15"/>
      <c r="G202" s="15"/>
      <c r="H202" s="15"/>
      <c r="I202" s="16">
        <v>1.50555555555556</v>
      </c>
      <c r="J202" s="16"/>
      <c r="K202" s="16">
        <v>1.50555555555556</v>
      </c>
    </row>
    <row r="203" spans="1:11">
      <c r="A203" s="12" t="s">
        <v>21</v>
      </c>
      <c r="B203" s="13" t="s">
        <v>354</v>
      </c>
      <c r="C203" s="15"/>
      <c r="D203" s="15" t="s">
        <v>360</v>
      </c>
      <c r="E203" s="15"/>
      <c r="F203" s="15" t="s">
        <v>361</v>
      </c>
      <c r="G203" s="15"/>
      <c r="H203" s="15"/>
      <c r="I203" s="16"/>
      <c r="J203" s="16"/>
      <c r="K203" s="16">
        <v>0.625</v>
      </c>
    </row>
    <row r="204" spans="1:11">
      <c r="A204" s="12" t="s">
        <v>21</v>
      </c>
      <c r="B204" s="13" t="s">
        <v>200</v>
      </c>
      <c r="C204" s="15"/>
      <c r="D204" s="15" t="s">
        <v>360</v>
      </c>
      <c r="E204" s="15"/>
      <c r="F204" s="15" t="s">
        <v>361</v>
      </c>
      <c r="G204" s="15"/>
      <c r="H204" s="15"/>
      <c r="I204" s="16"/>
      <c r="J204" s="16"/>
      <c r="K204" s="16">
        <v>0.65</v>
      </c>
    </row>
    <row r="205" spans="1:11">
      <c r="A205" s="12" t="s">
        <v>21</v>
      </c>
      <c r="B205" s="13" t="s">
        <v>185</v>
      </c>
      <c r="C205" s="15"/>
      <c r="D205" s="15" t="s">
        <v>360</v>
      </c>
      <c r="E205" s="15"/>
      <c r="F205" s="15" t="s">
        <v>361</v>
      </c>
      <c r="G205" s="15"/>
      <c r="H205" s="15"/>
      <c r="I205" s="16"/>
      <c r="J205" s="16"/>
      <c r="K205" s="16">
        <v>3</v>
      </c>
    </row>
    <row r="206" spans="1:11">
      <c r="A206" s="12" t="s">
        <v>21</v>
      </c>
      <c r="B206" s="13" t="s">
        <v>181</v>
      </c>
      <c r="C206" s="15"/>
      <c r="D206" s="15" t="s">
        <v>360</v>
      </c>
      <c r="E206" s="15"/>
      <c r="F206" s="15" t="s">
        <v>361</v>
      </c>
      <c r="G206" s="15"/>
      <c r="H206" s="15"/>
      <c r="I206" s="16"/>
      <c r="J206" s="16"/>
      <c r="K206" s="16">
        <v>0.875</v>
      </c>
    </row>
    <row r="207" spans="1:11">
      <c r="A207" s="12" t="s">
        <v>21</v>
      </c>
      <c r="B207" s="13" t="s">
        <v>169</v>
      </c>
      <c r="C207" s="15"/>
      <c r="D207" s="15" t="s">
        <v>360</v>
      </c>
      <c r="E207" s="15"/>
      <c r="F207" s="15" t="s">
        <v>361</v>
      </c>
      <c r="G207" s="15"/>
      <c r="H207" s="15"/>
      <c r="I207" s="16"/>
      <c r="J207" s="16"/>
      <c r="K207" s="16">
        <v>2.85</v>
      </c>
    </row>
    <row r="208" spans="1:11">
      <c r="A208" s="12" t="s">
        <v>21</v>
      </c>
      <c r="B208" s="13" t="s">
        <v>151</v>
      </c>
      <c r="C208" s="15"/>
      <c r="D208" s="15" t="s">
        <v>360</v>
      </c>
      <c r="E208" s="15"/>
      <c r="F208" s="15" t="s">
        <v>361</v>
      </c>
      <c r="G208" s="15"/>
      <c r="H208" s="15"/>
      <c r="I208" s="16"/>
      <c r="J208" s="16"/>
      <c r="K208" s="16">
        <v>3</v>
      </c>
    </row>
    <row r="209" spans="1:11">
      <c r="A209" s="12" t="s">
        <v>21</v>
      </c>
      <c r="B209" s="13" t="s">
        <v>144</v>
      </c>
      <c r="C209" s="15"/>
      <c r="D209" s="15" t="s">
        <v>360</v>
      </c>
      <c r="E209" s="15"/>
      <c r="F209" s="15" t="s">
        <v>361</v>
      </c>
      <c r="G209" s="15"/>
      <c r="H209" s="15"/>
      <c r="I209" s="16"/>
      <c r="J209" s="16"/>
      <c r="K209" s="16">
        <v>0.9</v>
      </c>
    </row>
    <row r="210" spans="1:11">
      <c r="A210" s="12" t="s">
        <v>21</v>
      </c>
      <c r="B210" s="13" t="s">
        <v>130</v>
      </c>
      <c r="C210" s="15"/>
      <c r="D210" s="15" t="s">
        <v>360</v>
      </c>
      <c r="E210" s="15"/>
      <c r="F210" s="15" t="s">
        <v>361</v>
      </c>
      <c r="G210" s="15"/>
      <c r="H210" s="15"/>
      <c r="I210" s="16"/>
      <c r="J210" s="16"/>
      <c r="K210" s="16">
        <v>0.4</v>
      </c>
    </row>
    <row r="211" spans="1:11">
      <c r="A211" s="12" t="s">
        <v>21</v>
      </c>
      <c r="B211" s="13" t="s">
        <v>122</v>
      </c>
      <c r="C211" s="15"/>
      <c r="D211" s="15" t="s">
        <v>360</v>
      </c>
      <c r="E211" s="15"/>
      <c r="F211" s="15" t="s">
        <v>361</v>
      </c>
      <c r="G211" s="15"/>
      <c r="H211" s="15"/>
      <c r="I211" s="16"/>
      <c r="J211" s="16"/>
      <c r="K211" s="16">
        <v>3</v>
      </c>
    </row>
    <row r="212" spans="1:11">
      <c r="A212" s="12" t="s">
        <v>21</v>
      </c>
      <c r="B212" s="13" t="s">
        <v>114</v>
      </c>
      <c r="C212" s="15"/>
      <c r="D212" s="15" t="s">
        <v>360</v>
      </c>
      <c r="E212" s="15"/>
      <c r="F212" s="15" t="s">
        <v>361</v>
      </c>
      <c r="G212" s="15"/>
      <c r="H212" s="15"/>
      <c r="I212" s="16"/>
      <c r="J212" s="16"/>
      <c r="K212" s="16">
        <v>0.4</v>
      </c>
    </row>
    <row r="213" spans="1:11">
      <c r="A213" s="12" t="s">
        <v>21</v>
      </c>
      <c r="B213" s="13" t="s">
        <v>110</v>
      </c>
      <c r="C213" s="15"/>
      <c r="D213" s="15" t="s">
        <v>360</v>
      </c>
      <c r="E213" s="15"/>
      <c r="F213" s="15" t="s">
        <v>361</v>
      </c>
      <c r="G213" s="15"/>
      <c r="H213" s="15"/>
      <c r="I213" s="16"/>
      <c r="J213" s="16"/>
      <c r="K213" s="16">
        <v>3</v>
      </c>
    </row>
    <row r="214" spans="1:11">
      <c r="A214" s="12" t="s">
        <v>21</v>
      </c>
      <c r="B214" s="13" t="s">
        <v>109</v>
      </c>
      <c r="C214" s="15"/>
      <c r="D214" s="15" t="s">
        <v>360</v>
      </c>
      <c r="E214" s="15"/>
      <c r="F214" s="15" t="s">
        <v>361</v>
      </c>
      <c r="G214" s="15"/>
      <c r="H214" s="15"/>
      <c r="I214" s="16"/>
      <c r="J214" s="16"/>
      <c r="K214" s="16">
        <v>0.4</v>
      </c>
    </row>
    <row r="215" spans="1:11">
      <c r="A215" s="12" t="s">
        <v>21</v>
      </c>
      <c r="B215" s="13" t="s">
        <v>101</v>
      </c>
      <c r="C215" s="15"/>
      <c r="D215" s="15" t="s">
        <v>360</v>
      </c>
      <c r="E215" s="15"/>
      <c r="F215" s="15" t="s">
        <v>361</v>
      </c>
      <c r="G215" s="15"/>
      <c r="H215" s="15"/>
      <c r="I215" s="16"/>
      <c r="J215" s="16"/>
      <c r="K215" s="16">
        <v>1.275</v>
      </c>
    </row>
    <row r="216" spans="1:11">
      <c r="A216" s="12" t="s">
        <v>21</v>
      </c>
      <c r="B216" s="13" t="s">
        <v>101</v>
      </c>
      <c r="C216" s="15"/>
      <c r="D216" s="15" t="s">
        <v>360</v>
      </c>
      <c r="E216" s="15"/>
      <c r="F216" s="15" t="s">
        <v>361</v>
      </c>
      <c r="G216" s="15"/>
      <c r="H216" s="15"/>
      <c r="I216" s="16">
        <f>(60-25.5)/20</f>
        <v>1.725</v>
      </c>
      <c r="J216" s="16"/>
      <c r="K216" s="16">
        <f>I216</f>
        <v>1.725</v>
      </c>
    </row>
    <row r="217" spans="1:11">
      <c r="A217" s="12" t="s">
        <v>21</v>
      </c>
      <c r="B217" s="13" t="s">
        <v>94</v>
      </c>
      <c r="C217" s="15"/>
      <c r="D217" s="15" t="s">
        <v>360</v>
      </c>
      <c r="E217" s="15"/>
      <c r="F217" s="15" t="s">
        <v>361</v>
      </c>
      <c r="G217" s="15"/>
      <c r="H217" s="15"/>
      <c r="I217" s="16"/>
      <c r="J217" s="16"/>
      <c r="K217" s="16">
        <v>1.075</v>
      </c>
    </row>
    <row r="218" spans="1:11">
      <c r="A218" s="12" t="s">
        <v>21</v>
      </c>
      <c r="B218" s="13" t="s">
        <v>94</v>
      </c>
      <c r="C218" s="15"/>
      <c r="D218" s="15" t="s">
        <v>360</v>
      </c>
      <c r="E218" s="15"/>
      <c r="F218" s="15" t="s">
        <v>361</v>
      </c>
      <c r="G218" s="15"/>
      <c r="H218" s="15"/>
      <c r="I218" s="16"/>
      <c r="J218" s="16"/>
      <c r="K218" s="16">
        <v>1.25</v>
      </c>
    </row>
    <row r="219" spans="1:11">
      <c r="A219" s="12" t="s">
        <v>21</v>
      </c>
      <c r="B219" s="13" t="s">
        <v>90</v>
      </c>
      <c r="C219" s="15"/>
      <c r="D219" s="15" t="s">
        <v>360</v>
      </c>
      <c r="E219" s="15"/>
      <c r="F219" s="15" t="s">
        <v>361</v>
      </c>
      <c r="G219" s="15"/>
      <c r="H219" s="15"/>
      <c r="I219" s="16"/>
      <c r="J219" s="16"/>
      <c r="K219" s="16">
        <v>0.4</v>
      </c>
    </row>
    <row r="220" spans="1:11">
      <c r="A220" s="12" t="s">
        <v>21</v>
      </c>
      <c r="B220" s="13" t="s">
        <v>83</v>
      </c>
      <c r="C220" s="15"/>
      <c r="D220" s="15" t="s">
        <v>360</v>
      </c>
      <c r="E220" s="15"/>
      <c r="F220" s="15" t="s">
        <v>361</v>
      </c>
      <c r="G220" s="15"/>
      <c r="H220" s="15"/>
      <c r="I220" s="16"/>
      <c r="J220" s="16"/>
      <c r="K220" s="16">
        <v>1.475</v>
      </c>
    </row>
    <row r="221" spans="1:11">
      <c r="A221" s="12" t="s">
        <v>21</v>
      </c>
      <c r="B221" s="13" t="s">
        <v>82</v>
      </c>
      <c r="C221" s="15"/>
      <c r="D221" s="15" t="s">
        <v>360</v>
      </c>
      <c r="E221" s="15"/>
      <c r="F221" s="15" t="s">
        <v>361</v>
      </c>
      <c r="G221" s="15"/>
      <c r="H221" s="15"/>
      <c r="I221" s="16"/>
      <c r="J221" s="16"/>
      <c r="K221" s="16">
        <v>1.1</v>
      </c>
    </row>
    <row r="222" spans="1:11">
      <c r="A222" s="12" t="s">
        <v>21</v>
      </c>
      <c r="B222" s="13" t="s">
        <v>78</v>
      </c>
      <c r="C222" s="15"/>
      <c r="D222" s="15" t="s">
        <v>360</v>
      </c>
      <c r="E222" s="15"/>
      <c r="F222" s="15" t="s">
        <v>361</v>
      </c>
      <c r="G222" s="15"/>
      <c r="H222" s="15"/>
      <c r="I222" s="16"/>
      <c r="J222" s="16"/>
      <c r="K222" s="16">
        <v>0.6</v>
      </c>
    </row>
    <row r="223" spans="1:11">
      <c r="A223" s="12" t="s">
        <v>21</v>
      </c>
      <c r="B223" s="13" t="s">
        <v>66</v>
      </c>
      <c r="C223" s="15"/>
      <c r="D223" s="15" t="s">
        <v>360</v>
      </c>
      <c r="E223" s="15"/>
      <c r="F223" s="15" t="s">
        <v>361</v>
      </c>
      <c r="G223" s="15"/>
      <c r="H223" s="15"/>
      <c r="I223" s="16"/>
      <c r="J223" s="16"/>
      <c r="K223" s="16">
        <v>0.4</v>
      </c>
    </row>
    <row r="224" spans="1:11">
      <c r="A224" s="12" t="s">
        <v>21</v>
      </c>
      <c r="B224" s="13" t="s">
        <v>41</v>
      </c>
      <c r="C224" s="15"/>
      <c r="D224" s="15" t="s">
        <v>360</v>
      </c>
      <c r="E224" s="15"/>
      <c r="F224" s="15" t="s">
        <v>361</v>
      </c>
      <c r="G224" s="15"/>
      <c r="H224" s="15"/>
      <c r="I224" s="16"/>
      <c r="J224" s="16"/>
      <c r="K224" s="16">
        <v>0.775</v>
      </c>
    </row>
    <row r="225" spans="1:11">
      <c r="A225" s="12" t="s">
        <v>21</v>
      </c>
      <c r="B225" s="13" t="s">
        <v>32</v>
      </c>
      <c r="C225" s="15"/>
      <c r="D225" s="15" t="s">
        <v>360</v>
      </c>
      <c r="E225" s="15"/>
      <c r="F225" s="15" t="s">
        <v>361</v>
      </c>
      <c r="G225" s="15"/>
      <c r="H225" s="15"/>
      <c r="I225" s="16"/>
      <c r="J225" s="16"/>
      <c r="K225" s="16">
        <v>3</v>
      </c>
    </row>
    <row r="226" spans="1:11">
      <c r="A226" s="12" t="s">
        <v>21</v>
      </c>
      <c r="B226" s="13" t="s">
        <v>26</v>
      </c>
      <c r="C226" s="15"/>
      <c r="D226" s="15" t="s">
        <v>360</v>
      </c>
      <c r="E226" s="15"/>
      <c r="F226" s="15" t="s">
        <v>361</v>
      </c>
      <c r="G226" s="15"/>
      <c r="H226" s="15"/>
      <c r="I226" s="16"/>
      <c r="J226" s="16"/>
      <c r="K226" s="16">
        <v>2.35</v>
      </c>
    </row>
    <row r="227" spans="1:11">
      <c r="A227" s="12" t="s">
        <v>21</v>
      </c>
      <c r="B227" s="13" t="s">
        <v>22</v>
      </c>
      <c r="C227" s="15"/>
      <c r="D227" s="15" t="s">
        <v>360</v>
      </c>
      <c r="E227" s="15"/>
      <c r="F227" s="15" t="s">
        <v>361</v>
      </c>
      <c r="G227" s="15"/>
      <c r="H227" s="15"/>
      <c r="I227" s="16"/>
      <c r="J227" s="16"/>
      <c r="K227" s="16">
        <v>2.1</v>
      </c>
    </row>
    <row r="228" spans="1:11">
      <c r="A228" s="12" t="s">
        <v>21</v>
      </c>
      <c r="B228" s="13" t="s">
        <v>22</v>
      </c>
      <c r="C228" s="15"/>
      <c r="D228" s="15" t="s">
        <v>360</v>
      </c>
      <c r="E228" s="15"/>
      <c r="F228" s="15" t="s">
        <v>361</v>
      </c>
      <c r="G228" s="15"/>
      <c r="H228" s="15"/>
      <c r="I228" s="16"/>
      <c r="J228" s="16"/>
      <c r="K228" s="16">
        <v>1.25</v>
      </c>
    </row>
    <row r="229" spans="1:11">
      <c r="A229" s="12" t="s">
        <v>8</v>
      </c>
      <c r="B229" s="13" t="s">
        <v>112</v>
      </c>
      <c r="C229" s="15"/>
      <c r="D229" s="15" t="s">
        <v>359</v>
      </c>
      <c r="E229" s="15"/>
      <c r="F229" s="15"/>
      <c r="G229" s="15"/>
      <c r="H229" s="15"/>
      <c r="I229" s="16">
        <v>1.4656</v>
      </c>
      <c r="J229" s="16"/>
      <c r="K229" s="16">
        <v>1.4656</v>
      </c>
    </row>
    <row r="230" spans="1:11">
      <c r="A230" s="12" t="s">
        <v>8</v>
      </c>
      <c r="B230" s="13" t="s">
        <v>28</v>
      </c>
      <c r="C230" s="15"/>
      <c r="D230" s="15" t="s">
        <v>359</v>
      </c>
      <c r="E230" s="15"/>
      <c r="F230" s="15"/>
      <c r="G230" s="15"/>
      <c r="H230" s="15"/>
      <c r="I230" s="16">
        <v>1.65055555555556</v>
      </c>
      <c r="J230" s="16"/>
      <c r="K230" s="16">
        <v>1.65055555555556</v>
      </c>
    </row>
    <row r="231" spans="1:11">
      <c r="A231" s="12" t="s">
        <v>8</v>
      </c>
      <c r="B231" s="13" t="s">
        <v>37</v>
      </c>
      <c r="C231" s="15"/>
      <c r="D231" s="15" t="s">
        <v>359</v>
      </c>
      <c r="E231" s="15"/>
      <c r="F231" s="15"/>
      <c r="G231" s="15"/>
      <c r="H231" s="15"/>
      <c r="I231" s="16">
        <v>1.53426666666667</v>
      </c>
      <c r="J231" s="16"/>
      <c r="K231" s="16">
        <v>1.53426666666667</v>
      </c>
    </row>
    <row r="232" spans="1:11">
      <c r="A232" s="12" t="s">
        <v>8</v>
      </c>
      <c r="B232" s="13" t="s">
        <v>197</v>
      </c>
      <c r="C232" s="15"/>
      <c r="D232" s="15" t="s">
        <v>359</v>
      </c>
      <c r="E232" s="15"/>
      <c r="F232" s="15"/>
      <c r="G232" s="15"/>
      <c r="H232" s="15"/>
      <c r="I232" s="16">
        <v>1.49221428571429</v>
      </c>
      <c r="J232" s="16"/>
      <c r="K232" s="16">
        <v>1.49221428571429</v>
      </c>
    </row>
    <row r="233" spans="1:11">
      <c r="A233" s="12" t="s">
        <v>8</v>
      </c>
      <c r="B233" s="13" t="s">
        <v>54</v>
      </c>
      <c r="C233" s="15"/>
      <c r="D233" s="15" t="s">
        <v>359</v>
      </c>
      <c r="E233" s="15"/>
      <c r="F233" s="15"/>
      <c r="G233" s="15"/>
      <c r="H233" s="15"/>
      <c r="I233" s="16">
        <v>1.56366666666667</v>
      </c>
      <c r="J233" s="16"/>
      <c r="K233" s="16">
        <v>1.56366666666667</v>
      </c>
    </row>
    <row r="234" spans="1:11">
      <c r="A234" s="12" t="s">
        <v>8</v>
      </c>
      <c r="B234" s="13" t="s">
        <v>48</v>
      </c>
      <c r="C234" s="15"/>
      <c r="D234" s="15" t="s">
        <v>359</v>
      </c>
      <c r="E234" s="15"/>
      <c r="F234" s="15"/>
      <c r="G234" s="15"/>
      <c r="H234" s="15"/>
      <c r="I234" s="16">
        <v>1.5716</v>
      </c>
      <c r="J234" s="16"/>
      <c r="K234" s="16">
        <v>1.5716</v>
      </c>
    </row>
    <row r="235" spans="1:11">
      <c r="A235" s="12" t="s">
        <v>8</v>
      </c>
      <c r="B235" s="13" t="s">
        <v>86</v>
      </c>
      <c r="C235" s="15"/>
      <c r="D235" s="15" t="s">
        <v>359</v>
      </c>
      <c r="E235" s="15"/>
      <c r="F235" s="15"/>
      <c r="G235" s="15"/>
      <c r="H235" s="15"/>
      <c r="I235" s="16">
        <v>1.60305555555556</v>
      </c>
      <c r="J235" s="16"/>
      <c r="K235" s="16">
        <v>1.60305555555556</v>
      </c>
    </row>
    <row r="236" spans="1:11">
      <c r="A236" s="12" t="s">
        <v>8</v>
      </c>
      <c r="B236" s="13" t="s">
        <v>123</v>
      </c>
      <c r="C236" s="15"/>
      <c r="D236" s="15" t="s">
        <v>359</v>
      </c>
      <c r="E236" s="15"/>
      <c r="F236" s="15"/>
      <c r="G236" s="15"/>
      <c r="H236" s="15"/>
      <c r="I236" s="16">
        <v>1.60305555555556</v>
      </c>
      <c r="J236" s="16"/>
      <c r="K236" s="16">
        <v>1.60305555555556</v>
      </c>
    </row>
    <row r="237" spans="1:11">
      <c r="A237" s="12" t="s">
        <v>8</v>
      </c>
      <c r="B237" s="13" t="s">
        <v>72</v>
      </c>
      <c r="C237" s="15"/>
      <c r="D237" s="15" t="s">
        <v>359</v>
      </c>
      <c r="E237" s="15"/>
      <c r="F237" s="15"/>
      <c r="G237" s="15"/>
      <c r="H237" s="15"/>
      <c r="I237" s="16">
        <v>1.50333333333333</v>
      </c>
      <c r="J237" s="16"/>
      <c r="K237" s="16">
        <v>1.50333333333333</v>
      </c>
    </row>
    <row r="238" spans="1:11">
      <c r="A238" s="12" t="s">
        <v>8</v>
      </c>
      <c r="B238" s="13" t="s">
        <v>69</v>
      </c>
      <c r="C238" s="15"/>
      <c r="D238" s="15" t="s">
        <v>359</v>
      </c>
      <c r="E238" s="15"/>
      <c r="F238" s="15"/>
      <c r="G238" s="15"/>
      <c r="H238" s="15"/>
      <c r="I238" s="16">
        <v>1.46133333333333</v>
      </c>
      <c r="J238" s="16"/>
      <c r="K238" s="16">
        <v>1.46133333333333</v>
      </c>
    </row>
    <row r="239" spans="1:11">
      <c r="A239" s="12" t="s">
        <v>8</v>
      </c>
      <c r="B239" s="13" t="s">
        <v>118</v>
      </c>
      <c r="C239" s="15"/>
      <c r="D239" s="15" t="s">
        <v>359</v>
      </c>
      <c r="E239" s="15"/>
      <c r="F239" s="15"/>
      <c r="G239" s="15"/>
      <c r="H239" s="15"/>
      <c r="I239" s="16">
        <v>1.54133333333333</v>
      </c>
      <c r="J239" s="16"/>
      <c r="K239" s="16">
        <v>1.54133333333333</v>
      </c>
    </row>
    <row r="240" spans="1:11">
      <c r="A240" s="12" t="s">
        <v>8</v>
      </c>
      <c r="B240" s="13" t="s">
        <v>199</v>
      </c>
      <c r="C240" s="15"/>
      <c r="D240" s="15" t="s">
        <v>359</v>
      </c>
      <c r="E240" s="15"/>
      <c r="F240" s="15"/>
      <c r="G240" s="15"/>
      <c r="H240" s="15"/>
      <c r="I240" s="16">
        <v>1.4572</v>
      </c>
      <c r="J240" s="16"/>
      <c r="K240" s="16">
        <v>1.4572</v>
      </c>
    </row>
    <row r="241" spans="1:11">
      <c r="A241" s="12" t="s">
        <v>8</v>
      </c>
      <c r="B241" s="13" t="s">
        <v>193</v>
      </c>
      <c r="C241" s="15"/>
      <c r="D241" s="15" t="s">
        <v>359</v>
      </c>
      <c r="E241" s="15"/>
      <c r="F241" s="15"/>
      <c r="G241" s="15"/>
      <c r="H241" s="15"/>
      <c r="I241" s="16">
        <v>1.39444444444444</v>
      </c>
      <c r="J241" s="16"/>
      <c r="K241" s="16">
        <v>1.39444444444444</v>
      </c>
    </row>
    <row r="242" spans="1:11">
      <c r="A242" s="12" t="s">
        <v>8</v>
      </c>
      <c r="B242" s="13" t="s">
        <v>171</v>
      </c>
      <c r="C242" s="15"/>
      <c r="D242" s="15" t="s">
        <v>359</v>
      </c>
      <c r="E242" s="15"/>
      <c r="F242" s="15"/>
      <c r="G242" s="15"/>
      <c r="H242" s="15"/>
      <c r="I242" s="16">
        <v>1.46533333333333</v>
      </c>
      <c r="J242" s="16"/>
      <c r="K242" s="16">
        <v>1.46533333333333</v>
      </c>
    </row>
    <row r="243" spans="1:11">
      <c r="A243" s="12" t="s">
        <v>8</v>
      </c>
      <c r="B243" s="13" t="s">
        <v>20</v>
      </c>
      <c r="C243" s="15"/>
      <c r="D243" s="15" t="s">
        <v>359</v>
      </c>
      <c r="E243" s="15"/>
      <c r="F243" s="15"/>
      <c r="G243" s="15"/>
      <c r="H243" s="15"/>
      <c r="I243" s="16">
        <v>1.386</v>
      </c>
      <c r="J243" s="16"/>
      <c r="K243" s="16">
        <v>1.386</v>
      </c>
    </row>
    <row r="244" spans="1:11">
      <c r="A244" s="12" t="s">
        <v>8</v>
      </c>
      <c r="B244" s="13" t="s">
        <v>36</v>
      </c>
      <c r="C244" s="15"/>
      <c r="D244" s="15" t="s">
        <v>359</v>
      </c>
      <c r="E244" s="15"/>
      <c r="F244" s="15"/>
      <c r="G244" s="15"/>
      <c r="H244" s="15"/>
      <c r="I244" s="16">
        <v>1.50555555555556</v>
      </c>
      <c r="J244" s="16"/>
      <c r="K244" s="16">
        <v>1.50555555555556</v>
      </c>
    </row>
    <row r="245" spans="1:11">
      <c r="A245" s="12" t="s">
        <v>8</v>
      </c>
      <c r="B245" s="13" t="s">
        <v>29</v>
      </c>
      <c r="C245" s="15"/>
      <c r="D245" s="15" t="s">
        <v>359</v>
      </c>
      <c r="E245" s="15"/>
      <c r="F245" s="15"/>
      <c r="G245" s="15"/>
      <c r="H245" s="15"/>
      <c r="I245" s="16">
        <v>1.51583333333333</v>
      </c>
      <c r="J245" s="16"/>
      <c r="K245" s="16">
        <v>1.51583333333333</v>
      </c>
    </row>
    <row r="246" spans="1:11">
      <c r="A246" s="12" t="s">
        <v>8</v>
      </c>
      <c r="B246" s="13" t="s">
        <v>67</v>
      </c>
      <c r="C246" s="15"/>
      <c r="D246" s="15" t="s">
        <v>359</v>
      </c>
      <c r="E246" s="15"/>
      <c r="F246" s="15"/>
      <c r="G246" s="15"/>
      <c r="H246" s="15"/>
      <c r="I246" s="16">
        <v>1.39</v>
      </c>
      <c r="J246" s="16"/>
      <c r="K246" s="16">
        <v>1.39</v>
      </c>
    </row>
    <row r="247" spans="1:11">
      <c r="A247" s="12" t="s">
        <v>8</v>
      </c>
      <c r="B247" s="13" t="s">
        <v>91</v>
      </c>
      <c r="C247" s="15"/>
      <c r="D247" s="15" t="s">
        <v>359</v>
      </c>
      <c r="E247" s="15"/>
      <c r="F247" s="15"/>
      <c r="G247" s="15"/>
      <c r="H247" s="15"/>
      <c r="I247" s="16">
        <v>1.52555555555556</v>
      </c>
      <c r="J247" s="16"/>
      <c r="K247" s="16">
        <v>1.52555555555556</v>
      </c>
    </row>
    <row r="248" spans="1:11">
      <c r="A248" s="12" t="s">
        <v>8</v>
      </c>
      <c r="B248" s="13" t="s">
        <v>98</v>
      </c>
      <c r="C248" s="15"/>
      <c r="D248" s="15" t="s">
        <v>359</v>
      </c>
      <c r="E248" s="15"/>
      <c r="F248" s="15"/>
      <c r="G248" s="15"/>
      <c r="H248" s="15"/>
      <c r="I248" s="16">
        <v>1.65055555555556</v>
      </c>
      <c r="J248" s="16"/>
      <c r="K248" s="16">
        <v>1.65055555555556</v>
      </c>
    </row>
    <row r="249" spans="1:11">
      <c r="A249" s="12" t="s">
        <v>8</v>
      </c>
      <c r="B249" s="13" t="s">
        <v>99</v>
      </c>
      <c r="C249" s="15"/>
      <c r="D249" s="15" t="s">
        <v>359</v>
      </c>
      <c r="E249" s="15"/>
      <c r="F249" s="15"/>
      <c r="G249" s="15"/>
      <c r="H249" s="15"/>
      <c r="I249" s="16">
        <v>1.51583333333333</v>
      </c>
      <c r="J249" s="16"/>
      <c r="K249" s="16">
        <v>1.51583333333333</v>
      </c>
    </row>
    <row r="250" spans="1:11">
      <c r="A250" s="12" t="s">
        <v>8</v>
      </c>
      <c r="B250" s="13" t="s">
        <v>43</v>
      </c>
      <c r="C250" s="15"/>
      <c r="D250" s="15" t="s">
        <v>359</v>
      </c>
      <c r="E250" s="15"/>
      <c r="F250" s="15"/>
      <c r="G250" s="15"/>
      <c r="H250" s="15"/>
      <c r="I250" s="16">
        <v>1.39</v>
      </c>
      <c r="J250" s="16"/>
      <c r="K250" s="16">
        <v>1.39</v>
      </c>
    </row>
    <row r="251" spans="1:11">
      <c r="A251" s="12" t="s">
        <v>8</v>
      </c>
      <c r="B251" s="13" t="s">
        <v>134</v>
      </c>
      <c r="C251" s="15"/>
      <c r="D251" s="15" t="s">
        <v>359</v>
      </c>
      <c r="E251" s="15"/>
      <c r="F251" s="15"/>
      <c r="G251" s="15"/>
      <c r="H251" s="15"/>
      <c r="I251" s="16">
        <v>1.54738095238095</v>
      </c>
      <c r="J251" s="16"/>
      <c r="K251" s="16">
        <v>1.54738095238095</v>
      </c>
    </row>
    <row r="252" spans="1:11">
      <c r="A252" s="12" t="s">
        <v>8</v>
      </c>
      <c r="B252" s="13" t="s">
        <v>9</v>
      </c>
      <c r="C252" s="15"/>
      <c r="D252" s="15" t="s">
        <v>359</v>
      </c>
      <c r="E252" s="15"/>
      <c r="F252" s="15"/>
      <c r="G252" s="15"/>
      <c r="H252" s="15"/>
      <c r="I252" s="16">
        <v>1.44966666666667</v>
      </c>
      <c r="J252" s="16"/>
      <c r="K252" s="16">
        <v>1.44966666666667</v>
      </c>
    </row>
    <row r="253" spans="1:11">
      <c r="A253" s="12" t="s">
        <v>8</v>
      </c>
      <c r="B253" s="13" t="s">
        <v>173</v>
      </c>
      <c r="C253" s="15"/>
      <c r="D253" s="15" t="s">
        <v>359</v>
      </c>
      <c r="E253" s="15"/>
      <c r="F253" s="15"/>
      <c r="G253" s="15"/>
      <c r="H253" s="15"/>
      <c r="I253" s="16">
        <v>1.54133333333333</v>
      </c>
      <c r="J253" s="16"/>
      <c r="K253" s="16">
        <v>1.54133333333333</v>
      </c>
    </row>
    <row r="254" spans="1:11">
      <c r="A254" s="12" t="s">
        <v>8</v>
      </c>
      <c r="B254" s="13" t="s">
        <v>49</v>
      </c>
      <c r="C254" s="15"/>
      <c r="D254" s="15" t="s">
        <v>359</v>
      </c>
      <c r="E254" s="15"/>
      <c r="F254" s="15"/>
      <c r="G254" s="15"/>
      <c r="H254" s="15"/>
      <c r="I254" s="16">
        <v>1.516</v>
      </c>
      <c r="J254" s="16"/>
      <c r="K254" s="16">
        <v>1.516</v>
      </c>
    </row>
    <row r="255" spans="1:11">
      <c r="A255" s="12" t="s">
        <v>8</v>
      </c>
      <c r="B255" s="13" t="s">
        <v>81</v>
      </c>
      <c r="C255" s="15"/>
      <c r="D255" s="15" t="s">
        <v>359</v>
      </c>
      <c r="E255" s="15"/>
      <c r="F255" s="15"/>
      <c r="G255" s="15"/>
      <c r="H255" s="15"/>
      <c r="I255" s="16">
        <v>1.561</v>
      </c>
      <c r="J255" s="16"/>
      <c r="K255" s="16">
        <v>1.561</v>
      </c>
    </row>
    <row r="256" spans="1:11">
      <c r="A256" s="12" t="s">
        <v>8</v>
      </c>
      <c r="B256" s="13" t="s">
        <v>131</v>
      </c>
      <c r="C256" s="15"/>
      <c r="D256" s="15" t="s">
        <v>359</v>
      </c>
      <c r="E256" s="15"/>
      <c r="F256" s="15"/>
      <c r="G256" s="15"/>
      <c r="H256" s="15"/>
      <c r="I256" s="16">
        <v>1.45186666666667</v>
      </c>
      <c r="J256" s="16"/>
      <c r="K256" s="16">
        <v>1.45186666666667</v>
      </c>
    </row>
    <row r="257" spans="1:11">
      <c r="A257" s="12" t="s">
        <v>8</v>
      </c>
      <c r="B257" s="13" t="s">
        <v>153</v>
      </c>
      <c r="C257" s="15"/>
      <c r="D257" s="15" t="s">
        <v>359</v>
      </c>
      <c r="E257" s="15"/>
      <c r="F257" s="15"/>
      <c r="G257" s="15"/>
      <c r="H257" s="15"/>
      <c r="I257" s="16">
        <v>1.54738095238095</v>
      </c>
      <c r="J257" s="16"/>
      <c r="K257" s="16">
        <v>1.54738095238095</v>
      </c>
    </row>
    <row r="258" spans="1:11">
      <c r="A258" s="12" t="s">
        <v>8</v>
      </c>
      <c r="B258" s="13" t="s">
        <v>137</v>
      </c>
      <c r="C258" s="15"/>
      <c r="D258" s="15" t="s">
        <v>359</v>
      </c>
      <c r="E258" s="15"/>
      <c r="F258" s="15"/>
      <c r="G258" s="15"/>
      <c r="H258" s="15"/>
      <c r="I258" s="16">
        <v>1.44961111111111</v>
      </c>
      <c r="J258" s="16"/>
      <c r="K258" s="16">
        <v>1.44961111111111</v>
      </c>
    </row>
    <row r="259" spans="1:11">
      <c r="A259" s="12" t="s">
        <v>8</v>
      </c>
      <c r="B259" s="13" t="s">
        <v>16</v>
      </c>
      <c r="C259" s="15"/>
      <c r="D259" s="15" t="s">
        <v>359</v>
      </c>
      <c r="E259" s="15"/>
      <c r="F259" s="15"/>
      <c r="G259" s="15"/>
      <c r="H259" s="15"/>
      <c r="I259" s="16">
        <v>1.50733333333333</v>
      </c>
      <c r="J259" s="16"/>
      <c r="K259" s="16">
        <v>1.50733333333333</v>
      </c>
    </row>
    <row r="260" spans="1:11">
      <c r="A260" s="12" t="s">
        <v>8</v>
      </c>
      <c r="B260" s="13" t="s">
        <v>197</v>
      </c>
      <c r="C260" s="15"/>
      <c r="D260" s="15" t="s">
        <v>360</v>
      </c>
      <c r="E260" s="15"/>
      <c r="F260" s="15" t="s">
        <v>361</v>
      </c>
      <c r="G260" s="15"/>
      <c r="H260" s="15"/>
      <c r="I260" s="16"/>
      <c r="J260" s="16"/>
      <c r="K260" s="16">
        <v>3</v>
      </c>
    </row>
    <row r="261" spans="1:11">
      <c r="A261" s="12" t="s">
        <v>8</v>
      </c>
      <c r="B261" s="13" t="s">
        <v>197</v>
      </c>
      <c r="C261" s="15"/>
      <c r="D261" s="15" t="s">
        <v>360</v>
      </c>
      <c r="E261" s="15"/>
      <c r="F261" s="15" t="s">
        <v>361</v>
      </c>
      <c r="G261" s="15"/>
      <c r="H261" s="15"/>
      <c r="I261" s="16"/>
      <c r="J261" s="16"/>
      <c r="K261" s="16">
        <v>0.625</v>
      </c>
    </row>
    <row r="262" spans="1:11">
      <c r="A262" s="12" t="s">
        <v>8</v>
      </c>
      <c r="B262" s="13" t="s">
        <v>193</v>
      </c>
      <c r="C262" s="15"/>
      <c r="D262" s="15" t="s">
        <v>360</v>
      </c>
      <c r="E262" s="15"/>
      <c r="F262" s="15" t="s">
        <v>361</v>
      </c>
      <c r="G262" s="15"/>
      <c r="H262" s="15"/>
      <c r="I262" s="16"/>
      <c r="J262" s="16"/>
      <c r="K262" s="16">
        <v>0.375</v>
      </c>
    </row>
    <row r="263" spans="1:11">
      <c r="A263" s="12" t="s">
        <v>8</v>
      </c>
      <c r="B263" s="13" t="s">
        <v>173</v>
      </c>
      <c r="C263" s="15"/>
      <c r="D263" s="15" t="s">
        <v>360</v>
      </c>
      <c r="E263" s="15"/>
      <c r="F263" s="15" t="s">
        <v>361</v>
      </c>
      <c r="G263" s="15"/>
      <c r="H263" s="15"/>
      <c r="I263" s="16"/>
      <c r="J263" s="16"/>
      <c r="K263" s="16">
        <v>0.35</v>
      </c>
    </row>
    <row r="264" spans="1:11">
      <c r="A264" s="12" t="s">
        <v>8</v>
      </c>
      <c r="B264" s="13" t="s">
        <v>171</v>
      </c>
      <c r="C264" s="15"/>
      <c r="D264" s="15" t="s">
        <v>360</v>
      </c>
      <c r="E264" s="15"/>
      <c r="F264" s="15" t="s">
        <v>361</v>
      </c>
      <c r="G264" s="15"/>
      <c r="H264" s="15"/>
      <c r="I264" s="16"/>
      <c r="J264" s="16"/>
      <c r="K264" s="16">
        <v>3</v>
      </c>
    </row>
    <row r="265" spans="1:11">
      <c r="A265" s="12" t="s">
        <v>8</v>
      </c>
      <c r="B265" s="13" t="s">
        <v>123</v>
      </c>
      <c r="C265" s="15"/>
      <c r="D265" s="15" t="s">
        <v>360</v>
      </c>
      <c r="E265" s="15"/>
      <c r="F265" s="15" t="s">
        <v>361</v>
      </c>
      <c r="G265" s="15"/>
      <c r="H265" s="15"/>
      <c r="I265" s="16"/>
      <c r="J265" s="16"/>
      <c r="K265" s="16">
        <v>3</v>
      </c>
    </row>
    <row r="266" spans="1:11">
      <c r="A266" s="12" t="s">
        <v>8</v>
      </c>
      <c r="B266" s="13" t="s">
        <v>118</v>
      </c>
      <c r="C266" s="15"/>
      <c r="D266" s="15" t="s">
        <v>360</v>
      </c>
      <c r="E266" s="15"/>
      <c r="F266" s="15" t="s">
        <v>361</v>
      </c>
      <c r="G266" s="15"/>
      <c r="H266" s="15"/>
      <c r="I266" s="16"/>
      <c r="J266" s="16"/>
      <c r="K266" s="16">
        <v>1.2</v>
      </c>
    </row>
    <row r="267" spans="1:11">
      <c r="A267" s="12" t="s">
        <v>8</v>
      </c>
      <c r="B267" s="13" t="s">
        <v>112</v>
      </c>
      <c r="C267" s="15"/>
      <c r="D267" s="15" t="s">
        <v>360</v>
      </c>
      <c r="E267" s="15"/>
      <c r="F267" s="15" t="s">
        <v>361</v>
      </c>
      <c r="G267" s="15"/>
      <c r="H267" s="15"/>
      <c r="I267" s="16"/>
      <c r="J267" s="16"/>
      <c r="K267" s="16">
        <v>3</v>
      </c>
    </row>
    <row r="268" spans="1:11">
      <c r="A268" s="12" t="s">
        <v>8</v>
      </c>
      <c r="B268" s="13" t="s">
        <v>99</v>
      </c>
      <c r="C268" s="15"/>
      <c r="D268" s="15" t="s">
        <v>360</v>
      </c>
      <c r="E268" s="15"/>
      <c r="F268" s="15" t="s">
        <v>361</v>
      </c>
      <c r="G268" s="15"/>
      <c r="H268" s="15"/>
      <c r="I268" s="16"/>
      <c r="J268" s="16"/>
      <c r="K268" s="16">
        <v>1.35</v>
      </c>
    </row>
    <row r="269" spans="1:11">
      <c r="A269" s="12" t="s">
        <v>8</v>
      </c>
      <c r="B269" s="13" t="s">
        <v>98</v>
      </c>
      <c r="C269" s="15"/>
      <c r="D269" s="15" t="s">
        <v>360</v>
      </c>
      <c r="E269" s="15"/>
      <c r="F269" s="15" t="s">
        <v>361</v>
      </c>
      <c r="G269" s="15"/>
      <c r="H269" s="15"/>
      <c r="I269" s="16"/>
      <c r="J269" s="16"/>
      <c r="K269" s="16">
        <v>2.7</v>
      </c>
    </row>
    <row r="270" spans="1:11">
      <c r="A270" s="12" t="s">
        <v>8</v>
      </c>
      <c r="B270" s="13" t="s">
        <v>86</v>
      </c>
      <c r="C270" s="15"/>
      <c r="D270" s="15" t="s">
        <v>360</v>
      </c>
      <c r="E270" s="15"/>
      <c r="F270" s="15" t="s">
        <v>361</v>
      </c>
      <c r="G270" s="15"/>
      <c r="H270" s="15"/>
      <c r="I270" s="16"/>
      <c r="J270" s="16"/>
      <c r="K270" s="16">
        <v>3</v>
      </c>
    </row>
    <row r="271" spans="1:11">
      <c r="A271" s="12" t="s">
        <v>8</v>
      </c>
      <c r="B271" s="13" t="s">
        <v>86</v>
      </c>
      <c r="C271" s="15"/>
      <c r="D271" s="15" t="s">
        <v>360</v>
      </c>
      <c r="E271" s="15"/>
      <c r="F271" s="15" t="s">
        <v>361</v>
      </c>
      <c r="G271" s="15"/>
      <c r="H271" s="15"/>
      <c r="I271" s="16"/>
      <c r="J271" s="16"/>
      <c r="K271" s="16">
        <v>0.625</v>
      </c>
    </row>
    <row r="272" spans="1:11">
      <c r="A272" s="12" t="s">
        <v>8</v>
      </c>
      <c r="B272" s="13" t="s">
        <v>72</v>
      </c>
      <c r="C272" s="15"/>
      <c r="D272" s="15" t="s">
        <v>360</v>
      </c>
      <c r="E272" s="15"/>
      <c r="F272" s="15" t="s">
        <v>361</v>
      </c>
      <c r="G272" s="15"/>
      <c r="H272" s="15"/>
      <c r="I272" s="16"/>
      <c r="J272" s="16"/>
      <c r="K272" s="16">
        <v>0.65</v>
      </c>
    </row>
    <row r="273" spans="1:11">
      <c r="A273" s="12" t="s">
        <v>8</v>
      </c>
      <c r="B273" s="13" t="s">
        <v>69</v>
      </c>
      <c r="C273" s="15"/>
      <c r="D273" s="15" t="s">
        <v>360</v>
      </c>
      <c r="E273" s="15"/>
      <c r="F273" s="15" t="s">
        <v>361</v>
      </c>
      <c r="G273" s="15"/>
      <c r="H273" s="15"/>
      <c r="I273" s="16"/>
      <c r="J273" s="16"/>
      <c r="K273" s="16">
        <v>0.75</v>
      </c>
    </row>
    <row r="274" spans="1:11">
      <c r="A274" s="12" t="s">
        <v>8</v>
      </c>
      <c r="B274" s="13" t="s">
        <v>67</v>
      </c>
      <c r="C274" s="15"/>
      <c r="D274" s="15" t="s">
        <v>360</v>
      </c>
      <c r="E274" s="15"/>
      <c r="F274" s="15" t="s">
        <v>361</v>
      </c>
      <c r="G274" s="15"/>
      <c r="H274" s="15"/>
      <c r="I274" s="16"/>
      <c r="J274" s="16"/>
      <c r="K274" s="16">
        <v>0.375</v>
      </c>
    </row>
    <row r="275" spans="1:11">
      <c r="A275" s="12" t="s">
        <v>8</v>
      </c>
      <c r="B275" s="13" t="s">
        <v>54</v>
      </c>
      <c r="C275" s="15"/>
      <c r="D275" s="15" t="s">
        <v>360</v>
      </c>
      <c r="E275" s="15"/>
      <c r="F275" s="15" t="s">
        <v>361</v>
      </c>
      <c r="G275" s="15"/>
      <c r="H275" s="15"/>
      <c r="I275" s="16"/>
      <c r="J275" s="16"/>
      <c r="K275" s="16">
        <v>3</v>
      </c>
    </row>
    <row r="276" spans="1:11">
      <c r="A276" s="12" t="s">
        <v>8</v>
      </c>
      <c r="B276" s="13" t="s">
        <v>49</v>
      </c>
      <c r="C276" s="15"/>
      <c r="D276" s="15" t="s">
        <v>360</v>
      </c>
      <c r="E276" s="15"/>
      <c r="F276" s="15" t="s">
        <v>361</v>
      </c>
      <c r="G276" s="15"/>
      <c r="H276" s="15"/>
      <c r="I276" s="16"/>
      <c r="J276" s="16"/>
      <c r="K276" s="16">
        <v>1.625</v>
      </c>
    </row>
    <row r="277" spans="1:11">
      <c r="A277" s="12" t="s">
        <v>8</v>
      </c>
      <c r="B277" s="13" t="s">
        <v>48</v>
      </c>
      <c r="C277" s="15"/>
      <c r="D277" s="15" t="s">
        <v>360</v>
      </c>
      <c r="E277" s="15"/>
      <c r="F277" s="15" t="s">
        <v>361</v>
      </c>
      <c r="G277" s="15"/>
      <c r="H277" s="15"/>
      <c r="I277" s="16"/>
      <c r="J277" s="16"/>
      <c r="K277" s="16">
        <v>1.95</v>
      </c>
    </row>
    <row r="278" spans="1:11">
      <c r="A278" s="12" t="s">
        <v>8</v>
      </c>
      <c r="B278" s="13" t="s">
        <v>37</v>
      </c>
      <c r="C278" s="15"/>
      <c r="D278" s="15" t="s">
        <v>360</v>
      </c>
      <c r="E278" s="15"/>
      <c r="F278" s="15" t="s">
        <v>361</v>
      </c>
      <c r="G278" s="15"/>
      <c r="H278" s="15"/>
      <c r="I278" s="16"/>
      <c r="J278" s="16"/>
      <c r="K278" s="16">
        <v>1.075</v>
      </c>
    </row>
    <row r="279" spans="1:11">
      <c r="A279" s="12" t="s">
        <v>8</v>
      </c>
      <c r="B279" s="13" t="s">
        <v>36</v>
      </c>
      <c r="C279" s="15"/>
      <c r="D279" s="15" t="s">
        <v>360</v>
      </c>
      <c r="E279" s="15"/>
      <c r="F279" s="15" t="s">
        <v>361</v>
      </c>
      <c r="G279" s="15"/>
      <c r="H279" s="15"/>
      <c r="I279" s="16"/>
      <c r="J279" s="16"/>
      <c r="K279" s="16">
        <v>0.4</v>
      </c>
    </row>
    <row r="280" spans="1:11">
      <c r="A280" s="12" t="s">
        <v>8</v>
      </c>
      <c r="B280" s="13" t="s">
        <v>28</v>
      </c>
      <c r="C280" s="15"/>
      <c r="D280" s="15" t="s">
        <v>360</v>
      </c>
      <c r="E280" s="15"/>
      <c r="F280" s="15" t="s">
        <v>361</v>
      </c>
      <c r="G280" s="15"/>
      <c r="H280" s="15"/>
      <c r="I280" s="16"/>
      <c r="J280" s="16"/>
      <c r="K280" s="16">
        <v>3</v>
      </c>
    </row>
    <row r="281" spans="1:11">
      <c r="A281" s="12" t="s">
        <v>8</v>
      </c>
      <c r="B281" s="13" t="s">
        <v>9</v>
      </c>
      <c r="C281" s="15"/>
      <c r="D281" s="15" t="s">
        <v>360</v>
      </c>
      <c r="E281" s="15"/>
      <c r="F281" s="15" t="s">
        <v>361</v>
      </c>
      <c r="G281" s="15"/>
      <c r="H281" s="15"/>
      <c r="I281" s="16"/>
      <c r="J281" s="16"/>
      <c r="K281" s="16">
        <v>0.25</v>
      </c>
    </row>
    <row r="282" spans="1:11">
      <c r="A282" s="12" t="s">
        <v>10</v>
      </c>
      <c r="B282" s="13" t="s">
        <v>76</v>
      </c>
      <c r="C282" s="15"/>
      <c r="D282" s="15" t="s">
        <v>359</v>
      </c>
      <c r="E282" s="15"/>
      <c r="F282" s="15"/>
      <c r="G282" s="15"/>
      <c r="H282" s="15"/>
      <c r="I282" s="16">
        <v>1.52</v>
      </c>
      <c r="J282" s="16"/>
      <c r="K282" s="16">
        <v>1.52</v>
      </c>
    </row>
    <row r="283" spans="1:11">
      <c r="A283" s="12" t="s">
        <v>10</v>
      </c>
      <c r="B283" s="13" t="s">
        <v>161</v>
      </c>
      <c r="C283" s="15"/>
      <c r="D283" s="15" t="s">
        <v>359</v>
      </c>
      <c r="E283" s="15"/>
      <c r="F283" s="15"/>
      <c r="G283" s="15"/>
      <c r="H283" s="15"/>
      <c r="I283" s="16">
        <v>1.58653333333333</v>
      </c>
      <c r="J283" s="16"/>
      <c r="K283" s="16">
        <v>1.58653333333333</v>
      </c>
    </row>
    <row r="284" spans="1:11">
      <c r="A284" s="12" t="s">
        <v>10</v>
      </c>
      <c r="B284" s="13" t="s">
        <v>58</v>
      </c>
      <c r="C284" s="15"/>
      <c r="D284" s="15" t="s">
        <v>359</v>
      </c>
      <c r="E284" s="15"/>
      <c r="F284" s="15"/>
      <c r="G284" s="15"/>
      <c r="H284" s="15"/>
      <c r="I284" s="16">
        <v>1.50333333333333</v>
      </c>
      <c r="J284" s="16"/>
      <c r="K284" s="16">
        <v>1.50333333333333</v>
      </c>
    </row>
    <row r="285" spans="1:11">
      <c r="A285" s="12" t="s">
        <v>10</v>
      </c>
      <c r="B285" s="13" t="s">
        <v>50</v>
      </c>
      <c r="C285" s="15"/>
      <c r="D285" s="15" t="s">
        <v>359</v>
      </c>
      <c r="E285" s="15"/>
      <c r="F285" s="15"/>
      <c r="G285" s="15"/>
      <c r="H285" s="15"/>
      <c r="I285" s="16">
        <v>1.56366666666667</v>
      </c>
      <c r="J285" s="16"/>
      <c r="K285" s="16">
        <v>1.56366666666667</v>
      </c>
    </row>
    <row r="286" spans="1:11">
      <c r="A286" s="12" t="s">
        <v>10</v>
      </c>
      <c r="B286" s="13" t="s">
        <v>160</v>
      </c>
      <c r="C286" s="15"/>
      <c r="D286" s="15" t="s">
        <v>359</v>
      </c>
      <c r="E286" s="15"/>
      <c r="F286" s="15"/>
      <c r="G286" s="15"/>
      <c r="H286" s="15"/>
      <c r="I286" s="16">
        <v>1.57708571428571</v>
      </c>
      <c r="J286" s="16"/>
      <c r="K286" s="16">
        <v>1.57708571428571</v>
      </c>
    </row>
    <row r="287" spans="1:11">
      <c r="A287" s="12" t="s">
        <v>10</v>
      </c>
      <c r="B287" s="13" t="s">
        <v>116</v>
      </c>
      <c r="C287" s="15"/>
      <c r="D287" s="15" t="s">
        <v>359</v>
      </c>
      <c r="E287" s="15"/>
      <c r="F287" s="15"/>
      <c r="G287" s="15"/>
      <c r="H287" s="15"/>
      <c r="I287" s="16">
        <v>1.47155555555556</v>
      </c>
      <c r="J287" s="16"/>
      <c r="K287" s="16">
        <v>1.47155555555556</v>
      </c>
    </row>
    <row r="288" spans="1:11">
      <c r="A288" s="12" t="s">
        <v>10</v>
      </c>
      <c r="B288" s="13" t="s">
        <v>170</v>
      </c>
      <c r="C288" s="15"/>
      <c r="D288" s="15" t="s">
        <v>359</v>
      </c>
      <c r="E288" s="15"/>
      <c r="F288" s="15"/>
      <c r="G288" s="15"/>
      <c r="H288" s="15"/>
      <c r="I288" s="16">
        <v>1.57708571428571</v>
      </c>
      <c r="J288" s="16"/>
      <c r="K288" s="16">
        <v>1.57708571428571</v>
      </c>
    </row>
    <row r="289" spans="1:11">
      <c r="A289" s="12" t="s">
        <v>10</v>
      </c>
      <c r="B289" s="13" t="s">
        <v>30</v>
      </c>
      <c r="C289" s="15"/>
      <c r="D289" s="15" t="s">
        <v>359</v>
      </c>
      <c r="E289" s="15"/>
      <c r="F289" s="15"/>
      <c r="G289" s="15"/>
      <c r="H289" s="15"/>
      <c r="I289" s="16">
        <v>1.45633333333333</v>
      </c>
      <c r="J289" s="16"/>
      <c r="K289" s="16">
        <v>1.45633333333333</v>
      </c>
    </row>
    <row r="290" spans="1:11">
      <c r="A290" s="12" t="s">
        <v>10</v>
      </c>
      <c r="B290" s="13" t="s">
        <v>51</v>
      </c>
      <c r="C290" s="15"/>
      <c r="D290" s="15" t="s">
        <v>359</v>
      </c>
      <c r="E290" s="15"/>
      <c r="F290" s="15"/>
      <c r="G290" s="15"/>
      <c r="H290" s="15"/>
      <c r="I290" s="16">
        <v>1.44966666666667</v>
      </c>
      <c r="J290" s="16"/>
      <c r="K290" s="16">
        <v>1.44966666666667</v>
      </c>
    </row>
    <row r="291" spans="1:11">
      <c r="A291" s="12" t="s">
        <v>10</v>
      </c>
      <c r="B291" s="13" t="s">
        <v>164</v>
      </c>
      <c r="C291" s="15"/>
      <c r="D291" s="15" t="s">
        <v>359</v>
      </c>
      <c r="E291" s="15"/>
      <c r="F291" s="15"/>
      <c r="G291" s="15"/>
      <c r="H291" s="15"/>
      <c r="I291" s="16">
        <v>1.5298</v>
      </c>
      <c r="J291" s="16"/>
      <c r="K291" s="16">
        <v>1.5298</v>
      </c>
    </row>
    <row r="292" spans="1:11">
      <c r="A292" s="12" t="s">
        <v>10</v>
      </c>
      <c r="B292" s="13" t="s">
        <v>33</v>
      </c>
      <c r="C292" s="15"/>
      <c r="D292" s="15" t="s">
        <v>359</v>
      </c>
      <c r="E292" s="15"/>
      <c r="F292" s="15"/>
      <c r="G292" s="15"/>
      <c r="H292" s="15"/>
      <c r="I292" s="16">
        <v>1.52555555555556</v>
      </c>
      <c r="J292" s="16"/>
      <c r="K292" s="16">
        <v>1.52555555555556</v>
      </c>
    </row>
    <row r="293" spans="1:11">
      <c r="A293" s="12" t="s">
        <v>10</v>
      </c>
      <c r="B293" s="13" t="s">
        <v>138</v>
      </c>
      <c r="C293" s="15"/>
      <c r="D293" s="15" t="s">
        <v>359</v>
      </c>
      <c r="E293" s="15"/>
      <c r="F293" s="15"/>
      <c r="G293" s="15"/>
      <c r="H293" s="15"/>
      <c r="I293" s="16">
        <v>1.44966666666667</v>
      </c>
      <c r="J293" s="16"/>
      <c r="K293" s="16">
        <v>1.44966666666667</v>
      </c>
    </row>
    <row r="294" spans="1:11">
      <c r="A294" s="12" t="s">
        <v>10</v>
      </c>
      <c r="B294" s="13" t="s">
        <v>38</v>
      </c>
      <c r="C294" s="15"/>
      <c r="D294" s="15" t="s">
        <v>359</v>
      </c>
      <c r="E294" s="15"/>
      <c r="F294" s="15"/>
      <c r="G294" s="15"/>
      <c r="H294" s="15"/>
      <c r="I294" s="16">
        <v>1.57853333333333</v>
      </c>
      <c r="J294" s="16"/>
      <c r="K294" s="16">
        <v>1.57853333333333</v>
      </c>
    </row>
    <row r="295" spans="1:11">
      <c r="A295" s="12" t="s">
        <v>10</v>
      </c>
      <c r="B295" s="13" t="s">
        <v>178</v>
      </c>
      <c r="C295" s="15"/>
      <c r="D295" s="15" t="s">
        <v>359</v>
      </c>
      <c r="E295" s="15"/>
      <c r="F295" s="15"/>
      <c r="G295" s="15"/>
      <c r="H295" s="15"/>
      <c r="I295" s="16">
        <v>1.58766666666667</v>
      </c>
      <c r="J295" s="16"/>
      <c r="K295" s="16">
        <v>1.58766666666667</v>
      </c>
    </row>
    <row r="296" spans="1:11">
      <c r="A296" s="12" t="s">
        <v>10</v>
      </c>
      <c r="B296" s="13" t="s">
        <v>24</v>
      </c>
      <c r="C296" s="15"/>
      <c r="D296" s="15" t="s">
        <v>359</v>
      </c>
      <c r="E296" s="15"/>
      <c r="F296" s="15"/>
      <c r="G296" s="15"/>
      <c r="H296" s="15"/>
      <c r="I296" s="16">
        <v>1.601</v>
      </c>
      <c r="J296" s="16"/>
      <c r="K296" s="16">
        <v>1.601</v>
      </c>
    </row>
    <row r="297" spans="1:11">
      <c r="A297" s="12" t="s">
        <v>10</v>
      </c>
      <c r="B297" s="13" t="s">
        <v>65</v>
      </c>
      <c r="C297" s="15"/>
      <c r="D297" s="15" t="s">
        <v>359</v>
      </c>
      <c r="E297" s="15"/>
      <c r="F297" s="15"/>
      <c r="G297" s="15"/>
      <c r="H297" s="15"/>
      <c r="I297" s="16">
        <v>1.50333333333333</v>
      </c>
      <c r="J297" s="16"/>
      <c r="K297" s="16">
        <v>1.50333333333333</v>
      </c>
    </row>
    <row r="298" spans="1:11">
      <c r="A298" s="12" t="s">
        <v>10</v>
      </c>
      <c r="B298" s="13" t="s">
        <v>150</v>
      </c>
      <c r="C298" s="15"/>
      <c r="D298" s="15" t="s">
        <v>359</v>
      </c>
      <c r="E298" s="15"/>
      <c r="F298" s="15"/>
      <c r="G298" s="15"/>
      <c r="H298" s="15"/>
      <c r="I298" s="16">
        <v>1.313</v>
      </c>
      <c r="J298" s="16"/>
      <c r="K298" s="16">
        <v>1.313</v>
      </c>
    </row>
    <row r="299" spans="1:11">
      <c r="A299" s="12" t="s">
        <v>10</v>
      </c>
      <c r="B299" s="13" t="s">
        <v>71</v>
      </c>
      <c r="C299" s="15"/>
      <c r="D299" s="15" t="s">
        <v>359</v>
      </c>
      <c r="E299" s="15"/>
      <c r="F299" s="15"/>
      <c r="G299" s="15"/>
      <c r="H299" s="15"/>
      <c r="I299" s="16">
        <v>1.4966</v>
      </c>
      <c r="J299" s="16"/>
      <c r="K299" s="16">
        <v>1.4966</v>
      </c>
    </row>
    <row r="300" spans="1:11">
      <c r="A300" s="12" t="s">
        <v>10</v>
      </c>
      <c r="B300" s="13" t="s">
        <v>145</v>
      </c>
      <c r="C300" s="15"/>
      <c r="D300" s="15" t="s">
        <v>359</v>
      </c>
      <c r="E300" s="15"/>
      <c r="F300" s="15"/>
      <c r="G300" s="15"/>
      <c r="H300" s="15"/>
      <c r="I300" s="16">
        <v>1.357</v>
      </c>
      <c r="J300" s="16"/>
      <c r="K300" s="16">
        <v>1.357</v>
      </c>
    </row>
    <row r="301" spans="1:11">
      <c r="A301" s="12" t="s">
        <v>10</v>
      </c>
      <c r="B301" s="13" t="s">
        <v>56</v>
      </c>
      <c r="C301" s="15"/>
      <c r="D301" s="15" t="s">
        <v>359</v>
      </c>
      <c r="E301" s="15"/>
      <c r="F301" s="15"/>
      <c r="G301" s="15"/>
      <c r="H301" s="15"/>
      <c r="I301" s="16">
        <v>1.48973333333333</v>
      </c>
      <c r="J301" s="16"/>
      <c r="K301" s="16">
        <v>1.48973333333333</v>
      </c>
    </row>
    <row r="302" spans="1:11">
      <c r="A302" s="12" t="s">
        <v>10</v>
      </c>
      <c r="B302" s="13" t="s">
        <v>184</v>
      </c>
      <c r="C302" s="15"/>
      <c r="D302" s="15" t="s">
        <v>359</v>
      </c>
      <c r="E302" s="15"/>
      <c r="F302" s="15"/>
      <c r="G302" s="15"/>
      <c r="H302" s="15"/>
      <c r="I302" s="16">
        <v>1.3686</v>
      </c>
      <c r="J302" s="16"/>
      <c r="K302" s="16">
        <v>1.3686</v>
      </c>
    </row>
    <row r="303" spans="1:11">
      <c r="A303" s="12" t="s">
        <v>10</v>
      </c>
      <c r="B303" s="13" t="s">
        <v>133</v>
      </c>
      <c r="C303" s="15"/>
      <c r="D303" s="15" t="s">
        <v>359</v>
      </c>
      <c r="E303" s="15"/>
      <c r="F303" s="15"/>
      <c r="G303" s="15"/>
      <c r="H303" s="15"/>
      <c r="I303" s="16">
        <v>1.54133333333333</v>
      </c>
      <c r="J303" s="16"/>
      <c r="K303" s="16">
        <v>1.54133333333333</v>
      </c>
    </row>
    <row r="304" spans="1:11">
      <c r="A304" s="12" t="s">
        <v>10</v>
      </c>
      <c r="B304" s="13" t="s">
        <v>39</v>
      </c>
      <c r="C304" s="15"/>
      <c r="D304" s="15" t="s">
        <v>359</v>
      </c>
      <c r="E304" s="15"/>
      <c r="F304" s="15"/>
      <c r="G304" s="15"/>
      <c r="H304" s="15"/>
      <c r="I304" s="16">
        <v>1.51111111111111</v>
      </c>
      <c r="J304" s="16"/>
      <c r="K304" s="16">
        <v>1.51111111111111</v>
      </c>
    </row>
    <row r="305" spans="1:11">
      <c r="A305" s="12" t="s">
        <v>10</v>
      </c>
      <c r="B305" s="13" t="s">
        <v>157</v>
      </c>
      <c r="C305" s="15"/>
      <c r="D305" s="15" t="s">
        <v>359</v>
      </c>
      <c r="E305" s="15"/>
      <c r="F305" s="15"/>
      <c r="G305" s="15"/>
      <c r="H305" s="15"/>
      <c r="I305" s="16">
        <v>1.54086666666667</v>
      </c>
      <c r="J305" s="16"/>
      <c r="K305" s="16">
        <v>1.54086666666667</v>
      </c>
    </row>
    <row r="306" spans="1:11">
      <c r="A306" s="12" t="s">
        <v>10</v>
      </c>
      <c r="B306" s="13" t="s">
        <v>186</v>
      </c>
      <c r="C306" s="15"/>
      <c r="D306" s="15" t="s">
        <v>359</v>
      </c>
      <c r="E306" s="15"/>
      <c r="F306" s="15"/>
      <c r="G306" s="15"/>
      <c r="H306" s="15"/>
      <c r="I306" s="16">
        <v>1.4492</v>
      </c>
      <c r="J306" s="16"/>
      <c r="K306" s="16">
        <v>1.4492</v>
      </c>
    </row>
    <row r="307" spans="1:11">
      <c r="A307" s="12" t="s">
        <v>10</v>
      </c>
      <c r="B307" s="13" t="s">
        <v>100</v>
      </c>
      <c r="C307" s="15"/>
      <c r="D307" s="15" t="s">
        <v>359</v>
      </c>
      <c r="E307" s="15"/>
      <c r="F307" s="15"/>
      <c r="G307" s="15"/>
      <c r="H307" s="15"/>
      <c r="I307" s="16">
        <v>1.4662</v>
      </c>
      <c r="J307" s="16"/>
      <c r="K307" s="16">
        <v>1.4662</v>
      </c>
    </row>
    <row r="308" spans="1:11">
      <c r="A308" s="12" t="s">
        <v>10</v>
      </c>
      <c r="B308" s="13" t="s">
        <v>59</v>
      </c>
      <c r="C308" s="15"/>
      <c r="D308" s="15" t="s">
        <v>359</v>
      </c>
      <c r="E308" s="15"/>
      <c r="F308" s="15"/>
      <c r="G308" s="15"/>
      <c r="H308" s="15"/>
      <c r="I308" s="16">
        <v>1.409</v>
      </c>
      <c r="J308" s="16"/>
      <c r="K308" s="16">
        <v>1.409</v>
      </c>
    </row>
    <row r="309" spans="1:11">
      <c r="A309" s="12" t="s">
        <v>10</v>
      </c>
      <c r="B309" s="13" t="s">
        <v>147</v>
      </c>
      <c r="C309" s="15"/>
      <c r="D309" s="15" t="s">
        <v>359</v>
      </c>
      <c r="E309" s="15"/>
      <c r="F309" s="15"/>
      <c r="G309" s="15"/>
      <c r="H309" s="15"/>
      <c r="I309" s="16">
        <v>1.54738095238095</v>
      </c>
      <c r="J309" s="16"/>
      <c r="K309" s="16">
        <v>1.54738095238095</v>
      </c>
    </row>
    <row r="310" spans="1:11">
      <c r="A310" s="12" t="s">
        <v>10</v>
      </c>
      <c r="B310" s="13" t="s">
        <v>53</v>
      </c>
      <c r="C310" s="15"/>
      <c r="D310" s="15" t="s">
        <v>359</v>
      </c>
      <c r="E310" s="15"/>
      <c r="F310" s="15"/>
      <c r="G310" s="15"/>
      <c r="H310" s="15"/>
      <c r="I310" s="16">
        <v>1.409</v>
      </c>
      <c r="J310" s="16"/>
      <c r="K310" s="16">
        <v>1.409</v>
      </c>
    </row>
    <row r="311" spans="1:11">
      <c r="A311" s="12" t="s">
        <v>10</v>
      </c>
      <c r="B311" s="13" t="s">
        <v>47</v>
      </c>
      <c r="C311" s="15"/>
      <c r="D311" s="15" t="s">
        <v>359</v>
      </c>
      <c r="E311" s="15"/>
      <c r="F311" s="15"/>
      <c r="G311" s="15"/>
      <c r="H311" s="15"/>
      <c r="I311" s="16">
        <v>1.39</v>
      </c>
      <c r="J311" s="16"/>
      <c r="K311" s="16">
        <v>1.39</v>
      </c>
    </row>
    <row r="312" spans="1:11">
      <c r="A312" s="12" t="s">
        <v>10</v>
      </c>
      <c r="B312" s="13" t="s">
        <v>162</v>
      </c>
      <c r="C312" s="15"/>
      <c r="D312" s="15" t="s">
        <v>359</v>
      </c>
      <c r="E312" s="15"/>
      <c r="F312" s="15"/>
      <c r="G312" s="15"/>
      <c r="H312" s="15"/>
      <c r="I312" s="16">
        <v>1.548</v>
      </c>
      <c r="J312" s="16"/>
      <c r="K312" s="16">
        <v>1.548</v>
      </c>
    </row>
    <row r="313" spans="1:11">
      <c r="A313" s="12" t="s">
        <v>10</v>
      </c>
      <c r="B313" s="13" t="s">
        <v>142</v>
      </c>
      <c r="C313" s="15"/>
      <c r="D313" s="15" t="s">
        <v>359</v>
      </c>
      <c r="E313" s="15"/>
      <c r="F313" s="15"/>
      <c r="G313" s="15"/>
      <c r="H313" s="15"/>
      <c r="I313" s="16">
        <v>1.313</v>
      </c>
      <c r="J313" s="16"/>
      <c r="K313" s="16">
        <v>1.313</v>
      </c>
    </row>
    <row r="314" spans="1:11">
      <c r="A314" s="12" t="s">
        <v>10</v>
      </c>
      <c r="B314" s="13" t="s">
        <v>11</v>
      </c>
      <c r="C314" s="15"/>
      <c r="D314" s="15" t="s">
        <v>359</v>
      </c>
      <c r="E314" s="15"/>
      <c r="F314" s="15"/>
      <c r="G314" s="15"/>
      <c r="H314" s="15"/>
      <c r="I314" s="16">
        <v>1.34633333333333</v>
      </c>
      <c r="J314" s="16"/>
      <c r="K314" s="16">
        <v>1.34633333333333</v>
      </c>
    </row>
    <row r="315" spans="1:11">
      <c r="A315" s="12" t="s">
        <v>10</v>
      </c>
      <c r="B315" s="13" t="s">
        <v>158</v>
      </c>
      <c r="C315" s="15"/>
      <c r="D315" s="15" t="s">
        <v>359</v>
      </c>
      <c r="E315" s="15"/>
      <c r="F315" s="15"/>
      <c r="G315" s="15"/>
      <c r="H315" s="15"/>
      <c r="I315" s="16">
        <v>1.54738095238095</v>
      </c>
      <c r="J315" s="16"/>
      <c r="K315" s="16">
        <v>1.54738095238095</v>
      </c>
    </row>
    <row r="316" spans="1:11">
      <c r="A316" s="12" t="s">
        <v>10</v>
      </c>
      <c r="B316" s="13" t="s">
        <v>40</v>
      </c>
      <c r="C316" s="15"/>
      <c r="D316" s="15" t="s">
        <v>359</v>
      </c>
      <c r="E316" s="15"/>
      <c r="F316" s="15"/>
      <c r="G316" s="15"/>
      <c r="H316" s="15"/>
      <c r="I316" s="16">
        <v>1.42226666666667</v>
      </c>
      <c r="J316" s="16"/>
      <c r="K316" s="16">
        <v>1.42226666666667</v>
      </c>
    </row>
    <row r="317" spans="1:11">
      <c r="A317" s="12" t="s">
        <v>10</v>
      </c>
      <c r="B317" s="13" t="s">
        <v>184</v>
      </c>
      <c r="C317" s="1"/>
      <c r="D317" s="15" t="s">
        <v>360</v>
      </c>
      <c r="E317" s="15"/>
      <c r="F317" s="15" t="s">
        <v>361</v>
      </c>
      <c r="G317" s="1"/>
      <c r="H317" s="1"/>
      <c r="I317" s="9"/>
      <c r="J317" s="9"/>
      <c r="K317" s="9">
        <v>1.3</v>
      </c>
    </row>
    <row r="318" spans="1:11">
      <c r="A318" s="12" t="s">
        <v>10</v>
      </c>
      <c r="B318" s="13" t="s">
        <v>178</v>
      </c>
      <c r="C318" s="1"/>
      <c r="D318" s="15" t="s">
        <v>360</v>
      </c>
      <c r="E318" s="15"/>
      <c r="F318" s="15" t="s">
        <v>361</v>
      </c>
      <c r="G318" s="1"/>
      <c r="H318" s="1"/>
      <c r="I318" s="9"/>
      <c r="J318" s="9"/>
      <c r="K318" s="9">
        <v>2.55</v>
      </c>
    </row>
    <row r="319" spans="1:11">
      <c r="A319" s="12" t="s">
        <v>10</v>
      </c>
      <c r="B319" s="13" t="s">
        <v>170</v>
      </c>
      <c r="C319" s="1"/>
      <c r="D319" s="15" t="s">
        <v>360</v>
      </c>
      <c r="E319" s="15"/>
      <c r="F319" s="15" t="s">
        <v>361</v>
      </c>
      <c r="G319" s="1"/>
      <c r="H319" s="1"/>
      <c r="I319" s="9"/>
      <c r="J319" s="9"/>
      <c r="K319" s="9">
        <v>2.95</v>
      </c>
    </row>
    <row r="320" spans="1:11">
      <c r="A320" s="12" t="s">
        <v>10</v>
      </c>
      <c r="B320" s="13" t="s">
        <v>164</v>
      </c>
      <c r="C320" s="1"/>
      <c r="D320" s="15" t="s">
        <v>360</v>
      </c>
      <c r="E320" s="15"/>
      <c r="F320" s="15" t="s">
        <v>361</v>
      </c>
      <c r="G320" s="1"/>
      <c r="H320" s="1"/>
      <c r="I320" s="9"/>
      <c r="J320" s="9"/>
      <c r="K320" s="9">
        <v>2.975</v>
      </c>
    </row>
    <row r="321" spans="1:11">
      <c r="A321" s="12" t="s">
        <v>10</v>
      </c>
      <c r="B321" s="13" t="s">
        <v>161</v>
      </c>
      <c r="C321" s="1"/>
      <c r="D321" s="15" t="s">
        <v>360</v>
      </c>
      <c r="E321" s="15"/>
      <c r="F321" s="15" t="s">
        <v>361</v>
      </c>
      <c r="G321" s="1"/>
      <c r="H321" s="1"/>
      <c r="I321" s="9"/>
      <c r="J321" s="9"/>
      <c r="K321" s="9">
        <v>3</v>
      </c>
    </row>
    <row r="322" spans="1:11">
      <c r="A322" s="12" t="s">
        <v>10</v>
      </c>
      <c r="B322" s="13" t="s">
        <v>160</v>
      </c>
      <c r="C322" s="1"/>
      <c r="D322" s="15" t="s">
        <v>360</v>
      </c>
      <c r="E322" s="15"/>
      <c r="F322" s="15" t="s">
        <v>361</v>
      </c>
      <c r="G322" s="1"/>
      <c r="H322" s="1"/>
      <c r="I322" s="9"/>
      <c r="J322" s="9"/>
      <c r="K322" s="9">
        <v>3</v>
      </c>
    </row>
    <row r="323" spans="1:11">
      <c r="A323" s="12" t="s">
        <v>10</v>
      </c>
      <c r="B323" s="13" t="s">
        <v>158</v>
      </c>
      <c r="C323" s="1"/>
      <c r="D323" s="15" t="s">
        <v>360</v>
      </c>
      <c r="E323" s="15"/>
      <c r="F323" s="15" t="s">
        <v>361</v>
      </c>
      <c r="G323" s="1"/>
      <c r="H323" s="1"/>
      <c r="I323" s="9"/>
      <c r="J323" s="9"/>
      <c r="K323" s="9">
        <v>0.5</v>
      </c>
    </row>
    <row r="324" spans="1:11">
      <c r="A324" s="12" t="s">
        <v>10</v>
      </c>
      <c r="B324" s="13" t="s">
        <v>157</v>
      </c>
      <c r="C324" s="1"/>
      <c r="D324" s="15" t="s">
        <v>360</v>
      </c>
      <c r="E324" s="15"/>
      <c r="F324" s="15" t="s">
        <v>361</v>
      </c>
      <c r="G324" s="1"/>
      <c r="H324" s="1"/>
      <c r="I324" s="9"/>
      <c r="J324" s="9"/>
      <c r="K324" s="9">
        <v>3</v>
      </c>
    </row>
    <row r="325" spans="1:11">
      <c r="A325" s="12" t="s">
        <v>10</v>
      </c>
      <c r="B325" s="13" t="s">
        <v>116</v>
      </c>
      <c r="C325" s="1"/>
      <c r="D325" s="15" t="s">
        <v>360</v>
      </c>
      <c r="E325" s="15"/>
      <c r="F325" s="15" t="s">
        <v>361</v>
      </c>
      <c r="G325" s="1"/>
      <c r="H325" s="1"/>
      <c r="I325" s="9"/>
      <c r="J325" s="9"/>
      <c r="K325" s="9">
        <v>3</v>
      </c>
    </row>
    <row r="326" spans="1:11">
      <c r="A326" s="12" t="s">
        <v>10</v>
      </c>
      <c r="B326" s="13" t="s">
        <v>100</v>
      </c>
      <c r="C326" s="1"/>
      <c r="D326" s="15" t="s">
        <v>360</v>
      </c>
      <c r="E326" s="15"/>
      <c r="F326" s="15" t="s">
        <v>361</v>
      </c>
      <c r="G326" s="1"/>
      <c r="H326" s="1"/>
      <c r="I326" s="9"/>
      <c r="J326" s="9"/>
      <c r="K326" s="9">
        <v>0.5</v>
      </c>
    </row>
    <row r="327" spans="1:11">
      <c r="A327" s="12" t="s">
        <v>10</v>
      </c>
      <c r="B327" s="13" t="s">
        <v>76</v>
      </c>
      <c r="C327" s="1"/>
      <c r="D327" s="15" t="s">
        <v>360</v>
      </c>
      <c r="E327" s="15"/>
      <c r="F327" s="15" t="s">
        <v>361</v>
      </c>
      <c r="G327" s="1"/>
      <c r="H327" s="1"/>
      <c r="I327" s="9"/>
      <c r="J327" s="9"/>
      <c r="K327" s="9">
        <v>3</v>
      </c>
    </row>
    <row r="328" spans="1:11">
      <c r="A328" s="12" t="s">
        <v>10</v>
      </c>
      <c r="B328" s="13" t="s">
        <v>76</v>
      </c>
      <c r="C328" s="1"/>
      <c r="D328" s="15" t="s">
        <v>360</v>
      </c>
      <c r="E328" s="15"/>
      <c r="F328" s="15" t="s">
        <v>361</v>
      </c>
      <c r="G328" s="1"/>
      <c r="H328" s="1"/>
      <c r="I328" s="9"/>
      <c r="J328" s="9"/>
      <c r="K328" s="9">
        <v>0.625</v>
      </c>
    </row>
    <row r="329" spans="1:11">
      <c r="A329" s="12" t="s">
        <v>10</v>
      </c>
      <c r="B329" s="13" t="s">
        <v>65</v>
      </c>
      <c r="C329" s="1"/>
      <c r="D329" s="15" t="s">
        <v>360</v>
      </c>
      <c r="E329" s="15"/>
      <c r="F329" s="15" t="s">
        <v>361</v>
      </c>
      <c r="G329" s="1"/>
      <c r="H329" s="1"/>
      <c r="I329" s="9"/>
      <c r="J329" s="9"/>
      <c r="K329" s="9">
        <v>0.5</v>
      </c>
    </row>
    <row r="330" spans="1:11">
      <c r="A330" s="12" t="s">
        <v>10</v>
      </c>
      <c r="B330" s="13" t="s">
        <v>59</v>
      </c>
      <c r="C330" s="1"/>
      <c r="D330" s="15" t="s">
        <v>360</v>
      </c>
      <c r="E330" s="15"/>
      <c r="F330" s="15" t="s">
        <v>361</v>
      </c>
      <c r="G330" s="1"/>
      <c r="H330" s="1"/>
      <c r="I330" s="9"/>
      <c r="J330" s="9"/>
      <c r="K330" s="9">
        <v>1.4</v>
      </c>
    </row>
    <row r="331" spans="1:11">
      <c r="A331" s="12" t="s">
        <v>10</v>
      </c>
      <c r="B331" s="13" t="s">
        <v>50</v>
      </c>
      <c r="C331" s="1"/>
      <c r="D331" s="15" t="s">
        <v>360</v>
      </c>
      <c r="E331" s="15"/>
      <c r="F331" s="15" t="s">
        <v>361</v>
      </c>
      <c r="G331" s="1"/>
      <c r="H331" s="1"/>
      <c r="I331" s="9"/>
      <c r="J331" s="9"/>
      <c r="K331" s="9">
        <v>1.15</v>
      </c>
    </row>
    <row r="332" spans="1:11">
      <c r="A332" s="12" t="s">
        <v>10</v>
      </c>
      <c r="B332" s="13" t="s">
        <v>39</v>
      </c>
      <c r="C332" s="1"/>
      <c r="D332" s="15" t="s">
        <v>360</v>
      </c>
      <c r="E332" s="15"/>
      <c r="F332" s="15" t="s">
        <v>361</v>
      </c>
      <c r="G332" s="1"/>
      <c r="H332" s="1"/>
      <c r="I332" s="9"/>
      <c r="J332" s="9"/>
      <c r="K332" s="9">
        <v>0.425</v>
      </c>
    </row>
    <row r="333" spans="1:11">
      <c r="A333" s="12" t="s">
        <v>10</v>
      </c>
      <c r="B333" s="13" t="s">
        <v>33</v>
      </c>
      <c r="C333" s="1"/>
      <c r="D333" s="15" t="s">
        <v>360</v>
      </c>
      <c r="E333" s="15"/>
      <c r="F333" s="15" t="s">
        <v>361</v>
      </c>
      <c r="G333" s="1"/>
      <c r="H333" s="1"/>
      <c r="I333" s="9"/>
      <c r="J333" s="9"/>
      <c r="K333" s="9">
        <v>1.075</v>
      </c>
    </row>
    <row r="334" spans="1:11">
      <c r="A334" s="12" t="s">
        <v>10</v>
      </c>
      <c r="B334" s="13" t="s">
        <v>33</v>
      </c>
      <c r="C334" s="1"/>
      <c r="D334" s="15" t="s">
        <v>360</v>
      </c>
      <c r="E334" s="15"/>
      <c r="F334" s="15" t="s">
        <v>361</v>
      </c>
      <c r="G334" s="1"/>
      <c r="H334" s="1"/>
      <c r="I334" s="9"/>
      <c r="J334" s="9"/>
      <c r="K334" s="9">
        <f>49/40</f>
        <v>1.225</v>
      </c>
    </row>
    <row r="335" spans="1:11">
      <c r="A335" s="12" t="s">
        <v>10</v>
      </c>
      <c r="B335" s="13" t="s">
        <v>30</v>
      </c>
      <c r="C335" s="1"/>
      <c r="D335" s="15" t="s">
        <v>360</v>
      </c>
      <c r="E335" s="15"/>
      <c r="F335" s="15" t="s">
        <v>361</v>
      </c>
      <c r="G335" s="1"/>
      <c r="H335" s="1"/>
      <c r="I335" s="9"/>
      <c r="J335" s="9"/>
      <c r="K335" s="9">
        <v>2.05</v>
      </c>
    </row>
    <row r="336" spans="1:11">
      <c r="A336" s="12" t="s">
        <v>10</v>
      </c>
      <c r="B336" s="13" t="s">
        <v>30</v>
      </c>
      <c r="C336" s="1"/>
      <c r="D336" s="15" t="s">
        <v>360</v>
      </c>
      <c r="E336" s="15"/>
      <c r="F336" s="15" t="s">
        <v>361</v>
      </c>
      <c r="G336" s="1"/>
      <c r="H336" s="1"/>
      <c r="I336" s="9"/>
      <c r="J336" s="9"/>
      <c r="K336" s="9">
        <v>1.25</v>
      </c>
    </row>
  </sheetData>
  <autoFilter xmlns:etc="http://www.wps.cn/officeDocument/2017/etCustomData" ref="A1:K336" etc:filterBottomFollowUsedRange="0">
    <extLst/>
  </autoFilter>
  <dataValidations count="2">
    <dataValidation allowBlank="1" showInputMessage="1" showErrorMessage="1" sqref="D1"/>
    <dataValidation type="list" allowBlank="1" showInputMessage="1" showErrorMessage="1" sqref="D2:D28 D77:D110 D136:D202 D229:D259 D282:D316 D337:D1048576">
      <formula1>"劳动日常考核基础分,活动与卫生加减分,志愿服务,实习实训"</formula1>
    </dataValidation>
  </dataValidations>
  <pageMargins left="0.75" right="0.75" top="1" bottom="1" header="0.5" footer="0.5"/>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SB415"/>
  <sheetViews>
    <sheetView zoomScale="88" zoomScaleNormal="88" topLeftCell="A118" workbookViewId="0">
      <selection activeCell="N141" sqref="N141"/>
    </sheetView>
  </sheetViews>
  <sheetFormatPr defaultColWidth="9.2" defaultRowHeight="14"/>
  <cols>
    <col min="1" max="1" width="17.0636363636364" style="3" customWidth="1"/>
    <col min="2" max="2" width="14.0636363636364" style="4" customWidth="1"/>
    <col min="3" max="3" width="9.33636363636364" style="3" customWidth="1"/>
    <col min="4" max="4" width="25.0636363636364" style="3" customWidth="1"/>
    <col min="5" max="5" width="68.2636363636364" style="5" customWidth="1"/>
    <col min="6" max="6" width="10.0636363636364" style="3" customWidth="1"/>
    <col min="7" max="7" width="7.33636363636364" style="3" customWidth="1"/>
    <col min="8" max="8" width="8.72727272727273" style="3" customWidth="1"/>
    <col min="9" max="9" width="8.06363636363636" style="3" customWidth="1"/>
    <col min="10" max="12" width="11.3363636363636" style="6" customWidth="1"/>
    <col min="13" max="16384" width="9.2" style="3"/>
  </cols>
  <sheetData>
    <row r="1" spans="1:12">
      <c r="A1" s="1" t="s">
        <v>0</v>
      </c>
      <c r="B1" s="7" t="s">
        <v>1</v>
      </c>
      <c r="C1" s="1" t="s">
        <v>2</v>
      </c>
      <c r="D1" s="1" t="s">
        <v>236</v>
      </c>
      <c r="E1" s="8" t="s">
        <v>237</v>
      </c>
      <c r="F1" s="1" t="s">
        <v>238</v>
      </c>
      <c r="G1" s="1" t="s">
        <v>239</v>
      </c>
      <c r="H1" s="1" t="s">
        <v>293</v>
      </c>
      <c r="I1" s="1" t="s">
        <v>294</v>
      </c>
      <c r="J1" s="9" t="s">
        <v>240</v>
      </c>
      <c r="K1" s="9" t="s">
        <v>295</v>
      </c>
      <c r="L1" s="9" t="s">
        <v>235</v>
      </c>
    </row>
    <row r="2" ht="13.5" customHeight="1" spans="1:12">
      <c r="A2" s="1" t="s">
        <v>6</v>
      </c>
      <c r="B2" s="7" t="s">
        <v>119</v>
      </c>
      <c r="C2" s="1"/>
      <c r="D2" s="1" t="s">
        <v>221</v>
      </c>
      <c r="E2" s="8" t="s">
        <v>369</v>
      </c>
      <c r="F2" s="1" t="s">
        <v>250</v>
      </c>
      <c r="G2" s="1"/>
      <c r="H2" s="1" t="s">
        <v>347</v>
      </c>
      <c r="I2" s="1"/>
      <c r="J2" s="9">
        <v>1</v>
      </c>
      <c r="K2" s="9"/>
      <c r="L2" s="9">
        <v>1</v>
      </c>
    </row>
    <row r="3" ht="13.5" customHeight="1" spans="1:12">
      <c r="A3" s="1" t="s">
        <v>6</v>
      </c>
      <c r="B3" s="7" t="s">
        <v>168</v>
      </c>
      <c r="C3" s="1"/>
      <c r="D3" s="1" t="s">
        <v>221</v>
      </c>
      <c r="E3" s="8" t="s">
        <v>369</v>
      </c>
      <c r="F3" s="1" t="s">
        <v>250</v>
      </c>
      <c r="G3" s="1"/>
      <c r="H3" s="1" t="s">
        <v>340</v>
      </c>
      <c r="I3" s="1"/>
      <c r="J3" s="9">
        <v>0.25</v>
      </c>
      <c r="K3" s="9"/>
      <c r="L3" s="9">
        <v>0.25</v>
      </c>
    </row>
    <row r="4" ht="13.5" customHeight="1" spans="1:12">
      <c r="A4" s="1" t="s">
        <v>6</v>
      </c>
      <c r="B4" s="7" t="s">
        <v>166</v>
      </c>
      <c r="C4" s="1"/>
      <c r="D4" s="1" t="s">
        <v>221</v>
      </c>
      <c r="E4" s="8" t="s">
        <v>369</v>
      </c>
      <c r="F4" s="1" t="s">
        <v>250</v>
      </c>
      <c r="G4" s="1"/>
      <c r="H4" s="1" t="s">
        <v>340</v>
      </c>
      <c r="I4" s="1"/>
      <c r="J4" s="9">
        <v>0.25</v>
      </c>
      <c r="K4" s="9"/>
      <c r="L4" s="9">
        <v>0.25</v>
      </c>
    </row>
    <row r="5" ht="13.5" customHeight="1" spans="1:12">
      <c r="A5" s="1" t="s">
        <v>6</v>
      </c>
      <c r="B5" s="7" t="s">
        <v>45</v>
      </c>
      <c r="C5" s="1"/>
      <c r="D5" s="1" t="s">
        <v>221</v>
      </c>
      <c r="E5" s="8" t="s">
        <v>369</v>
      </c>
      <c r="F5" s="1" t="s">
        <v>250</v>
      </c>
      <c r="G5" s="1"/>
      <c r="H5" s="1" t="s">
        <v>340</v>
      </c>
      <c r="I5" s="1"/>
      <c r="J5" s="9">
        <v>0.25</v>
      </c>
      <c r="K5" s="9"/>
      <c r="L5" s="9">
        <v>0.25</v>
      </c>
    </row>
    <row r="6" ht="13.5" customHeight="1" spans="1:12">
      <c r="A6" s="1" t="s">
        <v>6</v>
      </c>
      <c r="B6" s="7" t="s">
        <v>168</v>
      </c>
      <c r="C6" s="1"/>
      <c r="D6" s="1" t="s">
        <v>221</v>
      </c>
      <c r="E6" s="8" t="s">
        <v>370</v>
      </c>
      <c r="F6" s="1" t="s">
        <v>250</v>
      </c>
      <c r="G6" s="1"/>
      <c r="H6" s="1" t="s">
        <v>343</v>
      </c>
      <c r="I6" s="1"/>
      <c r="J6" s="9">
        <v>0.5</v>
      </c>
      <c r="K6" s="9"/>
      <c r="L6" s="9">
        <v>0.5</v>
      </c>
    </row>
    <row r="7" ht="13.5" customHeight="1" spans="1:12">
      <c r="A7" s="1" t="s">
        <v>6</v>
      </c>
      <c r="B7" s="7" t="s">
        <v>128</v>
      </c>
      <c r="C7" s="1"/>
      <c r="D7" s="1" t="s">
        <v>221</v>
      </c>
      <c r="E7" s="8" t="s">
        <v>370</v>
      </c>
      <c r="F7" s="1" t="s">
        <v>250</v>
      </c>
      <c r="G7" s="1"/>
      <c r="H7" s="1" t="s">
        <v>340</v>
      </c>
      <c r="I7" s="1"/>
      <c r="J7" s="9">
        <v>0.25</v>
      </c>
      <c r="K7" s="9"/>
      <c r="L7" s="9">
        <v>0.25</v>
      </c>
    </row>
    <row r="8" ht="13.5" customHeight="1" spans="1:12">
      <c r="A8" s="1" t="s">
        <v>6</v>
      </c>
      <c r="B8" s="7" t="s">
        <v>88</v>
      </c>
      <c r="C8" s="1"/>
      <c r="D8" s="1" t="s">
        <v>221</v>
      </c>
      <c r="E8" s="8" t="s">
        <v>371</v>
      </c>
      <c r="F8" s="1" t="s">
        <v>250</v>
      </c>
      <c r="G8" s="1"/>
      <c r="H8" s="1" t="s">
        <v>343</v>
      </c>
      <c r="I8" s="1"/>
      <c r="J8" s="9">
        <v>0.5</v>
      </c>
      <c r="K8" s="9"/>
      <c r="L8" s="9">
        <v>0.5</v>
      </c>
    </row>
    <row r="9" ht="13.5" customHeight="1" spans="1:12">
      <c r="A9" s="1" t="s">
        <v>6</v>
      </c>
      <c r="B9" s="7" t="s">
        <v>77</v>
      </c>
      <c r="C9" s="1"/>
      <c r="D9" s="1" t="s">
        <v>221</v>
      </c>
      <c r="E9" s="8" t="s">
        <v>371</v>
      </c>
      <c r="F9" s="1" t="s">
        <v>250</v>
      </c>
      <c r="G9" s="1"/>
      <c r="H9" s="1" t="s">
        <v>343</v>
      </c>
      <c r="I9" s="1"/>
      <c r="J9" s="9">
        <v>0.5</v>
      </c>
      <c r="K9" s="9"/>
      <c r="L9" s="9">
        <v>0.5</v>
      </c>
    </row>
    <row r="10" ht="13.5" customHeight="1" spans="1:12">
      <c r="A10" s="1" t="s">
        <v>6</v>
      </c>
      <c r="B10" s="7" t="s">
        <v>115</v>
      </c>
      <c r="C10" s="1"/>
      <c r="D10" s="1" t="s">
        <v>221</v>
      </c>
      <c r="E10" s="8" t="s">
        <v>371</v>
      </c>
      <c r="F10" s="1" t="s">
        <v>250</v>
      </c>
      <c r="G10" s="1"/>
      <c r="H10" s="1" t="s">
        <v>343</v>
      </c>
      <c r="I10" s="1"/>
      <c r="J10" s="9">
        <v>0.5</v>
      </c>
      <c r="K10" s="9"/>
      <c r="L10" s="9">
        <v>0.5</v>
      </c>
    </row>
    <row r="11" ht="13.5" customHeight="1" spans="1:12">
      <c r="A11" s="1" t="s">
        <v>6</v>
      </c>
      <c r="B11" s="7" t="s">
        <v>168</v>
      </c>
      <c r="C11" s="1"/>
      <c r="D11" s="1" t="s">
        <v>221</v>
      </c>
      <c r="E11" s="8" t="s">
        <v>371</v>
      </c>
      <c r="F11" s="1" t="s">
        <v>250</v>
      </c>
      <c r="G11" s="1"/>
      <c r="H11" s="1" t="s">
        <v>343</v>
      </c>
      <c r="I11" s="1"/>
      <c r="J11" s="9">
        <v>0.5</v>
      </c>
      <c r="K11" s="9"/>
      <c r="L11" s="9">
        <v>0.5</v>
      </c>
    </row>
    <row r="12" ht="13.5" customHeight="1" spans="1:12">
      <c r="A12" s="1" t="s">
        <v>6</v>
      </c>
      <c r="B12" s="7" t="s">
        <v>104</v>
      </c>
      <c r="C12" s="1"/>
      <c r="D12" s="1" t="s">
        <v>221</v>
      </c>
      <c r="E12" s="8" t="s">
        <v>371</v>
      </c>
      <c r="F12" s="1" t="s">
        <v>250</v>
      </c>
      <c r="G12" s="1"/>
      <c r="H12" s="1" t="s">
        <v>340</v>
      </c>
      <c r="I12" s="1"/>
      <c r="J12" s="9">
        <v>0.25</v>
      </c>
      <c r="K12" s="9"/>
      <c r="L12" s="9">
        <v>0.25</v>
      </c>
    </row>
    <row r="13" ht="13.5" customHeight="1" spans="1:12">
      <c r="A13" s="1" t="s">
        <v>6</v>
      </c>
      <c r="B13" s="7" t="s">
        <v>45</v>
      </c>
      <c r="C13" s="1"/>
      <c r="D13" s="1" t="s">
        <v>221</v>
      </c>
      <c r="E13" s="8" t="s">
        <v>371</v>
      </c>
      <c r="F13" s="1" t="s">
        <v>250</v>
      </c>
      <c r="G13" s="1"/>
      <c r="H13" s="1" t="s">
        <v>340</v>
      </c>
      <c r="I13" s="1"/>
      <c r="J13" s="9">
        <v>0.25</v>
      </c>
      <c r="K13" s="9"/>
      <c r="L13" s="9">
        <v>0.25</v>
      </c>
    </row>
    <row r="14" ht="13.5" customHeight="1" spans="1:12">
      <c r="A14" s="1" t="s">
        <v>6</v>
      </c>
      <c r="B14" s="7" t="s">
        <v>155</v>
      </c>
      <c r="C14" s="1"/>
      <c r="D14" s="1" t="s">
        <v>221</v>
      </c>
      <c r="E14" s="8" t="s">
        <v>371</v>
      </c>
      <c r="F14" s="1" t="s">
        <v>250</v>
      </c>
      <c r="G14" s="1"/>
      <c r="H14" s="1" t="s">
        <v>340</v>
      </c>
      <c r="I14" s="1"/>
      <c r="J14" s="9">
        <v>0.25</v>
      </c>
      <c r="K14" s="9"/>
      <c r="L14" s="9">
        <v>0.25</v>
      </c>
    </row>
    <row r="15" ht="13.5" customHeight="1" spans="1:12">
      <c r="A15" s="1" t="s">
        <v>6</v>
      </c>
      <c r="B15" s="7" t="s">
        <v>166</v>
      </c>
      <c r="C15" s="1"/>
      <c r="D15" s="1" t="s">
        <v>221</v>
      </c>
      <c r="E15" s="8" t="s">
        <v>371</v>
      </c>
      <c r="F15" s="1" t="s">
        <v>250</v>
      </c>
      <c r="G15" s="1"/>
      <c r="H15" s="1" t="s">
        <v>340</v>
      </c>
      <c r="I15" s="1"/>
      <c r="J15" s="9">
        <v>0.25</v>
      </c>
      <c r="K15" s="9"/>
      <c r="L15" s="9">
        <v>0.25</v>
      </c>
    </row>
    <row r="16" ht="13.5" customHeight="1" spans="1:12">
      <c r="A16" s="1" t="s">
        <v>6</v>
      </c>
      <c r="B16" s="7" t="s">
        <v>128</v>
      </c>
      <c r="C16" s="1"/>
      <c r="D16" s="1" t="s">
        <v>221</v>
      </c>
      <c r="E16" s="8" t="s">
        <v>372</v>
      </c>
      <c r="F16" s="1" t="s">
        <v>250</v>
      </c>
      <c r="G16" s="1"/>
      <c r="H16" s="1" t="s">
        <v>343</v>
      </c>
      <c r="I16" s="1"/>
      <c r="J16" s="9">
        <v>0.5</v>
      </c>
      <c r="K16" s="9"/>
      <c r="L16" s="9">
        <v>0.5</v>
      </c>
    </row>
    <row r="17" ht="13.5" customHeight="1" spans="1:12">
      <c r="A17" s="1" t="s">
        <v>6</v>
      </c>
      <c r="B17" s="7" t="s">
        <v>168</v>
      </c>
      <c r="C17" s="1"/>
      <c r="D17" s="1" t="s">
        <v>221</v>
      </c>
      <c r="E17" s="8" t="s">
        <v>372</v>
      </c>
      <c r="F17" s="1" t="s">
        <v>250</v>
      </c>
      <c r="G17" s="1"/>
      <c r="H17" s="1" t="s">
        <v>343</v>
      </c>
      <c r="I17" s="1"/>
      <c r="J17" s="9">
        <v>0.5</v>
      </c>
      <c r="K17" s="9"/>
      <c r="L17" s="9">
        <v>0.5</v>
      </c>
    </row>
    <row r="18" ht="13.5" customHeight="1" spans="1:12">
      <c r="A18" s="1" t="s">
        <v>6</v>
      </c>
      <c r="B18" s="7" t="s">
        <v>119</v>
      </c>
      <c r="C18" s="1"/>
      <c r="D18" s="1" t="s">
        <v>221</v>
      </c>
      <c r="E18" s="8" t="s">
        <v>372</v>
      </c>
      <c r="F18" s="1" t="s">
        <v>250</v>
      </c>
      <c r="G18" s="1"/>
      <c r="H18" s="1" t="s">
        <v>340</v>
      </c>
      <c r="I18" s="1"/>
      <c r="J18" s="9">
        <v>0.25</v>
      </c>
      <c r="K18" s="9"/>
      <c r="L18" s="9">
        <v>0.25</v>
      </c>
    </row>
    <row r="19" ht="13.5" customHeight="1" spans="1:12">
      <c r="A19" s="1" t="s">
        <v>6</v>
      </c>
      <c r="B19" s="7" t="s">
        <v>60</v>
      </c>
      <c r="C19" s="1"/>
      <c r="D19" s="1" t="s">
        <v>221</v>
      </c>
      <c r="E19" s="8" t="s">
        <v>372</v>
      </c>
      <c r="F19" s="1" t="s">
        <v>250</v>
      </c>
      <c r="G19" s="1"/>
      <c r="H19" s="1" t="s">
        <v>340</v>
      </c>
      <c r="I19" s="1"/>
      <c r="J19" s="9">
        <v>0.25</v>
      </c>
      <c r="K19" s="9"/>
      <c r="L19" s="9">
        <v>0.25</v>
      </c>
    </row>
    <row r="20" ht="13.5" customHeight="1" spans="1:12">
      <c r="A20" s="1" t="s">
        <v>6</v>
      </c>
      <c r="B20" s="7" t="s">
        <v>55</v>
      </c>
      <c r="C20" s="1"/>
      <c r="D20" s="1" t="s">
        <v>221</v>
      </c>
      <c r="E20" s="8" t="s">
        <v>372</v>
      </c>
      <c r="F20" s="1" t="s">
        <v>250</v>
      </c>
      <c r="G20" s="1"/>
      <c r="H20" s="1" t="s">
        <v>340</v>
      </c>
      <c r="I20" s="1"/>
      <c r="J20" s="9">
        <v>0.25</v>
      </c>
      <c r="K20" s="9"/>
      <c r="L20" s="9">
        <v>0.25</v>
      </c>
    </row>
    <row r="21" ht="13.5" customHeight="1" spans="1:12">
      <c r="A21" s="1" t="s">
        <v>6</v>
      </c>
      <c r="B21" s="7" t="s">
        <v>175</v>
      </c>
      <c r="C21" s="1"/>
      <c r="D21" s="1" t="s">
        <v>221</v>
      </c>
      <c r="E21" s="8" t="s">
        <v>372</v>
      </c>
      <c r="F21" s="1" t="s">
        <v>250</v>
      </c>
      <c r="G21" s="1"/>
      <c r="H21" s="1" t="s">
        <v>340</v>
      </c>
      <c r="I21" s="1"/>
      <c r="J21" s="9">
        <v>0.25</v>
      </c>
      <c r="K21" s="9"/>
      <c r="L21" s="9">
        <v>0.25</v>
      </c>
    </row>
    <row r="22" ht="13.5" customHeight="1" spans="1:12">
      <c r="A22" s="1" t="s">
        <v>6</v>
      </c>
      <c r="B22" s="58" t="s">
        <v>119</v>
      </c>
      <c r="C22" s="1"/>
      <c r="D22" s="1" t="s">
        <v>221</v>
      </c>
      <c r="E22" s="8" t="s">
        <v>373</v>
      </c>
      <c r="F22" s="1" t="s">
        <v>250</v>
      </c>
      <c r="G22" s="1"/>
      <c r="H22" s="1" t="s">
        <v>343</v>
      </c>
      <c r="I22" s="1"/>
      <c r="J22" s="9">
        <v>0.5</v>
      </c>
      <c r="K22" s="9"/>
      <c r="L22" s="9">
        <v>0.5</v>
      </c>
    </row>
    <row r="23" ht="13.5" customHeight="1" spans="1:12">
      <c r="A23" s="1" t="s">
        <v>6</v>
      </c>
      <c r="B23" s="58" t="s">
        <v>119</v>
      </c>
      <c r="C23" s="1"/>
      <c r="D23" s="1" t="s">
        <v>221</v>
      </c>
      <c r="E23" s="8" t="s">
        <v>374</v>
      </c>
      <c r="F23" s="1" t="s">
        <v>298</v>
      </c>
      <c r="G23" s="1"/>
      <c r="H23" s="1" t="s">
        <v>343</v>
      </c>
      <c r="I23" s="1"/>
      <c r="J23" s="9">
        <v>1.5</v>
      </c>
      <c r="K23" s="9">
        <v>0.9</v>
      </c>
      <c r="L23" s="9">
        <f>J23*K23</f>
        <v>1.35</v>
      </c>
    </row>
    <row r="24" ht="13.5" customHeight="1" spans="1:12">
      <c r="A24" s="1" t="s">
        <v>6</v>
      </c>
      <c r="B24" s="58" t="s">
        <v>119</v>
      </c>
      <c r="C24" s="1"/>
      <c r="D24" s="1" t="s">
        <v>222</v>
      </c>
      <c r="E24" s="8" t="s">
        <v>375</v>
      </c>
      <c r="F24" s="1"/>
      <c r="G24" s="1"/>
      <c r="H24" s="1" t="s">
        <v>376</v>
      </c>
      <c r="I24" s="1"/>
      <c r="J24" s="9">
        <v>84.7</v>
      </c>
      <c r="K24" s="9"/>
      <c r="L24" s="9">
        <v>0.5</v>
      </c>
    </row>
    <row r="25" ht="13.5" customHeight="1" spans="1:12">
      <c r="A25" s="1" t="s">
        <v>6</v>
      </c>
      <c r="B25" s="58" t="s">
        <v>119</v>
      </c>
      <c r="C25" s="1"/>
      <c r="D25" s="1" t="s">
        <v>221</v>
      </c>
      <c r="E25" s="8" t="s">
        <v>377</v>
      </c>
      <c r="F25" s="1" t="s">
        <v>298</v>
      </c>
      <c r="G25" s="1"/>
      <c r="H25" s="1" t="s">
        <v>340</v>
      </c>
      <c r="I25" s="1"/>
      <c r="J25" s="9">
        <v>1</v>
      </c>
      <c r="K25" s="9"/>
      <c r="L25" s="9">
        <v>1</v>
      </c>
    </row>
    <row r="26" ht="13.5" customHeight="1" spans="1:12">
      <c r="A26" s="1" t="s">
        <v>6</v>
      </c>
      <c r="B26" s="58" t="s">
        <v>119</v>
      </c>
      <c r="C26" s="1"/>
      <c r="D26" s="1" t="s">
        <v>221</v>
      </c>
      <c r="E26" s="8" t="s">
        <v>378</v>
      </c>
      <c r="F26" s="1" t="s">
        <v>266</v>
      </c>
      <c r="G26" s="1"/>
      <c r="H26" s="1" t="s">
        <v>343</v>
      </c>
      <c r="I26" s="1"/>
      <c r="J26" s="9">
        <v>2.5</v>
      </c>
      <c r="K26" s="9"/>
      <c r="L26" s="9">
        <v>2.5</v>
      </c>
    </row>
    <row r="27" ht="13.5" customHeight="1" spans="1:12">
      <c r="A27" s="1" t="s">
        <v>6</v>
      </c>
      <c r="B27" s="58" t="s">
        <v>119</v>
      </c>
      <c r="C27" s="1"/>
      <c r="D27" s="1" t="s">
        <v>221</v>
      </c>
      <c r="E27" s="8" t="s">
        <v>379</v>
      </c>
      <c r="F27" s="1" t="s">
        <v>380</v>
      </c>
      <c r="G27" s="1"/>
      <c r="H27" s="1" t="s">
        <v>340</v>
      </c>
      <c r="I27" s="1"/>
      <c r="J27" s="9">
        <v>3.5</v>
      </c>
      <c r="K27" s="9"/>
      <c r="L27" s="9">
        <v>3.5</v>
      </c>
    </row>
    <row r="28" ht="13.5" customHeight="1" spans="1:12">
      <c r="A28" s="1" t="s">
        <v>6</v>
      </c>
      <c r="B28" s="58" t="s">
        <v>119</v>
      </c>
      <c r="C28" s="1"/>
      <c r="D28" s="1" t="s">
        <v>221</v>
      </c>
      <c r="E28" s="8" t="s">
        <v>381</v>
      </c>
      <c r="F28" s="1" t="s">
        <v>380</v>
      </c>
      <c r="G28" s="1"/>
      <c r="H28" s="1" t="s">
        <v>382</v>
      </c>
      <c r="I28" s="1"/>
      <c r="J28" s="9">
        <v>4</v>
      </c>
      <c r="K28" s="9"/>
      <c r="L28" s="9">
        <v>4</v>
      </c>
    </row>
    <row r="29" ht="13.5" customHeight="1" spans="1:12">
      <c r="A29" s="1" t="s">
        <v>6</v>
      </c>
      <c r="B29" s="58" t="s">
        <v>52</v>
      </c>
      <c r="C29" s="1"/>
      <c r="D29" s="1" t="s">
        <v>221</v>
      </c>
      <c r="E29" s="8" t="s">
        <v>377</v>
      </c>
      <c r="F29" s="1" t="s">
        <v>298</v>
      </c>
      <c r="G29" s="1"/>
      <c r="H29" s="1" t="s">
        <v>343</v>
      </c>
      <c r="I29" s="1"/>
      <c r="J29" s="9">
        <v>0.5</v>
      </c>
      <c r="K29" s="9"/>
      <c r="L29" s="9">
        <v>0.5</v>
      </c>
    </row>
    <row r="30" ht="13.5" customHeight="1" spans="1:12">
      <c r="A30" s="1" t="s">
        <v>6</v>
      </c>
      <c r="B30" s="58" t="s">
        <v>113</v>
      </c>
      <c r="C30" s="1"/>
      <c r="D30" s="1" t="s">
        <v>221</v>
      </c>
      <c r="E30" s="8" t="s">
        <v>383</v>
      </c>
      <c r="F30" s="1"/>
      <c r="G30" s="1"/>
      <c r="H30" s="1"/>
      <c r="I30" s="1"/>
      <c r="J30" s="9"/>
      <c r="K30" s="9"/>
      <c r="L30" s="9">
        <v>0.5</v>
      </c>
    </row>
    <row r="31" ht="13.5" customHeight="1" spans="1:12">
      <c r="A31" s="1" t="s">
        <v>6</v>
      </c>
      <c r="B31" s="58" t="s">
        <v>107</v>
      </c>
      <c r="C31" s="1"/>
      <c r="D31" s="1" t="s">
        <v>221</v>
      </c>
      <c r="E31" s="8" t="s">
        <v>384</v>
      </c>
      <c r="F31" s="1" t="s">
        <v>298</v>
      </c>
      <c r="G31" s="1"/>
      <c r="H31" s="1" t="s">
        <v>340</v>
      </c>
      <c r="I31" s="1" t="s">
        <v>385</v>
      </c>
      <c r="J31" s="9">
        <v>1</v>
      </c>
      <c r="K31" s="9">
        <v>0.8</v>
      </c>
      <c r="L31" s="9">
        <v>0.8</v>
      </c>
    </row>
    <row r="32" ht="13.5" customHeight="1" spans="1:12">
      <c r="A32" s="1" t="s">
        <v>6</v>
      </c>
      <c r="B32" s="58" t="s">
        <v>107</v>
      </c>
      <c r="C32" s="1"/>
      <c r="D32" s="1" t="s">
        <v>221</v>
      </c>
      <c r="E32" s="8" t="s">
        <v>386</v>
      </c>
      <c r="F32" s="1" t="s">
        <v>298</v>
      </c>
      <c r="G32" s="1"/>
      <c r="H32" s="1" t="s">
        <v>340</v>
      </c>
      <c r="I32" s="1"/>
      <c r="J32" s="9">
        <v>1</v>
      </c>
      <c r="K32" s="9">
        <v>0.9</v>
      </c>
      <c r="L32" s="9">
        <v>0.9</v>
      </c>
    </row>
    <row r="33" ht="13.5" customHeight="1" spans="1:12">
      <c r="A33" s="1" t="s">
        <v>6</v>
      </c>
      <c r="B33" s="58" t="s">
        <v>107</v>
      </c>
      <c r="C33" s="1"/>
      <c r="D33" s="1" t="s">
        <v>221</v>
      </c>
      <c r="E33" s="8" t="s">
        <v>387</v>
      </c>
      <c r="F33" s="1" t="s">
        <v>298</v>
      </c>
      <c r="G33" s="1"/>
      <c r="H33" s="1" t="s">
        <v>340</v>
      </c>
      <c r="I33" s="1"/>
      <c r="J33" s="9">
        <v>1</v>
      </c>
      <c r="K33" s="9">
        <v>0.8</v>
      </c>
      <c r="L33" s="9">
        <v>0.8</v>
      </c>
    </row>
    <row r="34" ht="13.5" customHeight="1" spans="1:12">
      <c r="A34" s="1" t="s">
        <v>6</v>
      </c>
      <c r="B34" s="58" t="s">
        <v>107</v>
      </c>
      <c r="C34" s="1"/>
      <c r="D34" s="1" t="s">
        <v>222</v>
      </c>
      <c r="E34" s="8" t="s">
        <v>388</v>
      </c>
      <c r="F34" s="1">
        <v>510</v>
      </c>
      <c r="G34" s="1"/>
      <c r="H34" s="1"/>
      <c r="I34" s="1"/>
      <c r="J34" s="9">
        <f>510/600</f>
        <v>0.85</v>
      </c>
      <c r="K34" s="9"/>
      <c r="L34" s="9">
        <f>J34</f>
        <v>0.85</v>
      </c>
    </row>
    <row r="35" ht="13.5" customHeight="1" spans="1:12">
      <c r="A35" s="1" t="s">
        <v>6</v>
      </c>
      <c r="B35" s="58" t="s">
        <v>175</v>
      </c>
      <c r="C35" s="1"/>
      <c r="D35" s="1" t="s">
        <v>221</v>
      </c>
      <c r="E35" s="8" t="s">
        <v>389</v>
      </c>
      <c r="F35" s="1" t="s">
        <v>380</v>
      </c>
      <c r="G35" s="1"/>
      <c r="H35" s="1" t="s">
        <v>340</v>
      </c>
      <c r="I35" s="1" t="s">
        <v>390</v>
      </c>
      <c r="J35" s="9">
        <v>3.5</v>
      </c>
      <c r="K35" s="9">
        <v>0.6</v>
      </c>
      <c r="L35" s="9">
        <v>2.1</v>
      </c>
    </row>
    <row r="36" ht="13.5" customHeight="1" spans="1:12">
      <c r="A36" s="1" t="s">
        <v>6</v>
      </c>
      <c r="B36" s="58" t="s">
        <v>175</v>
      </c>
      <c r="C36" s="1"/>
      <c r="D36" s="1" t="s">
        <v>222</v>
      </c>
      <c r="E36" s="8" t="s">
        <v>388</v>
      </c>
      <c r="F36" s="1">
        <v>448</v>
      </c>
      <c r="G36" s="1"/>
      <c r="H36" s="1"/>
      <c r="I36" s="1"/>
      <c r="J36" s="9">
        <f>448/600</f>
        <v>0.746666666666667</v>
      </c>
      <c r="K36" s="9"/>
      <c r="L36" s="9">
        <v>0.746666666666667</v>
      </c>
    </row>
    <row r="37" ht="13.5" customHeight="1" spans="1:12">
      <c r="A37" s="1" t="s">
        <v>6</v>
      </c>
      <c r="B37" s="7" t="s">
        <v>45</v>
      </c>
      <c r="C37" s="1"/>
      <c r="D37" s="1" t="s">
        <v>222</v>
      </c>
      <c r="E37" s="8" t="s">
        <v>388</v>
      </c>
      <c r="F37" s="1">
        <v>462</v>
      </c>
      <c r="G37" s="1"/>
      <c r="H37" s="1"/>
      <c r="I37" s="1"/>
      <c r="J37" s="9">
        <f>462/600</f>
        <v>0.77</v>
      </c>
      <c r="K37" s="9"/>
      <c r="L37" s="9">
        <f>J37</f>
        <v>0.77</v>
      </c>
    </row>
    <row r="38" ht="13.5" customHeight="1" spans="1:12">
      <c r="A38" s="1" t="s">
        <v>6</v>
      </c>
      <c r="B38" s="58" t="s">
        <v>115</v>
      </c>
      <c r="C38" s="1"/>
      <c r="D38" s="1" t="s">
        <v>221</v>
      </c>
      <c r="E38" s="8" t="s">
        <v>391</v>
      </c>
      <c r="F38" s="1" t="s">
        <v>380</v>
      </c>
      <c r="G38" s="1"/>
      <c r="H38" s="1" t="s">
        <v>343</v>
      </c>
      <c r="I38" s="1" t="s">
        <v>390</v>
      </c>
      <c r="J38" s="9">
        <v>4</v>
      </c>
      <c r="K38" s="9">
        <v>0.6</v>
      </c>
      <c r="L38" s="9">
        <v>2.4</v>
      </c>
    </row>
    <row r="39" ht="13.5" customHeight="1" spans="1:12">
      <c r="A39" s="1" t="s">
        <v>6</v>
      </c>
      <c r="B39" s="58" t="s">
        <v>115</v>
      </c>
      <c r="C39" s="1"/>
      <c r="D39" s="1" t="s">
        <v>221</v>
      </c>
      <c r="E39" s="8" t="s">
        <v>377</v>
      </c>
      <c r="F39" s="1" t="s">
        <v>298</v>
      </c>
      <c r="G39" s="1"/>
      <c r="H39" s="1" t="s">
        <v>343</v>
      </c>
      <c r="I39" s="1"/>
      <c r="J39" s="9">
        <v>1.5</v>
      </c>
      <c r="K39" s="9"/>
      <c r="L39" s="9">
        <v>1.5</v>
      </c>
    </row>
    <row r="40" ht="13.5" customHeight="1" spans="1:12">
      <c r="A40" s="1" t="s">
        <v>6</v>
      </c>
      <c r="B40" s="58" t="s">
        <v>115</v>
      </c>
      <c r="C40" s="1"/>
      <c r="D40" s="1" t="s">
        <v>221</v>
      </c>
      <c r="E40" s="8" t="s">
        <v>392</v>
      </c>
      <c r="F40" s="1" t="s">
        <v>298</v>
      </c>
      <c r="G40" s="1"/>
      <c r="H40" s="1" t="s">
        <v>340</v>
      </c>
      <c r="I40" s="1" t="s">
        <v>390</v>
      </c>
      <c r="J40" s="9">
        <v>1</v>
      </c>
      <c r="K40" s="9">
        <v>0.6</v>
      </c>
      <c r="L40" s="9">
        <v>0.6</v>
      </c>
    </row>
    <row r="41" ht="13.5" customHeight="1" spans="1:12">
      <c r="A41" s="1" t="s">
        <v>6</v>
      </c>
      <c r="B41" s="58" t="s">
        <v>115</v>
      </c>
      <c r="C41" s="1"/>
      <c r="D41" s="1" t="s">
        <v>221</v>
      </c>
      <c r="E41" s="8" t="s">
        <v>393</v>
      </c>
      <c r="F41" s="1"/>
      <c r="G41" s="1"/>
      <c r="H41" s="1"/>
      <c r="I41" s="1">
        <v>2</v>
      </c>
      <c r="J41" s="9">
        <f>2.5*0.3</f>
        <v>0.75</v>
      </c>
      <c r="K41" s="9">
        <v>0.8</v>
      </c>
      <c r="L41" s="9">
        <f>J41*K41</f>
        <v>0.6</v>
      </c>
    </row>
    <row r="42" ht="13.5" customHeight="1" spans="1:12">
      <c r="A42" s="1" t="s">
        <v>6</v>
      </c>
      <c r="B42" s="58" t="s">
        <v>115</v>
      </c>
      <c r="C42" s="1"/>
      <c r="D42" s="1" t="s">
        <v>221</v>
      </c>
      <c r="E42" s="8" t="s">
        <v>394</v>
      </c>
      <c r="F42" s="1"/>
      <c r="G42" s="1"/>
      <c r="H42" s="1"/>
      <c r="I42" s="1">
        <v>2</v>
      </c>
      <c r="J42" s="9">
        <f>2.5*0.3</f>
        <v>0.75</v>
      </c>
      <c r="K42" s="9">
        <v>0.8</v>
      </c>
      <c r="L42" s="9">
        <f>J42*K42</f>
        <v>0.6</v>
      </c>
    </row>
    <row r="43" ht="13.5" customHeight="1" spans="1:12">
      <c r="A43" s="1" t="s">
        <v>6</v>
      </c>
      <c r="B43" s="58" t="s">
        <v>115</v>
      </c>
      <c r="C43" s="1"/>
      <c r="D43" s="1" t="s">
        <v>222</v>
      </c>
      <c r="E43" s="8" t="s">
        <v>375</v>
      </c>
      <c r="F43" s="1"/>
      <c r="G43" s="1"/>
      <c r="H43" s="1" t="s">
        <v>395</v>
      </c>
      <c r="I43" s="1"/>
      <c r="J43" s="9">
        <v>90.9</v>
      </c>
      <c r="K43" s="9"/>
      <c r="L43" s="9">
        <v>0.5</v>
      </c>
    </row>
    <row r="44" ht="13.5" customHeight="1" spans="1:12">
      <c r="A44" s="1" t="s">
        <v>6</v>
      </c>
      <c r="B44" s="58" t="s">
        <v>115</v>
      </c>
      <c r="C44" s="1"/>
      <c r="D44" s="1" t="s">
        <v>221</v>
      </c>
      <c r="E44" s="8" t="s">
        <v>396</v>
      </c>
      <c r="F44" s="1" t="s">
        <v>298</v>
      </c>
      <c r="G44" s="1"/>
      <c r="H44" s="1"/>
      <c r="I44" s="1"/>
      <c r="J44" s="9"/>
      <c r="K44" s="9"/>
      <c r="L44" s="9">
        <v>0.2</v>
      </c>
    </row>
    <row r="45" ht="13.5" customHeight="1" spans="1:12">
      <c r="A45" s="1" t="s">
        <v>6</v>
      </c>
      <c r="B45" s="58" t="s">
        <v>84</v>
      </c>
      <c r="C45" s="1"/>
      <c r="D45" s="1" t="s">
        <v>222</v>
      </c>
      <c r="E45" s="8" t="s">
        <v>388</v>
      </c>
      <c r="F45" s="1">
        <v>512</v>
      </c>
      <c r="G45" s="1"/>
      <c r="H45" s="1"/>
      <c r="I45" s="1"/>
      <c r="J45" s="9">
        <f>512/600</f>
        <v>0.853333333333333</v>
      </c>
      <c r="K45" s="9"/>
      <c r="L45" s="9">
        <v>0.853333333333333</v>
      </c>
    </row>
    <row r="46" ht="13.5" customHeight="1" spans="1:12">
      <c r="A46" s="1" t="s">
        <v>6</v>
      </c>
      <c r="B46" s="58" t="s">
        <v>77</v>
      </c>
      <c r="C46" s="1"/>
      <c r="D46" s="1" t="s">
        <v>221</v>
      </c>
      <c r="E46" s="8" t="s">
        <v>373</v>
      </c>
      <c r="F46" s="1" t="s">
        <v>250</v>
      </c>
      <c r="G46" s="1"/>
      <c r="H46" s="1" t="s">
        <v>340</v>
      </c>
      <c r="I46" s="1"/>
      <c r="J46" s="9">
        <v>0.25</v>
      </c>
      <c r="K46" s="9"/>
      <c r="L46" s="9">
        <v>0.25</v>
      </c>
    </row>
    <row r="47" ht="13.5" customHeight="1" spans="1:12">
      <c r="A47" s="1" t="s">
        <v>6</v>
      </c>
      <c r="B47" s="58" t="s">
        <v>77</v>
      </c>
      <c r="C47" s="1"/>
      <c r="D47" s="1" t="s">
        <v>221</v>
      </c>
      <c r="E47" s="8" t="s">
        <v>397</v>
      </c>
      <c r="F47" s="1" t="s">
        <v>266</v>
      </c>
      <c r="G47" s="1"/>
      <c r="H47" s="1" t="s">
        <v>343</v>
      </c>
      <c r="I47" s="1" t="s">
        <v>398</v>
      </c>
      <c r="J47" s="9">
        <v>2.5</v>
      </c>
      <c r="K47" s="9">
        <v>1</v>
      </c>
      <c r="L47" s="9">
        <v>2.5</v>
      </c>
    </row>
    <row r="48" ht="13.5" customHeight="1" spans="1:12">
      <c r="A48" s="1" t="s">
        <v>6</v>
      </c>
      <c r="B48" s="58" t="s">
        <v>77</v>
      </c>
      <c r="C48" s="1"/>
      <c r="D48" s="1" t="s">
        <v>221</v>
      </c>
      <c r="E48" s="8" t="s">
        <v>386</v>
      </c>
      <c r="F48" s="1" t="s">
        <v>298</v>
      </c>
      <c r="G48" s="1"/>
      <c r="H48" s="1" t="s">
        <v>347</v>
      </c>
      <c r="I48" s="1"/>
      <c r="J48" s="9">
        <v>2</v>
      </c>
      <c r="K48" s="9">
        <v>0.9</v>
      </c>
      <c r="L48" s="9">
        <v>1.8</v>
      </c>
    </row>
    <row r="49" ht="13.5" customHeight="1" spans="1:12">
      <c r="A49" s="1" t="s">
        <v>6</v>
      </c>
      <c r="B49" s="58" t="s">
        <v>77</v>
      </c>
      <c r="C49" s="1"/>
      <c r="D49" s="1" t="s">
        <v>222</v>
      </c>
      <c r="E49" s="8" t="s">
        <v>375</v>
      </c>
      <c r="F49" s="1"/>
      <c r="G49" s="1"/>
      <c r="H49" s="1" t="s">
        <v>395</v>
      </c>
      <c r="I49" s="1"/>
      <c r="J49" s="9">
        <v>89</v>
      </c>
      <c r="K49" s="9"/>
      <c r="L49" s="9">
        <v>0.5</v>
      </c>
    </row>
    <row r="50" ht="13.5" customHeight="1" spans="1:12">
      <c r="A50" s="1" t="s">
        <v>6</v>
      </c>
      <c r="B50" s="58" t="s">
        <v>77</v>
      </c>
      <c r="C50" s="1"/>
      <c r="D50" s="1" t="s">
        <v>222</v>
      </c>
      <c r="E50" s="8" t="s">
        <v>388</v>
      </c>
      <c r="F50" s="1">
        <v>450</v>
      </c>
      <c r="G50" s="1"/>
      <c r="H50" s="1"/>
      <c r="I50" s="1"/>
      <c r="J50" s="9">
        <f>450/600</f>
        <v>0.75</v>
      </c>
      <c r="K50" s="9"/>
      <c r="L50" s="9">
        <f>J50</f>
        <v>0.75</v>
      </c>
    </row>
    <row r="51" ht="13.5" customHeight="1" spans="1:12">
      <c r="A51" s="1" t="s">
        <v>6</v>
      </c>
      <c r="B51" s="58" t="s">
        <v>155</v>
      </c>
      <c r="C51" s="1"/>
      <c r="D51" s="1" t="s">
        <v>221</v>
      </c>
      <c r="E51" s="8" t="s">
        <v>389</v>
      </c>
      <c r="F51" s="1" t="s">
        <v>380</v>
      </c>
      <c r="G51" s="1"/>
      <c r="H51" s="1" t="s">
        <v>340</v>
      </c>
      <c r="I51" s="1" t="s">
        <v>398</v>
      </c>
      <c r="J51" s="9">
        <v>3.5</v>
      </c>
      <c r="K51" s="9">
        <v>1</v>
      </c>
      <c r="L51" s="9">
        <v>3.5</v>
      </c>
    </row>
    <row r="52" ht="13.5" customHeight="1" spans="1:12">
      <c r="A52" s="1" t="s">
        <v>6</v>
      </c>
      <c r="B52" s="58" t="s">
        <v>155</v>
      </c>
      <c r="C52" s="1"/>
      <c r="D52" s="1" t="s">
        <v>221</v>
      </c>
      <c r="E52" s="8" t="s">
        <v>399</v>
      </c>
      <c r="F52" s="1" t="s">
        <v>298</v>
      </c>
      <c r="G52" s="1"/>
      <c r="H52" s="1" t="s">
        <v>340</v>
      </c>
      <c r="I52" s="1"/>
      <c r="J52" s="9">
        <v>1</v>
      </c>
      <c r="K52" s="9">
        <v>1</v>
      </c>
      <c r="L52" s="9">
        <v>1</v>
      </c>
    </row>
    <row r="53" ht="13.5" customHeight="1" spans="1:12">
      <c r="A53" s="1" t="s">
        <v>6</v>
      </c>
      <c r="B53" s="58" t="s">
        <v>187</v>
      </c>
      <c r="C53" s="1"/>
      <c r="D53" s="1" t="s">
        <v>221</v>
      </c>
      <c r="E53" s="8" t="s">
        <v>373</v>
      </c>
      <c r="F53" s="1" t="s">
        <v>250</v>
      </c>
      <c r="G53" s="1"/>
      <c r="H53" s="1" t="s">
        <v>343</v>
      </c>
      <c r="I53" s="1"/>
      <c r="J53" s="9">
        <v>0.5</v>
      </c>
      <c r="K53" s="9"/>
      <c r="L53" s="9">
        <v>0.5</v>
      </c>
    </row>
    <row r="54" ht="13.5" customHeight="1" spans="1:12">
      <c r="A54" s="1" t="s">
        <v>6</v>
      </c>
      <c r="B54" s="58" t="s">
        <v>88</v>
      </c>
      <c r="C54" s="1"/>
      <c r="D54" s="1" t="s">
        <v>221</v>
      </c>
      <c r="E54" s="8" t="s">
        <v>397</v>
      </c>
      <c r="F54" s="1" t="s">
        <v>266</v>
      </c>
      <c r="G54" s="1"/>
      <c r="H54" s="1" t="s">
        <v>343</v>
      </c>
      <c r="I54" s="1" t="s">
        <v>385</v>
      </c>
      <c r="J54" s="9">
        <v>2.5</v>
      </c>
      <c r="K54" s="9">
        <v>0.8</v>
      </c>
      <c r="L54" s="9">
        <f>K54*J54</f>
        <v>2</v>
      </c>
    </row>
    <row r="55" ht="13.5" customHeight="1" spans="1:12">
      <c r="A55" s="1" t="s">
        <v>6</v>
      </c>
      <c r="B55" s="58" t="s">
        <v>60</v>
      </c>
      <c r="C55" s="1"/>
      <c r="D55" s="1" t="s">
        <v>221</v>
      </c>
      <c r="E55" s="8" t="s">
        <v>377</v>
      </c>
      <c r="F55" s="1" t="s">
        <v>298</v>
      </c>
      <c r="G55" s="1"/>
      <c r="H55" s="1" t="s">
        <v>347</v>
      </c>
      <c r="I55" s="1"/>
      <c r="J55" s="9">
        <v>2</v>
      </c>
      <c r="K55" s="9"/>
      <c r="L55" s="9">
        <v>2</v>
      </c>
    </row>
    <row r="56" ht="13.5" customHeight="1" spans="1:12">
      <c r="A56" s="1" t="s">
        <v>6</v>
      </c>
      <c r="B56" s="58" t="s">
        <v>103</v>
      </c>
      <c r="C56" s="1"/>
      <c r="D56" s="1" t="s">
        <v>222</v>
      </c>
      <c r="E56" s="8" t="s">
        <v>375</v>
      </c>
      <c r="F56" s="1"/>
      <c r="G56" s="1"/>
      <c r="H56" s="1" t="s">
        <v>376</v>
      </c>
      <c r="I56" s="1"/>
      <c r="J56" s="9">
        <v>85.4</v>
      </c>
      <c r="K56" s="9"/>
      <c r="L56" s="9">
        <v>0.5</v>
      </c>
    </row>
    <row r="57" ht="13.5" customHeight="1" spans="1:12">
      <c r="A57" s="1" t="s">
        <v>6</v>
      </c>
      <c r="B57" s="58" t="s">
        <v>103</v>
      </c>
      <c r="C57" s="1"/>
      <c r="D57" s="1" t="s">
        <v>221</v>
      </c>
      <c r="E57" s="8" t="s">
        <v>386</v>
      </c>
      <c r="F57" s="1" t="s">
        <v>298</v>
      </c>
      <c r="G57" s="1"/>
      <c r="H57" s="1" t="s">
        <v>347</v>
      </c>
      <c r="I57" s="1"/>
      <c r="J57" s="9">
        <v>2</v>
      </c>
      <c r="K57" s="9">
        <v>0.9</v>
      </c>
      <c r="L57" s="9">
        <v>1.8</v>
      </c>
    </row>
    <row r="58" ht="13.5" customHeight="1" spans="1:12">
      <c r="A58" s="1" t="s">
        <v>6</v>
      </c>
      <c r="B58" s="58" t="s">
        <v>103</v>
      </c>
      <c r="C58" s="1"/>
      <c r="D58" s="1" t="s">
        <v>221</v>
      </c>
      <c r="E58" s="8" t="s">
        <v>400</v>
      </c>
      <c r="F58" s="1" t="s">
        <v>380</v>
      </c>
      <c r="G58" s="1"/>
      <c r="H58" s="1" t="s">
        <v>340</v>
      </c>
      <c r="I58" s="1"/>
      <c r="J58" s="9">
        <v>3.5</v>
      </c>
      <c r="K58" s="9">
        <v>0.9</v>
      </c>
      <c r="L58" s="9">
        <f>3.5*0.9</f>
        <v>3.15</v>
      </c>
    </row>
    <row r="59" ht="13.5" customHeight="1" spans="1:12">
      <c r="A59" s="1" t="s">
        <v>6</v>
      </c>
      <c r="B59" s="58" t="s">
        <v>166</v>
      </c>
      <c r="C59" s="1"/>
      <c r="D59" s="1" t="s">
        <v>222</v>
      </c>
      <c r="E59" s="8" t="s">
        <v>388</v>
      </c>
      <c r="F59" s="1">
        <v>439</v>
      </c>
      <c r="G59" s="1"/>
      <c r="H59" s="1"/>
      <c r="I59" s="1"/>
      <c r="J59" s="9">
        <f>439/600</f>
        <v>0.731666666666667</v>
      </c>
      <c r="K59" s="9"/>
      <c r="L59" s="9">
        <v>0.731666666666667</v>
      </c>
    </row>
    <row r="60" ht="13.5" customHeight="1" spans="1:12">
      <c r="A60" s="1" t="s">
        <v>6</v>
      </c>
      <c r="B60" s="58" t="s">
        <v>166</v>
      </c>
      <c r="C60" s="1"/>
      <c r="D60" s="1" t="s">
        <v>401</v>
      </c>
      <c r="E60" s="8" t="s">
        <v>402</v>
      </c>
      <c r="F60" s="1" t="s">
        <v>244</v>
      </c>
      <c r="G60" s="1" t="s">
        <v>262</v>
      </c>
      <c r="H60" s="1"/>
      <c r="I60" s="1"/>
      <c r="J60" s="9">
        <v>0.15</v>
      </c>
      <c r="K60" s="9"/>
      <c r="L60" s="9">
        <v>0.15</v>
      </c>
    </row>
    <row r="61" ht="13.5" customHeight="1" spans="1:12">
      <c r="A61" s="1" t="s">
        <v>6</v>
      </c>
      <c r="B61" s="7" t="s">
        <v>115</v>
      </c>
      <c r="C61" s="1"/>
      <c r="D61" s="1" t="s">
        <v>401</v>
      </c>
      <c r="E61" s="8" t="s">
        <v>403</v>
      </c>
      <c r="F61" s="1" t="s">
        <v>243</v>
      </c>
      <c r="G61" s="1" t="s">
        <v>262</v>
      </c>
      <c r="H61" s="1"/>
      <c r="I61" s="1"/>
      <c r="J61" s="9">
        <v>0.7</v>
      </c>
      <c r="K61" s="9"/>
      <c r="L61" s="9">
        <v>0.7</v>
      </c>
    </row>
    <row r="62" ht="13.5" customHeight="1" spans="1:12">
      <c r="A62" s="1" t="s">
        <v>6</v>
      </c>
      <c r="B62" s="7" t="s">
        <v>156</v>
      </c>
      <c r="C62" s="1"/>
      <c r="D62" s="1" t="s">
        <v>401</v>
      </c>
      <c r="E62" s="8" t="s">
        <v>404</v>
      </c>
      <c r="F62" s="1" t="s">
        <v>243</v>
      </c>
      <c r="G62" s="1" t="s">
        <v>262</v>
      </c>
      <c r="H62" s="1"/>
      <c r="I62" s="1"/>
      <c r="J62" s="9">
        <v>0.5</v>
      </c>
      <c r="K62" s="9"/>
      <c r="L62" s="9">
        <v>0.5</v>
      </c>
    </row>
    <row r="63" ht="13.5" customHeight="1" spans="1:12">
      <c r="A63" s="1" t="s">
        <v>6</v>
      </c>
      <c r="B63" s="7" t="s">
        <v>175</v>
      </c>
      <c r="C63" s="1"/>
      <c r="D63" s="1" t="s">
        <v>401</v>
      </c>
      <c r="E63" s="8" t="s">
        <v>405</v>
      </c>
      <c r="F63" s="1" t="s">
        <v>244</v>
      </c>
      <c r="G63" s="1" t="s">
        <v>262</v>
      </c>
      <c r="H63" s="1"/>
      <c r="I63" s="1"/>
      <c r="J63" s="9">
        <v>0.3</v>
      </c>
      <c r="K63" s="9"/>
      <c r="L63" s="9">
        <v>0.3</v>
      </c>
    </row>
    <row r="64" ht="13.5" customHeight="1" spans="1:12">
      <c r="A64" s="1" t="s">
        <v>6</v>
      </c>
      <c r="B64" s="7" t="s">
        <v>113</v>
      </c>
      <c r="C64" s="1"/>
      <c r="D64" s="1" t="s">
        <v>401</v>
      </c>
      <c r="E64" s="8" t="s">
        <v>406</v>
      </c>
      <c r="F64" s="1" t="s">
        <v>243</v>
      </c>
      <c r="G64" s="1" t="s">
        <v>262</v>
      </c>
      <c r="H64" s="1"/>
      <c r="I64" s="1"/>
      <c r="J64" s="9">
        <v>0.5</v>
      </c>
      <c r="K64" s="9"/>
      <c r="L64" s="9">
        <v>0.5</v>
      </c>
    </row>
    <row r="65" ht="13.5" customHeight="1" spans="1:12">
      <c r="A65" s="1" t="s">
        <v>6</v>
      </c>
      <c r="B65" s="7" t="s">
        <v>168</v>
      </c>
      <c r="C65" s="1"/>
      <c r="D65" s="1" t="s">
        <v>401</v>
      </c>
      <c r="E65" s="8" t="s">
        <v>407</v>
      </c>
      <c r="F65" s="1" t="s">
        <v>244</v>
      </c>
      <c r="G65" s="1" t="s">
        <v>262</v>
      </c>
      <c r="H65" s="1"/>
      <c r="I65" s="1"/>
      <c r="J65" s="9">
        <v>0.3</v>
      </c>
      <c r="K65" s="9"/>
      <c r="L65" s="9">
        <v>0.3</v>
      </c>
    </row>
    <row r="66" ht="13.5" customHeight="1" spans="1:12">
      <c r="A66" s="1" t="s">
        <v>6</v>
      </c>
      <c r="B66" s="7" t="s">
        <v>155</v>
      </c>
      <c r="C66" s="1"/>
      <c r="D66" s="1" t="s">
        <v>401</v>
      </c>
      <c r="E66" s="8" t="s">
        <v>408</v>
      </c>
      <c r="F66" s="1" t="s">
        <v>244</v>
      </c>
      <c r="G66" s="1" t="s">
        <v>262</v>
      </c>
      <c r="H66" s="1"/>
      <c r="I66" s="1"/>
      <c r="J66" s="9">
        <v>0.3</v>
      </c>
      <c r="K66" s="9"/>
      <c r="L66" s="9">
        <v>0.3</v>
      </c>
    </row>
    <row r="67" ht="13.5" customHeight="1" spans="1:12">
      <c r="A67" s="1" t="s">
        <v>6</v>
      </c>
      <c r="B67" s="58" t="s">
        <v>115</v>
      </c>
      <c r="C67" s="1"/>
      <c r="D67" s="1" t="s">
        <v>401</v>
      </c>
      <c r="E67" s="8" t="s">
        <v>403</v>
      </c>
      <c r="F67" s="1" t="s">
        <v>243</v>
      </c>
      <c r="G67" s="1" t="s">
        <v>263</v>
      </c>
      <c r="H67" s="1"/>
      <c r="I67" s="1"/>
      <c r="J67" s="9">
        <v>0.7</v>
      </c>
      <c r="K67" s="9"/>
      <c r="L67" s="9">
        <v>0.7</v>
      </c>
    </row>
    <row r="68" ht="13.5" customHeight="1" spans="1:12">
      <c r="A68" s="1" t="s">
        <v>6</v>
      </c>
      <c r="B68" s="58" t="s">
        <v>156</v>
      </c>
      <c r="C68" s="1"/>
      <c r="D68" s="1" t="s">
        <v>401</v>
      </c>
      <c r="E68" s="8" t="s">
        <v>404</v>
      </c>
      <c r="F68" s="1" t="s">
        <v>409</v>
      </c>
      <c r="G68" s="1" t="s">
        <v>263</v>
      </c>
      <c r="H68" s="1"/>
      <c r="I68" s="1"/>
      <c r="J68" s="9">
        <v>0.5</v>
      </c>
      <c r="K68" s="9"/>
      <c r="L68" s="9">
        <v>0.5</v>
      </c>
    </row>
    <row r="69" ht="13.5" customHeight="1" spans="1:12">
      <c r="A69" s="1" t="s">
        <v>6</v>
      </c>
      <c r="B69" s="58" t="s">
        <v>175</v>
      </c>
      <c r="C69" s="1"/>
      <c r="D69" s="1" t="s">
        <v>401</v>
      </c>
      <c r="E69" s="8" t="s">
        <v>405</v>
      </c>
      <c r="F69" s="1" t="s">
        <v>244</v>
      </c>
      <c r="G69" s="1" t="s">
        <v>263</v>
      </c>
      <c r="H69" s="1"/>
      <c r="I69" s="1"/>
      <c r="J69" s="9">
        <v>0.3</v>
      </c>
      <c r="K69" s="9"/>
      <c r="L69" s="9">
        <v>0.3</v>
      </c>
    </row>
    <row r="70" ht="13.5" customHeight="1" spans="1:12">
      <c r="A70" s="1" t="s">
        <v>6</v>
      </c>
      <c r="B70" s="58" t="s">
        <v>113</v>
      </c>
      <c r="C70" s="1"/>
      <c r="D70" s="1" t="s">
        <v>401</v>
      </c>
      <c r="E70" s="8" t="s">
        <v>406</v>
      </c>
      <c r="F70" s="1" t="s">
        <v>244</v>
      </c>
      <c r="G70" s="1" t="s">
        <v>263</v>
      </c>
      <c r="H70" s="1"/>
      <c r="I70" s="1"/>
      <c r="J70" s="9">
        <v>0.3</v>
      </c>
      <c r="K70" s="9"/>
      <c r="L70" s="9">
        <v>0.3</v>
      </c>
    </row>
    <row r="71" ht="13.5" customHeight="1" spans="1:12">
      <c r="A71" s="1" t="s">
        <v>6</v>
      </c>
      <c r="B71" s="58" t="s">
        <v>168</v>
      </c>
      <c r="C71" s="1"/>
      <c r="D71" s="1" t="s">
        <v>401</v>
      </c>
      <c r="E71" s="8" t="s">
        <v>407</v>
      </c>
      <c r="F71" s="1" t="s">
        <v>244</v>
      </c>
      <c r="G71" s="1" t="s">
        <v>263</v>
      </c>
      <c r="H71" s="1"/>
      <c r="I71" s="1"/>
      <c r="J71" s="9">
        <v>0.3</v>
      </c>
      <c r="K71" s="9"/>
      <c r="L71" s="9">
        <v>0.3</v>
      </c>
    </row>
    <row r="72" ht="13.5" customHeight="1" spans="1:12">
      <c r="A72" s="1" t="s">
        <v>6</v>
      </c>
      <c r="B72" s="58" t="s">
        <v>155</v>
      </c>
      <c r="C72" s="1"/>
      <c r="D72" s="1" t="s">
        <v>401</v>
      </c>
      <c r="E72" s="8" t="s">
        <v>408</v>
      </c>
      <c r="F72" s="1" t="s">
        <v>244</v>
      </c>
      <c r="G72" s="1" t="s">
        <v>263</v>
      </c>
      <c r="H72" s="1"/>
      <c r="I72" s="1"/>
      <c r="J72" s="9">
        <v>0.3</v>
      </c>
      <c r="K72" s="9"/>
      <c r="L72" s="9">
        <v>0.3</v>
      </c>
    </row>
    <row r="73" ht="13.5" customHeight="1" spans="1:12">
      <c r="A73" s="1" t="s">
        <v>6</v>
      </c>
      <c r="B73" s="58" t="s">
        <v>115</v>
      </c>
      <c r="C73" s="1"/>
      <c r="D73" s="1" t="s">
        <v>401</v>
      </c>
      <c r="E73" s="8" t="s">
        <v>410</v>
      </c>
      <c r="F73" s="1"/>
      <c r="G73" s="1" t="s">
        <v>262</v>
      </c>
      <c r="H73" s="1"/>
      <c r="I73" s="1"/>
      <c r="J73" s="9">
        <v>0.6</v>
      </c>
      <c r="K73" s="9"/>
      <c r="L73" s="9">
        <v>0.6</v>
      </c>
    </row>
    <row r="74" ht="13.5" customHeight="1" spans="1:12">
      <c r="A74" s="1" t="s">
        <v>6</v>
      </c>
      <c r="B74" s="58" t="s">
        <v>168</v>
      </c>
      <c r="C74" s="1"/>
      <c r="D74" s="1" t="s">
        <v>401</v>
      </c>
      <c r="E74" s="8" t="s">
        <v>411</v>
      </c>
      <c r="F74" s="1" t="s">
        <v>244</v>
      </c>
      <c r="G74" s="1" t="s">
        <v>262</v>
      </c>
      <c r="H74" s="1"/>
      <c r="I74" s="1"/>
      <c r="J74" s="9">
        <v>0.15</v>
      </c>
      <c r="K74" s="9"/>
      <c r="L74" s="9">
        <v>0.15</v>
      </c>
    </row>
    <row r="75" ht="13.5" customHeight="1" spans="1:12">
      <c r="A75" s="1" t="s">
        <v>6</v>
      </c>
      <c r="B75" s="58" t="s">
        <v>146</v>
      </c>
      <c r="C75" s="1"/>
      <c r="D75" s="1" t="s">
        <v>401</v>
      </c>
      <c r="E75" s="8" t="s">
        <v>412</v>
      </c>
      <c r="F75" s="1" t="s">
        <v>243</v>
      </c>
      <c r="G75" s="1" t="s">
        <v>262</v>
      </c>
      <c r="H75" s="1"/>
      <c r="I75" s="1"/>
      <c r="J75" s="9">
        <v>0.25</v>
      </c>
      <c r="K75" s="9"/>
      <c r="L75" s="9">
        <v>0.25</v>
      </c>
    </row>
    <row r="76" ht="13.5" customHeight="1" spans="1:12">
      <c r="A76" s="1" t="s">
        <v>6</v>
      </c>
      <c r="B76" s="58" t="s">
        <v>45</v>
      </c>
      <c r="C76" s="1"/>
      <c r="D76" s="1" t="s">
        <v>401</v>
      </c>
      <c r="E76" s="8" t="s">
        <v>413</v>
      </c>
      <c r="F76" s="1" t="s">
        <v>244</v>
      </c>
      <c r="G76" s="1" t="s">
        <v>262</v>
      </c>
      <c r="H76" s="1"/>
      <c r="I76" s="1"/>
      <c r="J76" s="9">
        <v>0.15</v>
      </c>
      <c r="K76" s="9"/>
      <c r="L76" s="9">
        <v>0.15</v>
      </c>
    </row>
    <row r="77" ht="13.5" customHeight="1" spans="1:12">
      <c r="A77" s="1" t="s">
        <v>6</v>
      </c>
      <c r="B77" s="7" t="s">
        <v>84</v>
      </c>
      <c r="C77" s="1"/>
      <c r="D77" s="1" t="s">
        <v>401</v>
      </c>
      <c r="E77" s="8" t="s">
        <v>414</v>
      </c>
      <c r="F77" s="1" t="s">
        <v>243</v>
      </c>
      <c r="G77" s="1" t="s">
        <v>262</v>
      </c>
      <c r="H77" s="1"/>
      <c r="I77" s="1"/>
      <c r="J77" s="9">
        <v>0.7</v>
      </c>
      <c r="K77" s="9"/>
      <c r="L77" s="9">
        <v>0.7</v>
      </c>
    </row>
    <row r="78" ht="13.5" customHeight="1" spans="1:12">
      <c r="A78" s="1" t="s">
        <v>6</v>
      </c>
      <c r="B78" s="58" t="s">
        <v>119</v>
      </c>
      <c r="C78" s="1"/>
      <c r="D78" s="1" t="s">
        <v>401</v>
      </c>
      <c r="E78" s="8" t="s">
        <v>415</v>
      </c>
      <c r="F78" s="1" t="s">
        <v>243</v>
      </c>
      <c r="G78" s="1" t="s">
        <v>262</v>
      </c>
      <c r="H78" s="1"/>
      <c r="I78" s="1"/>
      <c r="J78" s="9">
        <v>0.25</v>
      </c>
      <c r="K78" s="9"/>
      <c r="L78" s="9">
        <v>0.25</v>
      </c>
    </row>
    <row r="79" ht="13.5" customHeight="1" spans="1:12">
      <c r="A79" s="1" t="s">
        <v>6</v>
      </c>
      <c r="B79" s="58" t="s">
        <v>175</v>
      </c>
      <c r="C79" s="1"/>
      <c r="D79" s="1" t="s">
        <v>401</v>
      </c>
      <c r="E79" s="8" t="s">
        <v>416</v>
      </c>
      <c r="F79" s="1"/>
      <c r="G79" s="1" t="s">
        <v>262</v>
      </c>
      <c r="H79" s="1"/>
      <c r="I79" s="1"/>
      <c r="J79" s="9">
        <v>0.4</v>
      </c>
      <c r="K79" s="9"/>
      <c r="L79" s="9">
        <v>0.4</v>
      </c>
    </row>
    <row r="80" ht="13.5" customHeight="1" spans="1:12">
      <c r="A80" s="1" t="s">
        <v>6</v>
      </c>
      <c r="B80" s="58" t="s">
        <v>113</v>
      </c>
      <c r="C80" s="1"/>
      <c r="D80" s="1" t="s">
        <v>401</v>
      </c>
      <c r="E80" s="8" t="s">
        <v>417</v>
      </c>
      <c r="F80" s="1"/>
      <c r="G80" s="1" t="s">
        <v>262</v>
      </c>
      <c r="H80" s="1"/>
      <c r="I80" s="1"/>
      <c r="J80" s="9">
        <v>0.4</v>
      </c>
      <c r="K80" s="9"/>
      <c r="L80" s="9">
        <v>0.4</v>
      </c>
    </row>
    <row r="81" ht="13.5" customHeight="1" spans="1:12">
      <c r="A81" s="1" t="s">
        <v>6</v>
      </c>
      <c r="B81" s="7" t="s">
        <v>115</v>
      </c>
      <c r="C81" s="1"/>
      <c r="D81" s="1" t="s">
        <v>401</v>
      </c>
      <c r="E81" s="8" t="s">
        <v>410</v>
      </c>
      <c r="F81" s="1" t="s">
        <v>244</v>
      </c>
      <c r="G81" s="1" t="s">
        <v>263</v>
      </c>
      <c r="H81" s="1"/>
      <c r="I81" s="1"/>
      <c r="J81" s="9">
        <v>0.5</v>
      </c>
      <c r="K81" s="9"/>
      <c r="L81" s="9">
        <v>0.5</v>
      </c>
    </row>
    <row r="82" ht="13.5" customHeight="1" spans="1:12">
      <c r="A82" s="1" t="s">
        <v>6</v>
      </c>
      <c r="B82" s="7" t="s">
        <v>84</v>
      </c>
      <c r="C82" s="1"/>
      <c r="D82" s="1" t="s">
        <v>401</v>
      </c>
      <c r="E82" s="8" t="s">
        <v>414</v>
      </c>
      <c r="F82" s="1" t="s">
        <v>244</v>
      </c>
      <c r="G82" s="1" t="s">
        <v>263</v>
      </c>
      <c r="H82" s="1"/>
      <c r="I82" s="1"/>
      <c r="J82" s="9">
        <v>0.5</v>
      </c>
      <c r="K82" s="9"/>
      <c r="L82" s="9">
        <v>0.5</v>
      </c>
    </row>
    <row r="83" ht="13.5" customHeight="1" spans="1:12">
      <c r="A83" s="1" t="s">
        <v>6</v>
      </c>
      <c r="B83" s="7" t="s">
        <v>119</v>
      </c>
      <c r="C83" s="1"/>
      <c r="D83" s="1" t="s">
        <v>401</v>
      </c>
      <c r="E83" s="8" t="s">
        <v>415</v>
      </c>
      <c r="F83" s="1" t="s">
        <v>243</v>
      </c>
      <c r="G83" s="1" t="s">
        <v>263</v>
      </c>
      <c r="H83" s="1"/>
      <c r="I83" s="1"/>
      <c r="J83" s="9">
        <v>0.5</v>
      </c>
      <c r="K83" s="9"/>
      <c r="L83" s="9">
        <v>0.5</v>
      </c>
    </row>
    <row r="84" ht="13.5" customHeight="1" spans="1:12">
      <c r="A84" s="1" t="s">
        <v>6</v>
      </c>
      <c r="B84" s="7" t="s">
        <v>175</v>
      </c>
      <c r="C84" s="1"/>
      <c r="D84" s="1" t="s">
        <v>401</v>
      </c>
      <c r="E84" s="8" t="s">
        <v>416</v>
      </c>
      <c r="F84" s="1" t="s">
        <v>243</v>
      </c>
      <c r="G84" s="1" t="s">
        <v>263</v>
      </c>
      <c r="H84" s="1"/>
      <c r="I84" s="1"/>
      <c r="J84" s="9">
        <v>0.5</v>
      </c>
      <c r="K84" s="9"/>
      <c r="L84" s="9">
        <v>0.5</v>
      </c>
    </row>
    <row r="85" ht="13.5" customHeight="1" spans="1:12">
      <c r="A85" s="1" t="s">
        <v>6</v>
      </c>
      <c r="B85" s="7" t="s">
        <v>113</v>
      </c>
      <c r="C85" s="1"/>
      <c r="D85" s="1" t="s">
        <v>401</v>
      </c>
      <c r="E85" s="8" t="s">
        <v>417</v>
      </c>
      <c r="F85" s="1" t="s">
        <v>243</v>
      </c>
      <c r="G85" s="1" t="s">
        <v>263</v>
      </c>
      <c r="H85" s="1"/>
      <c r="I85" s="1"/>
      <c r="J85" s="9">
        <v>0.5</v>
      </c>
      <c r="K85" s="9"/>
      <c r="L85" s="9">
        <v>0.5</v>
      </c>
    </row>
    <row r="86" ht="13.5" customHeight="1" spans="1:12">
      <c r="A86" s="1" t="s">
        <v>6</v>
      </c>
      <c r="B86" s="7" t="s">
        <v>52</v>
      </c>
      <c r="C86" s="1"/>
      <c r="D86" s="1" t="s">
        <v>401</v>
      </c>
      <c r="E86" s="8" t="s">
        <v>418</v>
      </c>
      <c r="F86" s="1" t="s">
        <v>244</v>
      </c>
      <c r="G86" s="1" t="s">
        <v>262</v>
      </c>
      <c r="H86" s="1"/>
      <c r="I86" s="1"/>
      <c r="J86" s="9">
        <v>0.3</v>
      </c>
      <c r="K86" s="9"/>
      <c r="L86" s="9">
        <v>0.3</v>
      </c>
    </row>
    <row r="87" ht="13.5" customHeight="1" spans="1:12">
      <c r="A87" s="1" t="s">
        <v>6</v>
      </c>
      <c r="B87" s="7" t="s">
        <v>52</v>
      </c>
      <c r="C87" s="1"/>
      <c r="D87" s="1" t="s">
        <v>401</v>
      </c>
      <c r="E87" s="8" t="s">
        <v>418</v>
      </c>
      <c r="F87" s="1" t="s">
        <v>244</v>
      </c>
      <c r="G87" s="1" t="s">
        <v>263</v>
      </c>
      <c r="H87" s="1"/>
      <c r="I87" s="1"/>
      <c r="J87" s="9">
        <v>0.3</v>
      </c>
      <c r="K87" s="9"/>
      <c r="L87" s="9">
        <v>0.3</v>
      </c>
    </row>
    <row r="88" ht="13.5" customHeight="1" spans="1:12">
      <c r="A88" s="1" t="s">
        <v>14</v>
      </c>
      <c r="B88" s="58" t="s">
        <v>35</v>
      </c>
      <c r="C88" s="1"/>
      <c r="D88" s="1" t="s">
        <v>401</v>
      </c>
      <c r="E88" s="8" t="s">
        <v>404</v>
      </c>
      <c r="F88" s="1" t="s">
        <v>409</v>
      </c>
      <c r="G88" s="1" t="s">
        <v>263</v>
      </c>
      <c r="H88" s="1"/>
      <c r="I88" s="1"/>
      <c r="J88" s="9">
        <v>0.5</v>
      </c>
      <c r="K88" s="9"/>
      <c r="L88" s="9">
        <v>0.5</v>
      </c>
    </row>
    <row r="89" ht="13.5" customHeight="1" spans="1:12">
      <c r="A89" s="1" t="s">
        <v>14</v>
      </c>
      <c r="B89" s="58" t="s">
        <v>136</v>
      </c>
      <c r="C89" s="1"/>
      <c r="D89" s="1" t="s">
        <v>401</v>
      </c>
      <c r="E89" s="8" t="s">
        <v>406</v>
      </c>
      <c r="F89" s="1" t="s">
        <v>243</v>
      </c>
      <c r="G89" s="1" t="s">
        <v>263</v>
      </c>
      <c r="H89" s="1"/>
      <c r="I89" s="1"/>
      <c r="J89" s="9">
        <v>0.5</v>
      </c>
      <c r="K89" s="9"/>
      <c r="L89" s="9">
        <v>0.5</v>
      </c>
    </row>
    <row r="90" ht="13.5" customHeight="1" spans="1:12">
      <c r="A90" s="1" t="s">
        <v>14</v>
      </c>
      <c r="B90" s="58" t="s">
        <v>132</v>
      </c>
      <c r="C90" s="1"/>
      <c r="D90" s="1" t="s">
        <v>401</v>
      </c>
      <c r="E90" s="8" t="s">
        <v>419</v>
      </c>
      <c r="F90" s="1" t="s">
        <v>244</v>
      </c>
      <c r="G90" s="1" t="s">
        <v>263</v>
      </c>
      <c r="H90" s="1"/>
      <c r="I90" s="1"/>
      <c r="J90" s="9">
        <v>0.3</v>
      </c>
      <c r="K90" s="9"/>
      <c r="L90" s="9">
        <v>0.3</v>
      </c>
    </row>
    <row r="91" ht="13.5" customHeight="1" spans="1:12">
      <c r="A91" s="1" t="s">
        <v>14</v>
      </c>
      <c r="B91" s="58" t="s">
        <v>34</v>
      </c>
      <c r="C91" s="1"/>
      <c r="D91" s="1" t="s">
        <v>401</v>
      </c>
      <c r="E91" s="8" t="s">
        <v>407</v>
      </c>
      <c r="F91" s="1" t="s">
        <v>244</v>
      </c>
      <c r="G91" s="1" t="s">
        <v>263</v>
      </c>
      <c r="H91" s="1"/>
      <c r="I91" s="1"/>
      <c r="J91" s="9">
        <v>0.3</v>
      </c>
      <c r="K91" s="9"/>
      <c r="L91" s="9">
        <v>0.3</v>
      </c>
    </row>
    <row r="92" ht="13.5" customHeight="1" spans="1:12">
      <c r="A92" s="1" t="s">
        <v>14</v>
      </c>
      <c r="B92" s="7" t="s">
        <v>35</v>
      </c>
      <c r="C92" s="1"/>
      <c r="D92" s="1" t="s">
        <v>401</v>
      </c>
      <c r="E92" s="8" t="s">
        <v>404</v>
      </c>
      <c r="F92" s="1" t="s">
        <v>243</v>
      </c>
      <c r="G92" s="1" t="s">
        <v>262</v>
      </c>
      <c r="H92" s="1"/>
      <c r="I92" s="1"/>
      <c r="J92" s="9">
        <v>0.5</v>
      </c>
      <c r="K92" s="9"/>
      <c r="L92" s="9">
        <v>0.5</v>
      </c>
    </row>
    <row r="93" ht="13.5" customHeight="1" spans="1:12">
      <c r="A93" s="1" t="s">
        <v>14</v>
      </c>
      <c r="B93" s="7" t="s">
        <v>136</v>
      </c>
      <c r="C93" s="1"/>
      <c r="D93" s="1" t="s">
        <v>401</v>
      </c>
      <c r="E93" s="8" t="s">
        <v>406</v>
      </c>
      <c r="F93" s="1" t="s">
        <v>243</v>
      </c>
      <c r="G93" s="1" t="s">
        <v>262</v>
      </c>
      <c r="H93" s="1"/>
      <c r="I93" s="1"/>
      <c r="J93" s="9">
        <v>0.5</v>
      </c>
      <c r="K93" s="9"/>
      <c r="L93" s="9">
        <v>0.5</v>
      </c>
    </row>
    <row r="94" ht="13.5" customHeight="1" spans="1:12">
      <c r="A94" s="1" t="s">
        <v>14</v>
      </c>
      <c r="B94" s="7" t="s">
        <v>132</v>
      </c>
      <c r="C94" s="1"/>
      <c r="D94" s="1" t="s">
        <v>401</v>
      </c>
      <c r="E94" s="8" t="s">
        <v>419</v>
      </c>
      <c r="F94" s="1" t="s">
        <v>244</v>
      </c>
      <c r="G94" s="1" t="s">
        <v>262</v>
      </c>
      <c r="H94" s="1"/>
      <c r="I94" s="1"/>
      <c r="J94" s="9">
        <v>0.3</v>
      </c>
      <c r="K94" s="9"/>
      <c r="L94" s="9">
        <v>0.3</v>
      </c>
    </row>
    <row r="95" ht="13.5" customHeight="1" spans="1:12">
      <c r="A95" s="1" t="s">
        <v>14</v>
      </c>
      <c r="B95" s="7" t="s">
        <v>34</v>
      </c>
      <c r="C95" s="1"/>
      <c r="D95" s="1" t="s">
        <v>401</v>
      </c>
      <c r="E95" s="8" t="s">
        <v>407</v>
      </c>
      <c r="F95" s="1" t="s">
        <v>244</v>
      </c>
      <c r="G95" s="1" t="s">
        <v>262</v>
      </c>
      <c r="H95" s="1"/>
      <c r="I95" s="1"/>
      <c r="J95" s="9">
        <v>0.3</v>
      </c>
      <c r="K95" s="9"/>
      <c r="L95" s="9">
        <v>0.3</v>
      </c>
    </row>
    <row r="96" ht="13.5" customHeight="1" spans="1:12">
      <c r="A96" s="1" t="s">
        <v>14</v>
      </c>
      <c r="B96" s="58" t="s">
        <v>135</v>
      </c>
      <c r="C96" s="1"/>
      <c r="D96" s="1" t="s">
        <v>401</v>
      </c>
      <c r="E96" s="8" t="s">
        <v>412</v>
      </c>
      <c r="F96" s="1" t="s">
        <v>420</v>
      </c>
      <c r="G96" s="1" t="s">
        <v>262</v>
      </c>
      <c r="H96" s="1"/>
      <c r="I96" s="1"/>
      <c r="J96" s="9">
        <v>0</v>
      </c>
      <c r="K96" s="9"/>
      <c r="L96" s="9">
        <v>0</v>
      </c>
    </row>
    <row r="97" ht="13.5" customHeight="1" spans="1:12">
      <c r="A97" s="1" t="s">
        <v>14</v>
      </c>
      <c r="B97" s="58" t="s">
        <v>34</v>
      </c>
      <c r="C97" s="1"/>
      <c r="D97" s="1" t="s">
        <v>401</v>
      </c>
      <c r="E97" s="8" t="s">
        <v>413</v>
      </c>
      <c r="F97" s="1" t="s">
        <v>244</v>
      </c>
      <c r="G97" s="1" t="s">
        <v>262</v>
      </c>
      <c r="H97" s="1"/>
      <c r="I97" s="1"/>
      <c r="J97" s="9">
        <v>0.15</v>
      </c>
      <c r="K97" s="9"/>
      <c r="L97" s="9">
        <v>0.15</v>
      </c>
    </row>
    <row r="98" ht="13.5" customHeight="1" spans="1:12">
      <c r="A98" s="1" t="s">
        <v>14</v>
      </c>
      <c r="B98" s="58" t="s">
        <v>62</v>
      </c>
      <c r="C98" s="1"/>
      <c r="D98" s="1" t="s">
        <v>401</v>
      </c>
      <c r="E98" s="8" t="s">
        <v>410</v>
      </c>
      <c r="F98" s="1"/>
      <c r="G98" s="1" t="s">
        <v>262</v>
      </c>
      <c r="H98" s="1"/>
      <c r="I98" s="1"/>
      <c r="J98" s="9">
        <v>0.6</v>
      </c>
      <c r="K98" s="9"/>
      <c r="L98" s="9">
        <v>0.6</v>
      </c>
    </row>
    <row r="99" ht="13.5" customHeight="1" spans="1:12">
      <c r="A99" s="1" t="s">
        <v>14</v>
      </c>
      <c r="B99" s="7" t="s">
        <v>85</v>
      </c>
      <c r="C99" s="1"/>
      <c r="D99" s="1" t="s">
        <v>401</v>
      </c>
      <c r="E99" s="8" t="s">
        <v>414</v>
      </c>
      <c r="F99" s="1" t="s">
        <v>244</v>
      </c>
      <c r="G99" s="1" t="s">
        <v>262</v>
      </c>
      <c r="H99" s="1"/>
      <c r="I99" s="1"/>
      <c r="J99" s="9">
        <v>0.5</v>
      </c>
      <c r="K99" s="9"/>
      <c r="L99" s="9">
        <v>0.5</v>
      </c>
    </row>
    <row r="100" ht="13.5" customHeight="1" spans="1:12">
      <c r="A100" s="1" t="s">
        <v>14</v>
      </c>
      <c r="B100" s="58" t="s">
        <v>111</v>
      </c>
      <c r="C100" s="1"/>
      <c r="D100" s="1" t="s">
        <v>401</v>
      </c>
      <c r="E100" s="8" t="s">
        <v>415</v>
      </c>
      <c r="F100" s="1"/>
      <c r="G100" s="1" t="s">
        <v>262</v>
      </c>
      <c r="H100" s="1"/>
      <c r="I100" s="1"/>
      <c r="J100" s="9">
        <v>0.3</v>
      </c>
      <c r="K100" s="9"/>
      <c r="L100" s="9">
        <v>0.3</v>
      </c>
    </row>
    <row r="101" ht="13.5" customHeight="1" spans="1:12">
      <c r="A101" s="1" t="s">
        <v>14</v>
      </c>
      <c r="B101" s="58" t="s">
        <v>172</v>
      </c>
      <c r="C101" s="1"/>
      <c r="D101" s="1" t="s">
        <v>401</v>
      </c>
      <c r="E101" s="8" t="s">
        <v>416</v>
      </c>
      <c r="F101" s="1"/>
      <c r="G101" s="1" t="s">
        <v>262</v>
      </c>
      <c r="H101" s="1"/>
      <c r="I101" s="1"/>
      <c r="J101" s="9">
        <v>0.3</v>
      </c>
      <c r="K101" s="9"/>
      <c r="L101" s="9">
        <v>0.3</v>
      </c>
    </row>
    <row r="102" ht="13.5" customHeight="1" spans="1:12">
      <c r="A102" s="1" t="s">
        <v>14</v>
      </c>
      <c r="B102" s="58" t="s">
        <v>35</v>
      </c>
      <c r="C102" s="1"/>
      <c r="D102" s="1" t="s">
        <v>401</v>
      </c>
      <c r="E102" s="8" t="s">
        <v>417</v>
      </c>
      <c r="F102" s="1"/>
      <c r="G102" s="1" t="s">
        <v>262</v>
      </c>
      <c r="H102" s="1"/>
      <c r="I102" s="1"/>
      <c r="J102" s="9">
        <v>0.3</v>
      </c>
      <c r="K102" s="9"/>
      <c r="L102" s="9">
        <v>0.3</v>
      </c>
    </row>
    <row r="103" ht="13.5" customHeight="1" spans="1:12">
      <c r="A103" s="1" t="s">
        <v>14</v>
      </c>
      <c r="B103" s="7" t="s">
        <v>62</v>
      </c>
      <c r="C103" s="1"/>
      <c r="D103" s="1" t="s">
        <v>401</v>
      </c>
      <c r="E103" s="8" t="s">
        <v>410</v>
      </c>
      <c r="F103" s="1" t="s">
        <v>243</v>
      </c>
      <c r="G103" s="1" t="s">
        <v>263</v>
      </c>
      <c r="H103" s="1"/>
      <c r="I103" s="1"/>
      <c r="J103" s="9">
        <v>0.7</v>
      </c>
      <c r="K103" s="9"/>
      <c r="L103" s="9">
        <v>0.7</v>
      </c>
    </row>
    <row r="104" ht="13.5" customHeight="1" spans="1:12">
      <c r="A104" s="1" t="s">
        <v>14</v>
      </c>
      <c r="B104" s="7" t="s">
        <v>85</v>
      </c>
      <c r="C104" s="1"/>
      <c r="D104" s="1" t="s">
        <v>401</v>
      </c>
      <c r="E104" s="8" t="s">
        <v>414</v>
      </c>
      <c r="F104" s="1" t="s">
        <v>243</v>
      </c>
      <c r="G104" s="1" t="s">
        <v>263</v>
      </c>
      <c r="H104" s="1"/>
      <c r="I104" s="1"/>
      <c r="J104" s="9">
        <v>0.7</v>
      </c>
      <c r="K104" s="9"/>
      <c r="L104" s="9">
        <v>0.7</v>
      </c>
    </row>
    <row r="105" ht="13.5" customHeight="1" spans="1:12">
      <c r="A105" s="1" t="s">
        <v>14</v>
      </c>
      <c r="B105" s="7" t="s">
        <v>111</v>
      </c>
      <c r="C105" s="1"/>
      <c r="D105" s="1" t="s">
        <v>401</v>
      </c>
      <c r="E105" s="8" t="s">
        <v>415</v>
      </c>
      <c r="F105" s="1" t="s">
        <v>244</v>
      </c>
      <c r="G105" s="1" t="s">
        <v>263</v>
      </c>
      <c r="H105" s="1"/>
      <c r="I105" s="1"/>
      <c r="J105" s="9">
        <v>0.3</v>
      </c>
      <c r="K105" s="9"/>
      <c r="L105" s="9">
        <v>0.3</v>
      </c>
    </row>
    <row r="106" ht="13.5" customHeight="1" spans="1:12">
      <c r="A106" s="1" t="s">
        <v>14</v>
      </c>
      <c r="B106" s="7" t="s">
        <v>172</v>
      </c>
      <c r="C106" s="1"/>
      <c r="D106" s="1" t="s">
        <v>401</v>
      </c>
      <c r="E106" s="8" t="s">
        <v>416</v>
      </c>
      <c r="F106" s="1" t="s">
        <v>243</v>
      </c>
      <c r="G106" s="1" t="s">
        <v>263</v>
      </c>
      <c r="H106" s="1"/>
      <c r="I106" s="1"/>
      <c r="J106" s="9">
        <v>0.5</v>
      </c>
      <c r="K106" s="9"/>
      <c r="L106" s="9">
        <v>0.5</v>
      </c>
    </row>
    <row r="107" ht="13.5" customHeight="1" spans="1:12">
      <c r="A107" s="1" t="s">
        <v>14</v>
      </c>
      <c r="B107" s="7" t="s">
        <v>35</v>
      </c>
      <c r="C107" s="1"/>
      <c r="D107" s="1" t="s">
        <v>401</v>
      </c>
      <c r="E107" s="8" t="s">
        <v>417</v>
      </c>
      <c r="F107" s="1" t="s">
        <v>243</v>
      </c>
      <c r="G107" s="1" t="s">
        <v>263</v>
      </c>
      <c r="H107" s="1"/>
      <c r="I107" s="1"/>
      <c r="J107" s="9">
        <v>0.5</v>
      </c>
      <c r="K107" s="9"/>
      <c r="L107" s="9">
        <v>0.5</v>
      </c>
    </row>
    <row r="108" ht="13.5" customHeight="1" spans="1:12">
      <c r="A108" s="1" t="s">
        <v>14</v>
      </c>
      <c r="B108" s="7" t="s">
        <v>189</v>
      </c>
      <c r="C108" s="1"/>
      <c r="D108" s="1" t="s">
        <v>401</v>
      </c>
      <c r="E108" s="8" t="s">
        <v>421</v>
      </c>
      <c r="F108" s="1" t="s">
        <v>243</v>
      </c>
      <c r="G108" s="1" t="s">
        <v>262</v>
      </c>
      <c r="H108" s="1"/>
      <c r="I108" s="1"/>
      <c r="J108" s="9">
        <v>0.5</v>
      </c>
      <c r="K108" s="9"/>
      <c r="L108" s="9">
        <v>0.5</v>
      </c>
    </row>
    <row r="109" ht="13.5" customHeight="1" spans="1:12">
      <c r="A109" s="1" t="s">
        <v>14</v>
      </c>
      <c r="B109" s="7" t="s">
        <v>189</v>
      </c>
      <c r="C109" s="1"/>
      <c r="D109" s="1" t="s">
        <v>401</v>
      </c>
      <c r="E109" s="8" t="s">
        <v>421</v>
      </c>
      <c r="F109" s="1" t="s">
        <v>243</v>
      </c>
      <c r="G109" s="1" t="s">
        <v>263</v>
      </c>
      <c r="H109" s="1"/>
      <c r="I109" s="1"/>
      <c r="J109" s="9">
        <v>0.5</v>
      </c>
      <c r="K109" s="9"/>
      <c r="L109" s="9">
        <v>0.5</v>
      </c>
    </row>
    <row r="110" ht="13.5" customHeight="1" spans="1:12">
      <c r="A110" s="1" t="s">
        <v>14</v>
      </c>
      <c r="B110" s="58" t="s">
        <v>177</v>
      </c>
      <c r="C110" s="1"/>
      <c r="D110" s="1" t="s">
        <v>401</v>
      </c>
      <c r="E110" s="8" t="s">
        <v>422</v>
      </c>
      <c r="F110" s="1" t="s">
        <v>243</v>
      </c>
      <c r="G110" s="1" t="s">
        <v>262</v>
      </c>
      <c r="H110" s="1"/>
      <c r="I110" s="1"/>
      <c r="J110" s="9">
        <v>0.5</v>
      </c>
      <c r="K110" s="9"/>
      <c r="L110" s="9">
        <v>0.5</v>
      </c>
    </row>
    <row r="111" ht="13.5" customHeight="1" spans="1:12">
      <c r="A111" s="1" t="s">
        <v>14</v>
      </c>
      <c r="B111" s="58" t="s">
        <v>177</v>
      </c>
      <c r="C111" s="1"/>
      <c r="D111" s="1" t="s">
        <v>401</v>
      </c>
      <c r="E111" s="8" t="s">
        <v>422</v>
      </c>
      <c r="F111" s="1" t="s">
        <v>244</v>
      </c>
      <c r="G111" s="1" t="s">
        <v>263</v>
      </c>
      <c r="H111" s="1"/>
      <c r="I111" s="1"/>
      <c r="J111" s="9">
        <v>0.3</v>
      </c>
      <c r="K111" s="9"/>
      <c r="L111" s="9">
        <v>0.3</v>
      </c>
    </row>
    <row r="112" ht="13.5" customHeight="1" spans="1:12">
      <c r="A112" s="1" t="s">
        <v>14</v>
      </c>
      <c r="B112" s="58" t="s">
        <v>177</v>
      </c>
      <c r="C112" s="1"/>
      <c r="D112" s="1" t="s">
        <v>221</v>
      </c>
      <c r="E112" s="8" t="s">
        <v>423</v>
      </c>
      <c r="F112" s="1"/>
      <c r="G112" s="1"/>
      <c r="H112" s="1"/>
      <c r="I112" s="1">
        <v>1</v>
      </c>
      <c r="J112" s="9">
        <v>2</v>
      </c>
      <c r="K112" s="9"/>
      <c r="L112" s="9">
        <v>2</v>
      </c>
    </row>
    <row r="113" ht="13.5" customHeight="1" spans="1:12">
      <c r="A113" s="1" t="s">
        <v>14</v>
      </c>
      <c r="B113" s="58" t="s">
        <v>120</v>
      </c>
      <c r="C113" s="1"/>
      <c r="D113" s="1" t="s">
        <v>221</v>
      </c>
      <c r="E113" s="8" t="s">
        <v>389</v>
      </c>
      <c r="F113" s="1" t="s">
        <v>380</v>
      </c>
      <c r="G113" s="1"/>
      <c r="H113" s="1" t="s">
        <v>340</v>
      </c>
      <c r="I113" s="1" t="s">
        <v>390</v>
      </c>
      <c r="J113" s="9">
        <v>3.5</v>
      </c>
      <c r="K113" s="9">
        <v>0.6</v>
      </c>
      <c r="L113" s="9">
        <f>K113*J113</f>
        <v>2.1</v>
      </c>
    </row>
    <row r="114" ht="13.5" customHeight="1" spans="1:12">
      <c r="A114" s="1" t="s">
        <v>14</v>
      </c>
      <c r="B114" s="7" t="s">
        <v>172</v>
      </c>
      <c r="C114" s="1"/>
      <c r="D114" s="1" t="s">
        <v>221</v>
      </c>
      <c r="E114" s="8" t="s">
        <v>389</v>
      </c>
      <c r="F114" s="1" t="s">
        <v>380</v>
      </c>
      <c r="G114" s="1"/>
      <c r="H114" s="1" t="s">
        <v>340</v>
      </c>
      <c r="I114" s="1" t="s">
        <v>344</v>
      </c>
      <c r="J114" s="9">
        <v>3.5</v>
      </c>
      <c r="K114" s="9">
        <v>1</v>
      </c>
      <c r="L114" s="9">
        <v>3.5</v>
      </c>
    </row>
    <row r="115" ht="13.5" customHeight="1" spans="1:12">
      <c r="A115" s="1" t="s">
        <v>14</v>
      </c>
      <c r="B115" s="58" t="s">
        <v>120</v>
      </c>
      <c r="C115" s="1"/>
      <c r="D115" s="1" t="s">
        <v>221</v>
      </c>
      <c r="E115" s="8" t="s">
        <v>424</v>
      </c>
      <c r="F115" s="1" t="s">
        <v>380</v>
      </c>
      <c r="G115" s="1"/>
      <c r="H115" s="1" t="s">
        <v>340</v>
      </c>
      <c r="I115" s="1" t="s">
        <v>398</v>
      </c>
      <c r="J115" s="9">
        <v>3.5</v>
      </c>
      <c r="K115" s="9">
        <v>1</v>
      </c>
      <c r="L115" s="9">
        <v>3.5</v>
      </c>
    </row>
    <row r="116" ht="13.5" customHeight="1" spans="1:12">
      <c r="A116" s="1" t="s">
        <v>14</v>
      </c>
      <c r="B116" s="58" t="s">
        <v>68</v>
      </c>
      <c r="C116" s="1"/>
      <c r="D116" s="1" t="s">
        <v>222</v>
      </c>
      <c r="E116" s="8" t="s">
        <v>388</v>
      </c>
      <c r="F116" s="1">
        <v>522</v>
      </c>
      <c r="G116" s="1"/>
      <c r="H116" s="1"/>
      <c r="I116" s="1"/>
      <c r="J116" s="9">
        <f>522/600</f>
        <v>0.87</v>
      </c>
      <c r="K116" s="9"/>
      <c r="L116" s="9">
        <v>0.87</v>
      </c>
    </row>
    <row r="117" ht="13.5" customHeight="1" spans="1:12">
      <c r="A117" s="1" t="s">
        <v>14</v>
      </c>
      <c r="B117" s="58" t="s">
        <v>136</v>
      </c>
      <c r="C117" s="1"/>
      <c r="D117" s="1" t="s">
        <v>222</v>
      </c>
      <c r="E117" s="8" t="s">
        <v>375</v>
      </c>
      <c r="F117" s="1"/>
      <c r="G117" s="1"/>
      <c r="H117" s="1" t="s">
        <v>376</v>
      </c>
      <c r="I117" s="1"/>
      <c r="J117" s="9">
        <v>85</v>
      </c>
      <c r="K117" s="9"/>
      <c r="L117" s="9">
        <v>0.5</v>
      </c>
    </row>
    <row r="118" ht="13.5" customHeight="1" spans="1:12">
      <c r="A118" s="1" t="s">
        <v>14</v>
      </c>
      <c r="B118" s="58" t="s">
        <v>111</v>
      </c>
      <c r="C118" s="1"/>
      <c r="D118" s="1" t="s">
        <v>221</v>
      </c>
      <c r="E118" s="8" t="s">
        <v>425</v>
      </c>
      <c r="F118" s="1" t="s">
        <v>380</v>
      </c>
      <c r="G118" s="1"/>
      <c r="H118" s="1" t="s">
        <v>426</v>
      </c>
      <c r="I118" s="1"/>
      <c r="J118" s="9">
        <v>4</v>
      </c>
      <c r="K118" s="9">
        <v>0.9</v>
      </c>
      <c r="L118" s="9">
        <f>K118*J118</f>
        <v>3.6</v>
      </c>
    </row>
    <row r="119" ht="13.5" customHeight="1" spans="1:12">
      <c r="A119" s="1" t="s">
        <v>14</v>
      </c>
      <c r="B119" s="58" t="s">
        <v>194</v>
      </c>
      <c r="C119" s="1"/>
      <c r="D119" s="1" t="s">
        <v>221</v>
      </c>
      <c r="E119" s="8" t="s">
        <v>397</v>
      </c>
      <c r="F119" s="1" t="s">
        <v>266</v>
      </c>
      <c r="G119" s="1"/>
      <c r="H119" s="1" t="s">
        <v>347</v>
      </c>
      <c r="I119" s="1" t="s">
        <v>427</v>
      </c>
      <c r="J119" s="9">
        <v>3.5</v>
      </c>
      <c r="K119" s="9">
        <v>0.5</v>
      </c>
      <c r="L119" s="9">
        <f>K119*J119</f>
        <v>1.75</v>
      </c>
    </row>
    <row r="120" ht="13.5" customHeight="1" spans="1:12">
      <c r="A120" s="1" t="s">
        <v>14</v>
      </c>
      <c r="B120" s="58" t="s">
        <v>177</v>
      </c>
      <c r="C120" s="1"/>
      <c r="D120" s="1" t="s">
        <v>221</v>
      </c>
      <c r="E120" s="8" t="s">
        <v>425</v>
      </c>
      <c r="F120" s="1" t="s">
        <v>380</v>
      </c>
      <c r="G120" s="1"/>
      <c r="H120" s="1" t="s">
        <v>426</v>
      </c>
      <c r="I120" s="1"/>
      <c r="J120" s="9">
        <v>4</v>
      </c>
      <c r="K120" s="9">
        <v>0.9</v>
      </c>
      <c r="L120" s="9">
        <f>K120*J120</f>
        <v>3.6</v>
      </c>
    </row>
    <row r="121" ht="13.5" customHeight="1" spans="1:12">
      <c r="A121" s="1" t="s">
        <v>14</v>
      </c>
      <c r="B121" s="58" t="s">
        <v>106</v>
      </c>
      <c r="C121" s="1"/>
      <c r="D121" s="1" t="s">
        <v>222</v>
      </c>
      <c r="E121" s="8" t="s">
        <v>388</v>
      </c>
      <c r="F121" s="1">
        <v>453</v>
      </c>
      <c r="G121" s="1"/>
      <c r="H121" s="1"/>
      <c r="I121" s="1"/>
      <c r="J121" s="9">
        <f>453/600</f>
        <v>0.755</v>
      </c>
      <c r="K121" s="9"/>
      <c r="L121" s="9">
        <v>0.755</v>
      </c>
    </row>
    <row r="122" ht="13.5" customHeight="1" spans="1:12">
      <c r="A122" s="1" t="s">
        <v>14</v>
      </c>
      <c r="B122" s="7" t="s">
        <v>106</v>
      </c>
      <c r="C122" s="1"/>
      <c r="D122" s="1" t="s">
        <v>221</v>
      </c>
      <c r="E122" s="8" t="s">
        <v>369</v>
      </c>
      <c r="F122" s="1" t="s">
        <v>250</v>
      </c>
      <c r="G122" s="1"/>
      <c r="H122" s="1" t="s">
        <v>340</v>
      </c>
      <c r="I122" s="1"/>
      <c r="J122" s="9">
        <v>0.25</v>
      </c>
      <c r="K122" s="9"/>
      <c r="L122" s="9">
        <v>0.25</v>
      </c>
    </row>
    <row r="123" ht="13.5" customHeight="1" spans="1:12">
      <c r="A123" s="1" t="s">
        <v>14</v>
      </c>
      <c r="B123" s="7" t="s">
        <v>85</v>
      </c>
      <c r="C123" s="1"/>
      <c r="D123" s="1" t="s">
        <v>221</v>
      </c>
      <c r="E123" s="8" t="s">
        <v>370</v>
      </c>
      <c r="F123" s="1" t="s">
        <v>250</v>
      </c>
      <c r="G123" s="1"/>
      <c r="H123" s="1" t="s">
        <v>343</v>
      </c>
      <c r="I123" s="1"/>
      <c r="J123" s="9">
        <v>0.5</v>
      </c>
      <c r="K123" s="9"/>
      <c r="L123" s="9">
        <v>0.5</v>
      </c>
    </row>
    <row r="124" ht="13.5" customHeight="1" spans="1:12">
      <c r="A124" s="1" t="s">
        <v>14</v>
      </c>
      <c r="B124" s="7" t="s">
        <v>106</v>
      </c>
      <c r="C124" s="1"/>
      <c r="D124" s="1" t="s">
        <v>221</v>
      </c>
      <c r="E124" s="8" t="s">
        <v>370</v>
      </c>
      <c r="F124" s="1" t="s">
        <v>250</v>
      </c>
      <c r="G124" s="1"/>
      <c r="H124" s="1" t="s">
        <v>340</v>
      </c>
      <c r="I124" s="1"/>
      <c r="J124" s="9">
        <v>0.25</v>
      </c>
      <c r="K124" s="9"/>
      <c r="L124" s="9">
        <v>0.25</v>
      </c>
    </row>
    <row r="125" ht="13.5" customHeight="1" spans="1:12">
      <c r="A125" s="1" t="s">
        <v>14</v>
      </c>
      <c r="B125" s="7" t="s">
        <v>172</v>
      </c>
      <c r="C125" s="1"/>
      <c r="D125" s="1" t="s">
        <v>221</v>
      </c>
      <c r="E125" s="8" t="s">
        <v>371</v>
      </c>
      <c r="F125" s="1" t="s">
        <v>250</v>
      </c>
      <c r="G125" s="1"/>
      <c r="H125" s="1" t="s">
        <v>343</v>
      </c>
      <c r="I125" s="1"/>
      <c r="J125" s="9">
        <v>0.5</v>
      </c>
      <c r="K125" s="9"/>
      <c r="L125" s="9">
        <v>0.5</v>
      </c>
    </row>
    <row r="126" ht="13.5" customHeight="1" spans="1:12">
      <c r="A126" s="1" t="s">
        <v>14</v>
      </c>
      <c r="B126" s="7" t="s">
        <v>111</v>
      </c>
      <c r="C126" s="1"/>
      <c r="D126" s="1" t="s">
        <v>221</v>
      </c>
      <c r="E126" s="8" t="s">
        <v>371</v>
      </c>
      <c r="F126" s="1" t="s">
        <v>250</v>
      </c>
      <c r="G126" s="1"/>
      <c r="H126" s="1" t="s">
        <v>340</v>
      </c>
      <c r="I126" s="1"/>
      <c r="J126" s="9">
        <v>0.25</v>
      </c>
      <c r="K126" s="9"/>
      <c r="L126" s="9">
        <v>0.25</v>
      </c>
    </row>
    <row r="127" ht="13.5" customHeight="1" spans="1:12">
      <c r="A127" s="1" t="s">
        <v>14</v>
      </c>
      <c r="B127" s="7" t="s">
        <v>132</v>
      </c>
      <c r="C127" s="1"/>
      <c r="D127" s="1" t="s">
        <v>221</v>
      </c>
      <c r="E127" s="8" t="s">
        <v>371</v>
      </c>
      <c r="F127" s="1" t="s">
        <v>250</v>
      </c>
      <c r="G127" s="1"/>
      <c r="H127" s="1" t="s">
        <v>340</v>
      </c>
      <c r="I127" s="1"/>
      <c r="J127" s="9">
        <v>0.25</v>
      </c>
      <c r="K127" s="9"/>
      <c r="L127" s="9">
        <v>0.25</v>
      </c>
    </row>
    <row r="128" ht="13.5" customHeight="1" spans="1:12">
      <c r="A128" s="1" t="s">
        <v>14</v>
      </c>
      <c r="B128" s="7" t="s">
        <v>44</v>
      </c>
      <c r="C128" s="1"/>
      <c r="D128" s="1" t="s">
        <v>221</v>
      </c>
      <c r="E128" s="8" t="s">
        <v>372</v>
      </c>
      <c r="F128" s="1" t="s">
        <v>250</v>
      </c>
      <c r="G128" s="1"/>
      <c r="H128" s="1" t="s">
        <v>347</v>
      </c>
      <c r="I128" s="1"/>
      <c r="J128" s="9">
        <v>1</v>
      </c>
      <c r="K128" s="9"/>
      <c r="L128" s="9">
        <v>1</v>
      </c>
    </row>
    <row r="129" ht="13.5" customHeight="1" spans="1:12">
      <c r="A129" s="1" t="s">
        <v>14</v>
      </c>
      <c r="B129" s="7" t="s">
        <v>34</v>
      </c>
      <c r="C129" s="1"/>
      <c r="D129" s="1" t="s">
        <v>221</v>
      </c>
      <c r="E129" s="8" t="s">
        <v>372</v>
      </c>
      <c r="F129" s="1" t="s">
        <v>250</v>
      </c>
      <c r="G129" s="1"/>
      <c r="H129" s="1" t="s">
        <v>340</v>
      </c>
      <c r="I129" s="1"/>
      <c r="J129" s="9">
        <v>0.25</v>
      </c>
      <c r="K129" s="9"/>
      <c r="L129" s="9">
        <v>0.25</v>
      </c>
    </row>
    <row r="130" ht="13.5" customHeight="1" spans="1:12">
      <c r="A130" s="1" t="s">
        <v>14</v>
      </c>
      <c r="B130" s="7" t="s">
        <v>172</v>
      </c>
      <c r="C130" s="1"/>
      <c r="D130" s="1" t="s">
        <v>221</v>
      </c>
      <c r="E130" s="8" t="s">
        <v>372</v>
      </c>
      <c r="F130" s="1" t="s">
        <v>250</v>
      </c>
      <c r="G130" s="1"/>
      <c r="H130" s="1" t="s">
        <v>340</v>
      </c>
      <c r="I130" s="1"/>
      <c r="J130" s="9">
        <v>0.25</v>
      </c>
      <c r="K130" s="9"/>
      <c r="L130" s="9">
        <v>0.25</v>
      </c>
    </row>
    <row r="131" ht="13.5" customHeight="1" spans="1:12">
      <c r="A131" s="1" t="s">
        <v>12</v>
      </c>
      <c r="B131" s="7" t="s">
        <v>154</v>
      </c>
      <c r="C131" s="1"/>
      <c r="D131" s="1" t="s">
        <v>221</v>
      </c>
      <c r="E131" s="8" t="s">
        <v>369</v>
      </c>
      <c r="F131" s="1" t="s">
        <v>250</v>
      </c>
      <c r="G131" s="1"/>
      <c r="H131" s="1" t="s">
        <v>343</v>
      </c>
      <c r="I131" s="1"/>
      <c r="J131" s="9">
        <v>0.5</v>
      </c>
      <c r="K131" s="9"/>
      <c r="L131" s="9">
        <v>0.5</v>
      </c>
    </row>
    <row r="132" ht="13.5" customHeight="1" spans="1:12">
      <c r="A132" s="1" t="s">
        <v>12</v>
      </c>
      <c r="B132" s="7" t="s">
        <v>154</v>
      </c>
      <c r="C132" s="1"/>
      <c r="D132" s="1" t="s">
        <v>221</v>
      </c>
      <c r="E132" s="10" t="s">
        <v>428</v>
      </c>
      <c r="F132" s="1" t="s">
        <v>298</v>
      </c>
      <c r="G132" s="1"/>
      <c r="H132" s="1" t="s">
        <v>343</v>
      </c>
      <c r="I132" s="1"/>
      <c r="J132" s="9">
        <v>1.5</v>
      </c>
      <c r="K132" s="9"/>
      <c r="L132" s="9">
        <v>1.5</v>
      </c>
    </row>
    <row r="133" ht="13.5" customHeight="1" spans="1:12">
      <c r="A133" s="1" t="s">
        <v>12</v>
      </c>
      <c r="B133" s="7" t="s">
        <v>154</v>
      </c>
      <c r="C133" s="1"/>
      <c r="D133" s="1" t="s">
        <v>221</v>
      </c>
      <c r="E133" s="8" t="s">
        <v>429</v>
      </c>
      <c r="F133" s="1" t="s">
        <v>298</v>
      </c>
      <c r="G133" s="1"/>
      <c r="H133" s="1" t="s">
        <v>343</v>
      </c>
      <c r="I133" s="1"/>
      <c r="J133" s="9">
        <v>1.5</v>
      </c>
      <c r="K133" s="9"/>
      <c r="L133" s="9">
        <v>1.5</v>
      </c>
    </row>
    <row r="134" ht="13.5" customHeight="1" spans="1:12">
      <c r="A134" s="1" t="s">
        <v>12</v>
      </c>
      <c r="B134" s="7" t="s">
        <v>92</v>
      </c>
      <c r="C134" s="1"/>
      <c r="D134" s="1" t="s">
        <v>221</v>
      </c>
      <c r="E134" s="8" t="s">
        <v>369</v>
      </c>
      <c r="F134" s="1" t="s">
        <v>250</v>
      </c>
      <c r="G134" s="1"/>
      <c r="H134" s="1" t="s">
        <v>343</v>
      </c>
      <c r="I134" s="1"/>
      <c r="J134" s="9">
        <v>0.5</v>
      </c>
      <c r="K134" s="9"/>
      <c r="L134" s="9">
        <v>0.5</v>
      </c>
    </row>
    <row r="135" ht="13.5" customHeight="1" spans="1:12">
      <c r="A135" s="1" t="s">
        <v>12</v>
      </c>
      <c r="B135" s="7" t="s">
        <v>27</v>
      </c>
      <c r="C135" s="1"/>
      <c r="D135" s="1" t="s">
        <v>221</v>
      </c>
      <c r="E135" s="8" t="s">
        <v>369</v>
      </c>
      <c r="F135" s="1" t="s">
        <v>250</v>
      </c>
      <c r="G135" s="1"/>
      <c r="H135" s="1" t="s">
        <v>340</v>
      </c>
      <c r="I135" s="1"/>
      <c r="J135" s="9">
        <v>0.25</v>
      </c>
      <c r="K135" s="9"/>
      <c r="L135" s="9">
        <v>0.25</v>
      </c>
    </row>
    <row r="136" ht="13.5" customHeight="1" spans="1:12">
      <c r="A136" s="1" t="s">
        <v>12</v>
      </c>
      <c r="B136" s="7" t="s">
        <v>117</v>
      </c>
      <c r="C136" s="1"/>
      <c r="D136" s="1" t="s">
        <v>221</v>
      </c>
      <c r="E136" s="8" t="s">
        <v>370</v>
      </c>
      <c r="F136" s="1" t="s">
        <v>250</v>
      </c>
      <c r="G136" s="1"/>
      <c r="H136" s="1" t="s">
        <v>347</v>
      </c>
      <c r="I136" s="1"/>
      <c r="J136" s="9">
        <v>1</v>
      </c>
      <c r="K136" s="9"/>
      <c r="L136" s="9">
        <v>1</v>
      </c>
    </row>
    <row r="137" ht="13.5" customHeight="1" spans="1:12">
      <c r="A137" s="1" t="s">
        <v>12</v>
      </c>
      <c r="B137" s="7" t="s">
        <v>102</v>
      </c>
      <c r="C137" s="1"/>
      <c r="D137" s="1" t="s">
        <v>221</v>
      </c>
      <c r="E137" s="8" t="s">
        <v>370</v>
      </c>
      <c r="F137" s="1" t="s">
        <v>250</v>
      </c>
      <c r="G137" s="1"/>
      <c r="H137" s="1" t="s">
        <v>340</v>
      </c>
      <c r="I137" s="1"/>
      <c r="J137" s="9">
        <v>0.25</v>
      </c>
      <c r="K137" s="9"/>
      <c r="L137" s="9">
        <v>0.25</v>
      </c>
    </row>
    <row r="138" ht="13.5" customHeight="1" spans="1:12">
      <c r="A138" s="1" t="s">
        <v>12</v>
      </c>
      <c r="B138" s="7" t="s">
        <v>27</v>
      </c>
      <c r="C138" s="1"/>
      <c r="D138" s="1" t="s">
        <v>221</v>
      </c>
      <c r="E138" s="8" t="s">
        <v>371</v>
      </c>
      <c r="F138" s="1" t="s">
        <v>250</v>
      </c>
      <c r="G138" s="1"/>
      <c r="H138" s="1" t="s">
        <v>343</v>
      </c>
      <c r="I138" s="1"/>
      <c r="J138" s="9">
        <v>0.5</v>
      </c>
      <c r="K138" s="9"/>
      <c r="L138" s="9">
        <v>0.5</v>
      </c>
    </row>
    <row r="139" ht="13.5" customHeight="1" spans="1:12">
      <c r="A139" s="1" t="s">
        <v>12</v>
      </c>
      <c r="B139" s="7" t="s">
        <v>167</v>
      </c>
      <c r="C139" s="1"/>
      <c r="D139" s="1" t="s">
        <v>221</v>
      </c>
      <c r="E139" s="8" t="s">
        <v>371</v>
      </c>
      <c r="F139" s="1" t="s">
        <v>250</v>
      </c>
      <c r="G139" s="1"/>
      <c r="H139" s="1" t="s">
        <v>343</v>
      </c>
      <c r="I139" s="1"/>
      <c r="J139" s="9">
        <v>0.5</v>
      </c>
      <c r="K139" s="9"/>
      <c r="L139" s="9">
        <v>0.5</v>
      </c>
    </row>
    <row r="140" ht="13.5" customHeight="1" spans="1:12">
      <c r="A140" s="1" t="s">
        <v>12</v>
      </c>
      <c r="B140" s="7" t="s">
        <v>19</v>
      </c>
      <c r="C140" s="1"/>
      <c r="D140" s="1" t="s">
        <v>221</v>
      </c>
      <c r="E140" s="8" t="s">
        <v>371</v>
      </c>
      <c r="F140" s="1" t="s">
        <v>250</v>
      </c>
      <c r="G140" s="1"/>
      <c r="H140" s="1" t="s">
        <v>340</v>
      </c>
      <c r="I140" s="1"/>
      <c r="J140" s="9">
        <v>0.25</v>
      </c>
      <c r="K140" s="9"/>
      <c r="L140" s="9">
        <v>0.25</v>
      </c>
    </row>
    <row r="141" ht="13.5" customHeight="1" spans="1:12">
      <c r="A141" s="1" t="s">
        <v>12</v>
      </c>
      <c r="B141" s="7" t="s">
        <v>117</v>
      </c>
      <c r="C141" s="1"/>
      <c r="D141" s="1" t="s">
        <v>221</v>
      </c>
      <c r="E141" s="8" t="s">
        <v>372</v>
      </c>
      <c r="F141" s="1" t="s">
        <v>250</v>
      </c>
      <c r="G141" s="1"/>
      <c r="H141" s="1" t="s">
        <v>347</v>
      </c>
      <c r="I141" s="1"/>
      <c r="J141" s="9">
        <v>1</v>
      </c>
      <c r="K141" s="9"/>
      <c r="L141" s="9">
        <v>1</v>
      </c>
    </row>
    <row r="142" ht="13.5" customHeight="1" spans="1:12">
      <c r="A142" s="1" t="s">
        <v>12</v>
      </c>
      <c r="B142" s="7" t="s">
        <v>27</v>
      </c>
      <c r="C142" s="1"/>
      <c r="D142" s="1" t="s">
        <v>221</v>
      </c>
      <c r="E142" s="8" t="s">
        <v>372</v>
      </c>
      <c r="F142" s="1" t="s">
        <v>250</v>
      </c>
      <c r="G142" s="1"/>
      <c r="H142" s="1" t="s">
        <v>343</v>
      </c>
      <c r="I142" s="1"/>
      <c r="J142" s="9">
        <v>0.5</v>
      </c>
      <c r="K142" s="9"/>
      <c r="L142" s="9">
        <v>0.5</v>
      </c>
    </row>
    <row r="143" ht="13.5" customHeight="1" spans="1:12">
      <c r="A143" s="1" t="s">
        <v>12</v>
      </c>
      <c r="B143" s="7" t="s">
        <v>89</v>
      </c>
      <c r="C143" s="1"/>
      <c r="D143" s="1" t="s">
        <v>221</v>
      </c>
      <c r="E143" s="8" t="s">
        <v>372</v>
      </c>
      <c r="F143" s="1" t="s">
        <v>250</v>
      </c>
      <c r="G143" s="1"/>
      <c r="H143" s="1" t="s">
        <v>340</v>
      </c>
      <c r="I143" s="1"/>
      <c r="J143" s="9">
        <v>0.25</v>
      </c>
      <c r="K143" s="9"/>
      <c r="L143" s="9">
        <v>0.25</v>
      </c>
    </row>
    <row r="144" ht="13.5" customHeight="1" spans="1:12">
      <c r="A144" s="1" t="s">
        <v>12</v>
      </c>
      <c r="B144" s="58" t="s">
        <v>105</v>
      </c>
      <c r="C144" s="1"/>
      <c r="D144" s="1" t="s">
        <v>221</v>
      </c>
      <c r="E144" s="8" t="s">
        <v>425</v>
      </c>
      <c r="F144" s="1" t="s">
        <v>380</v>
      </c>
      <c r="G144" s="1"/>
      <c r="H144" s="1" t="s">
        <v>430</v>
      </c>
      <c r="I144" s="1"/>
      <c r="J144" s="9">
        <v>5</v>
      </c>
      <c r="K144" s="9">
        <v>0.9</v>
      </c>
      <c r="L144" s="9">
        <f t="shared" ref="L144:L146" si="0">K144*J144</f>
        <v>4.5</v>
      </c>
    </row>
    <row r="145" ht="13.5" customHeight="1" spans="1:12">
      <c r="A145" s="1" t="s">
        <v>12</v>
      </c>
      <c r="B145" s="58" t="s">
        <v>105</v>
      </c>
      <c r="C145" s="1"/>
      <c r="D145" s="1" t="s">
        <v>221</v>
      </c>
      <c r="E145" s="8" t="s">
        <v>386</v>
      </c>
      <c r="F145" s="1" t="s">
        <v>298</v>
      </c>
      <c r="G145" s="1"/>
      <c r="H145" s="1" t="s">
        <v>347</v>
      </c>
      <c r="I145" s="1"/>
      <c r="J145" s="9">
        <v>2</v>
      </c>
      <c r="K145" s="9">
        <v>0.9</v>
      </c>
      <c r="L145" s="9">
        <f t="shared" si="0"/>
        <v>1.8</v>
      </c>
    </row>
    <row r="146" ht="13.5" customHeight="1" spans="1:12">
      <c r="A146" s="1" t="s">
        <v>12</v>
      </c>
      <c r="B146" s="58" t="s">
        <v>105</v>
      </c>
      <c r="C146" s="1"/>
      <c r="D146" s="1" t="s">
        <v>221</v>
      </c>
      <c r="E146" s="8" t="s">
        <v>397</v>
      </c>
      <c r="F146" s="1" t="s">
        <v>266</v>
      </c>
      <c r="G146" s="1"/>
      <c r="H146" s="1" t="s">
        <v>343</v>
      </c>
      <c r="I146" s="1">
        <v>3</v>
      </c>
      <c r="J146" s="9">
        <v>2.5</v>
      </c>
      <c r="K146" s="9">
        <v>0.6</v>
      </c>
      <c r="L146" s="9">
        <f t="shared" si="0"/>
        <v>1.5</v>
      </c>
    </row>
    <row r="147" ht="13.5" customHeight="1" spans="1:12">
      <c r="A147" s="1" t="s">
        <v>12</v>
      </c>
      <c r="B147" s="58" t="s">
        <v>105</v>
      </c>
      <c r="C147" s="1"/>
      <c r="D147" s="1" t="s">
        <v>222</v>
      </c>
      <c r="E147" s="8" t="s">
        <v>388</v>
      </c>
      <c r="F147" s="1">
        <v>485</v>
      </c>
      <c r="G147" s="1"/>
      <c r="H147" s="1"/>
      <c r="I147" s="1"/>
      <c r="J147" s="9">
        <f>485/600</f>
        <v>0.808333333333333</v>
      </c>
      <c r="K147" s="9"/>
      <c r="L147" s="9">
        <f>J147</f>
        <v>0.808333333333333</v>
      </c>
    </row>
    <row r="148" ht="13.5" customHeight="1" spans="1:12">
      <c r="A148" s="1" t="s">
        <v>12</v>
      </c>
      <c r="B148" s="7" t="s">
        <v>149</v>
      </c>
      <c r="C148" s="1"/>
      <c r="D148" s="1" t="s">
        <v>222</v>
      </c>
      <c r="E148" s="8" t="s">
        <v>431</v>
      </c>
      <c r="F148" s="1">
        <v>428</v>
      </c>
      <c r="G148" s="1"/>
      <c r="H148" s="1"/>
      <c r="I148" s="1"/>
      <c r="J148" s="9">
        <f>428/600</f>
        <v>0.713333333333333</v>
      </c>
      <c r="K148" s="9"/>
      <c r="L148" s="9">
        <f>J148</f>
        <v>0.713333333333333</v>
      </c>
    </row>
    <row r="149" ht="13.5" customHeight="1" spans="1:12">
      <c r="A149" s="1" t="s">
        <v>12</v>
      </c>
      <c r="B149" s="7" t="s">
        <v>149</v>
      </c>
      <c r="C149" s="1"/>
      <c r="D149" s="1" t="s">
        <v>222</v>
      </c>
      <c r="E149" s="8" t="s">
        <v>375</v>
      </c>
      <c r="F149" s="1"/>
      <c r="G149" s="1"/>
      <c r="H149" s="1"/>
      <c r="I149" s="1"/>
      <c r="J149" s="9"/>
      <c r="K149" s="9"/>
      <c r="L149" s="9">
        <v>0.5</v>
      </c>
    </row>
    <row r="150" ht="13.5" customHeight="1" spans="1:12">
      <c r="A150" s="1" t="s">
        <v>12</v>
      </c>
      <c r="B150" s="58" t="s">
        <v>31</v>
      </c>
      <c r="C150" s="1"/>
      <c r="D150" s="1" t="s">
        <v>221</v>
      </c>
      <c r="E150" s="8" t="s">
        <v>425</v>
      </c>
      <c r="F150" s="1" t="s">
        <v>380</v>
      </c>
      <c r="G150" s="1"/>
      <c r="H150" s="1" t="s">
        <v>430</v>
      </c>
      <c r="I150" s="1"/>
      <c r="J150" s="9">
        <v>5</v>
      </c>
      <c r="K150" s="9">
        <v>0.9</v>
      </c>
      <c r="L150" s="9">
        <f t="shared" ref="L150:L152" si="1">K150*J150</f>
        <v>4.5</v>
      </c>
    </row>
    <row r="151" ht="13.5" customHeight="1" spans="1:12">
      <c r="A151" s="1" t="s">
        <v>12</v>
      </c>
      <c r="B151" s="58" t="s">
        <v>31</v>
      </c>
      <c r="C151" s="1"/>
      <c r="D151" s="1" t="s">
        <v>221</v>
      </c>
      <c r="E151" s="8" t="s">
        <v>397</v>
      </c>
      <c r="F151" s="1" t="s">
        <v>266</v>
      </c>
      <c r="G151" s="1"/>
      <c r="H151" s="1" t="s">
        <v>343</v>
      </c>
      <c r="I151" s="1">
        <v>4</v>
      </c>
      <c r="J151" s="9">
        <v>2.5</v>
      </c>
      <c r="K151" s="9">
        <v>0.5</v>
      </c>
      <c r="L151" s="9">
        <f t="shared" si="1"/>
        <v>1.25</v>
      </c>
    </row>
    <row r="152" ht="13.5" customHeight="1" spans="1:12">
      <c r="A152" s="1" t="s">
        <v>12</v>
      </c>
      <c r="B152" s="58" t="s">
        <v>31</v>
      </c>
      <c r="C152" s="1"/>
      <c r="D152" s="1" t="s">
        <v>221</v>
      </c>
      <c r="E152" s="8" t="s">
        <v>386</v>
      </c>
      <c r="F152" s="1" t="s">
        <v>298</v>
      </c>
      <c r="G152" s="1"/>
      <c r="H152" s="1" t="s">
        <v>347</v>
      </c>
      <c r="I152" s="1"/>
      <c r="J152" s="9">
        <v>2</v>
      </c>
      <c r="K152" s="9">
        <v>0.9</v>
      </c>
      <c r="L152" s="9">
        <f t="shared" si="1"/>
        <v>1.8</v>
      </c>
    </row>
    <row r="153" ht="13.5" customHeight="1" spans="1:12">
      <c r="A153" s="1" t="s">
        <v>12</v>
      </c>
      <c r="B153" s="58" t="s">
        <v>31</v>
      </c>
      <c r="C153" s="1"/>
      <c r="D153" s="1" t="s">
        <v>222</v>
      </c>
      <c r="E153" s="8" t="s">
        <v>432</v>
      </c>
      <c r="F153" s="1" t="s">
        <v>433</v>
      </c>
      <c r="G153" s="1"/>
      <c r="H153" s="1"/>
      <c r="I153" s="1"/>
      <c r="J153" s="9"/>
      <c r="K153" s="9"/>
      <c r="L153" s="9">
        <v>0.75</v>
      </c>
    </row>
    <row r="154" ht="13.5" customHeight="1" spans="1:12">
      <c r="A154" s="1" t="s">
        <v>12</v>
      </c>
      <c r="B154" s="58" t="s">
        <v>31</v>
      </c>
      <c r="C154" s="1"/>
      <c r="D154" s="1" t="s">
        <v>222</v>
      </c>
      <c r="E154" s="8" t="s">
        <v>375</v>
      </c>
      <c r="F154" s="1"/>
      <c r="G154" s="1"/>
      <c r="H154" s="1"/>
      <c r="I154" s="1"/>
      <c r="J154" s="9"/>
      <c r="K154" s="9"/>
      <c r="L154" s="9">
        <v>0.5</v>
      </c>
    </row>
    <row r="155" ht="13.5" customHeight="1" spans="1:12">
      <c r="A155" s="1" t="s">
        <v>12</v>
      </c>
      <c r="B155" s="7" t="s">
        <v>188</v>
      </c>
      <c r="C155" s="1"/>
      <c r="D155" s="1" t="s">
        <v>221</v>
      </c>
      <c r="E155" s="8" t="s">
        <v>397</v>
      </c>
      <c r="F155" s="1" t="s">
        <v>266</v>
      </c>
      <c r="G155" s="1"/>
      <c r="H155" s="1" t="s">
        <v>347</v>
      </c>
      <c r="I155" s="1">
        <v>2</v>
      </c>
      <c r="J155" s="9">
        <v>3.5</v>
      </c>
      <c r="K155" s="9">
        <v>0.8</v>
      </c>
      <c r="L155" s="9">
        <f>K155*J155</f>
        <v>2.8</v>
      </c>
    </row>
    <row r="156" ht="13.5" customHeight="1" spans="1:12">
      <c r="A156" s="1" t="s">
        <v>12</v>
      </c>
      <c r="B156" s="7" t="s">
        <v>19</v>
      </c>
      <c r="C156" s="1"/>
      <c r="D156" s="1" t="s">
        <v>221</v>
      </c>
      <c r="E156" s="8" t="s">
        <v>434</v>
      </c>
      <c r="F156" s="1" t="s">
        <v>298</v>
      </c>
      <c r="G156" s="1"/>
      <c r="H156" s="1" t="s">
        <v>340</v>
      </c>
      <c r="I156" s="1">
        <v>5</v>
      </c>
      <c r="J156" s="9">
        <v>1</v>
      </c>
      <c r="K156" s="9">
        <v>0.5</v>
      </c>
      <c r="L156" s="9">
        <f>K156*J156</f>
        <v>0.5</v>
      </c>
    </row>
    <row r="157" ht="13.5" customHeight="1" spans="1:12">
      <c r="A157" s="1" t="s">
        <v>12</v>
      </c>
      <c r="B157" s="7" t="s">
        <v>27</v>
      </c>
      <c r="C157" s="1"/>
      <c r="D157" s="1" t="s">
        <v>221</v>
      </c>
      <c r="E157" s="8" t="s">
        <v>434</v>
      </c>
      <c r="F157" s="1" t="s">
        <v>298</v>
      </c>
      <c r="G157" s="1"/>
      <c r="H157" s="1" t="s">
        <v>340</v>
      </c>
      <c r="I157" s="1">
        <v>4</v>
      </c>
      <c r="J157" s="9">
        <v>1</v>
      </c>
      <c r="K157" s="9">
        <v>0.5</v>
      </c>
      <c r="L157" s="9">
        <f>K157*J157</f>
        <v>0.5</v>
      </c>
    </row>
    <row r="158" ht="13.5" customHeight="1" spans="1:12">
      <c r="A158" s="1" t="s">
        <v>12</v>
      </c>
      <c r="B158" s="7" t="s">
        <v>19</v>
      </c>
      <c r="C158" s="1"/>
      <c r="D158" s="1" t="s">
        <v>222</v>
      </c>
      <c r="E158" s="8" t="s">
        <v>375</v>
      </c>
      <c r="F158" s="1"/>
      <c r="G158" s="1"/>
      <c r="H158" s="1"/>
      <c r="I158" s="1"/>
      <c r="J158" s="9"/>
      <c r="K158" s="9"/>
      <c r="L158" s="9">
        <v>0.5</v>
      </c>
    </row>
    <row r="159" ht="13.5" customHeight="1" spans="1:12">
      <c r="A159" s="1" t="s">
        <v>12</v>
      </c>
      <c r="B159" s="7" t="s">
        <v>192</v>
      </c>
      <c r="C159" s="1"/>
      <c r="D159" s="1" t="s">
        <v>222</v>
      </c>
      <c r="E159" s="8" t="s">
        <v>375</v>
      </c>
      <c r="F159" s="1"/>
      <c r="G159" s="1"/>
      <c r="H159" s="1"/>
      <c r="I159" s="1"/>
      <c r="J159" s="9"/>
      <c r="K159" s="9"/>
      <c r="L159" s="9">
        <v>0.5</v>
      </c>
    </row>
    <row r="160" ht="13.5" customHeight="1" spans="1:12">
      <c r="A160" s="1" t="s">
        <v>12</v>
      </c>
      <c r="B160" s="7" t="s">
        <v>192</v>
      </c>
      <c r="C160" s="1"/>
      <c r="D160" s="1" t="s">
        <v>222</v>
      </c>
      <c r="E160" s="8" t="s">
        <v>388</v>
      </c>
      <c r="F160" s="1">
        <v>446</v>
      </c>
      <c r="G160" s="1"/>
      <c r="H160" s="1"/>
      <c r="I160" s="1"/>
      <c r="J160" s="9">
        <f>446/600</f>
        <v>0.743333333333333</v>
      </c>
      <c r="K160" s="9"/>
      <c r="L160" s="9">
        <f>J160</f>
        <v>0.743333333333333</v>
      </c>
    </row>
    <row r="161" ht="13.5" customHeight="1" spans="1:12">
      <c r="A161" s="1" t="s">
        <v>12</v>
      </c>
      <c r="B161" s="7" t="s">
        <v>19</v>
      </c>
      <c r="C161" s="1"/>
      <c r="D161" s="1" t="s">
        <v>222</v>
      </c>
      <c r="E161" s="8" t="s">
        <v>388</v>
      </c>
      <c r="F161" s="1">
        <v>433</v>
      </c>
      <c r="G161" s="1"/>
      <c r="H161" s="1"/>
      <c r="I161" s="1"/>
      <c r="J161" s="9">
        <f>433/600</f>
        <v>0.721666666666667</v>
      </c>
      <c r="K161" s="9"/>
      <c r="L161" s="9">
        <f>J161</f>
        <v>0.721666666666667</v>
      </c>
    </row>
    <row r="162" ht="13.5" customHeight="1" spans="1:12">
      <c r="A162" s="1" t="s">
        <v>12</v>
      </c>
      <c r="B162" s="7" t="s">
        <v>117</v>
      </c>
      <c r="C162" s="1"/>
      <c r="D162" s="1" t="s">
        <v>222</v>
      </c>
      <c r="E162" s="8" t="s">
        <v>432</v>
      </c>
      <c r="F162" s="1"/>
      <c r="G162" s="1"/>
      <c r="H162" s="1"/>
      <c r="I162" s="1"/>
      <c r="J162" s="9"/>
      <c r="K162" s="9"/>
      <c r="L162" s="9">
        <v>0.75</v>
      </c>
    </row>
    <row r="163" ht="13.5" customHeight="1" spans="1:12">
      <c r="A163" s="1" t="s">
        <v>12</v>
      </c>
      <c r="B163" s="7" t="s">
        <v>117</v>
      </c>
      <c r="C163" s="1"/>
      <c r="D163" s="1" t="s">
        <v>221</v>
      </c>
      <c r="E163" s="8" t="s">
        <v>377</v>
      </c>
      <c r="F163" s="1" t="s">
        <v>298</v>
      </c>
      <c r="G163" s="1"/>
      <c r="H163" s="1" t="s">
        <v>347</v>
      </c>
      <c r="I163" s="1"/>
      <c r="J163" s="9">
        <v>2</v>
      </c>
      <c r="K163" s="9"/>
      <c r="L163" s="9">
        <v>2</v>
      </c>
    </row>
    <row r="164" ht="13.5" customHeight="1" spans="1:12">
      <c r="A164" s="1" t="s">
        <v>12</v>
      </c>
      <c r="B164" s="7" t="s">
        <v>117</v>
      </c>
      <c r="C164" s="1"/>
      <c r="D164" s="1" t="s">
        <v>221</v>
      </c>
      <c r="E164" s="8" t="s">
        <v>435</v>
      </c>
      <c r="F164" s="1" t="s">
        <v>298</v>
      </c>
      <c r="G164" s="1"/>
      <c r="H164" s="1" t="s">
        <v>340</v>
      </c>
      <c r="I164" s="1"/>
      <c r="J164" s="9">
        <v>1</v>
      </c>
      <c r="K164" s="9"/>
      <c r="L164" s="9">
        <v>1</v>
      </c>
    </row>
    <row r="165" ht="13.5" customHeight="1" spans="1:12">
      <c r="A165" s="1" t="s">
        <v>12</v>
      </c>
      <c r="B165" s="7" t="s">
        <v>167</v>
      </c>
      <c r="C165" s="1"/>
      <c r="D165" s="1" t="s">
        <v>221</v>
      </c>
      <c r="E165" s="8" t="s">
        <v>436</v>
      </c>
      <c r="F165" s="1"/>
      <c r="G165" s="1"/>
      <c r="H165" s="1"/>
      <c r="I165" s="1"/>
      <c r="J165" s="9"/>
      <c r="K165" s="9"/>
      <c r="L165" s="9">
        <v>0.75</v>
      </c>
    </row>
    <row r="166" ht="13.5" customHeight="1" spans="1:12">
      <c r="A166" s="1" t="s">
        <v>12</v>
      </c>
      <c r="B166" s="58" t="s">
        <v>31</v>
      </c>
      <c r="C166" s="1"/>
      <c r="D166" s="1" t="s">
        <v>221</v>
      </c>
      <c r="E166" s="8" t="s">
        <v>437</v>
      </c>
      <c r="F166" s="1" t="s">
        <v>298</v>
      </c>
      <c r="G166" s="1"/>
      <c r="H166" s="1" t="s">
        <v>340</v>
      </c>
      <c r="I166" s="1">
        <v>2</v>
      </c>
      <c r="J166" s="9">
        <v>1</v>
      </c>
      <c r="K166" s="9">
        <v>0.8</v>
      </c>
      <c r="L166" s="9">
        <f>J166*K166</f>
        <v>0.8</v>
      </c>
    </row>
    <row r="167" ht="13.5" customHeight="1" spans="1:12">
      <c r="A167" s="1" t="s">
        <v>12</v>
      </c>
      <c r="B167" s="58" t="s">
        <v>192</v>
      </c>
      <c r="C167" s="1"/>
      <c r="D167" s="1" t="s">
        <v>221</v>
      </c>
      <c r="E167" s="8" t="s">
        <v>377</v>
      </c>
      <c r="F167" s="1" t="s">
        <v>298</v>
      </c>
      <c r="G167" s="1"/>
      <c r="H167" s="1" t="s">
        <v>340</v>
      </c>
      <c r="I167" s="1"/>
      <c r="J167" s="9">
        <v>1</v>
      </c>
      <c r="K167" s="9"/>
      <c r="L167" s="9">
        <v>1</v>
      </c>
    </row>
    <row r="168" ht="13.5" customHeight="1" spans="1:12">
      <c r="A168" s="1" t="s">
        <v>12</v>
      </c>
      <c r="B168" s="58" t="s">
        <v>192</v>
      </c>
      <c r="C168" s="1"/>
      <c r="D168" s="1" t="s">
        <v>221</v>
      </c>
      <c r="E168" s="8" t="s">
        <v>374</v>
      </c>
      <c r="F168" s="1" t="s">
        <v>298</v>
      </c>
      <c r="G168" s="1"/>
      <c r="H168" s="1" t="s">
        <v>340</v>
      </c>
      <c r="I168" s="1"/>
      <c r="J168" s="9">
        <v>1</v>
      </c>
      <c r="K168" s="9">
        <v>0.9</v>
      </c>
      <c r="L168" s="9">
        <f>J168*K168</f>
        <v>0.9</v>
      </c>
    </row>
    <row r="169" ht="13.5" customHeight="1" spans="1:12">
      <c r="A169" s="1" t="s">
        <v>12</v>
      </c>
      <c r="B169" s="58" t="s">
        <v>192</v>
      </c>
      <c r="C169" s="1"/>
      <c r="D169" s="1" t="s">
        <v>221</v>
      </c>
      <c r="E169" s="8" t="s">
        <v>437</v>
      </c>
      <c r="F169" s="1" t="s">
        <v>298</v>
      </c>
      <c r="G169" s="1"/>
      <c r="H169" s="1" t="s">
        <v>340</v>
      </c>
      <c r="I169" s="1">
        <v>1</v>
      </c>
      <c r="J169" s="9">
        <v>1</v>
      </c>
      <c r="K169" s="9">
        <v>1</v>
      </c>
      <c r="L169" s="9">
        <f>K169*J169</f>
        <v>1</v>
      </c>
    </row>
    <row r="170" ht="13.5" customHeight="1" spans="1:12">
      <c r="A170" s="1" t="s">
        <v>12</v>
      </c>
      <c r="B170" s="58" t="s">
        <v>192</v>
      </c>
      <c r="C170" s="1"/>
      <c r="D170" s="1" t="s">
        <v>401</v>
      </c>
      <c r="E170" s="8" t="s">
        <v>438</v>
      </c>
      <c r="F170" s="1" t="s">
        <v>243</v>
      </c>
      <c r="G170" s="1" t="s">
        <v>262</v>
      </c>
      <c r="H170" s="1"/>
      <c r="I170" s="1"/>
      <c r="J170" s="9">
        <v>0.3</v>
      </c>
      <c r="K170" s="9"/>
      <c r="L170" s="9">
        <f>J170</f>
        <v>0.3</v>
      </c>
    </row>
    <row r="171" ht="13.5" customHeight="1" spans="1:12">
      <c r="A171" s="1" t="s">
        <v>12</v>
      </c>
      <c r="B171" s="58" t="s">
        <v>192</v>
      </c>
      <c r="C171" s="1"/>
      <c r="D171" s="1" t="s">
        <v>401</v>
      </c>
      <c r="E171" s="8" t="s">
        <v>438</v>
      </c>
      <c r="F171" s="1" t="s">
        <v>243</v>
      </c>
      <c r="G171" s="1" t="s">
        <v>263</v>
      </c>
      <c r="H171" s="1"/>
      <c r="I171" s="1"/>
      <c r="J171" s="9">
        <v>0.3</v>
      </c>
      <c r="K171" s="9"/>
      <c r="L171" s="9">
        <f>J171</f>
        <v>0.3</v>
      </c>
    </row>
    <row r="172" ht="13.5" customHeight="1" spans="1:12">
      <c r="A172" s="1" t="s">
        <v>12</v>
      </c>
      <c r="B172" s="7" t="s">
        <v>125</v>
      </c>
      <c r="C172" s="1"/>
      <c r="D172" s="1" t="s">
        <v>221</v>
      </c>
      <c r="E172" s="8" t="s">
        <v>377</v>
      </c>
      <c r="F172" s="1" t="s">
        <v>298</v>
      </c>
      <c r="G172" s="1"/>
      <c r="H172" s="1" t="s">
        <v>343</v>
      </c>
      <c r="I172" s="1"/>
      <c r="J172" s="9">
        <v>1.5</v>
      </c>
      <c r="K172" s="9"/>
      <c r="L172" s="9">
        <v>1.5</v>
      </c>
    </row>
    <row r="173" ht="13.5" customHeight="1" spans="1:12">
      <c r="A173" s="1" t="s">
        <v>12</v>
      </c>
      <c r="B173" s="7" t="s">
        <v>125</v>
      </c>
      <c r="C173" s="1"/>
      <c r="D173" s="1" t="s">
        <v>221</v>
      </c>
      <c r="E173" s="8" t="s">
        <v>435</v>
      </c>
      <c r="F173" s="1" t="s">
        <v>298</v>
      </c>
      <c r="G173" s="1"/>
      <c r="H173" s="1" t="s">
        <v>343</v>
      </c>
      <c r="I173" s="1"/>
      <c r="J173" s="9">
        <v>1.5</v>
      </c>
      <c r="K173" s="9"/>
      <c r="L173" s="9">
        <v>1.5</v>
      </c>
    </row>
    <row r="174" ht="13.5" customHeight="1" spans="1:12">
      <c r="A174" s="1" t="s">
        <v>12</v>
      </c>
      <c r="B174" s="7" t="s">
        <v>125</v>
      </c>
      <c r="C174" s="1"/>
      <c r="D174" s="1" t="s">
        <v>221</v>
      </c>
      <c r="E174" s="8" t="s">
        <v>374</v>
      </c>
      <c r="F174" s="1" t="s">
        <v>298</v>
      </c>
      <c r="G174" s="1"/>
      <c r="H174" s="1" t="s">
        <v>340</v>
      </c>
      <c r="I174" s="1"/>
      <c r="J174" s="9">
        <v>1</v>
      </c>
      <c r="K174" s="9">
        <v>0.9</v>
      </c>
      <c r="L174" s="9">
        <f>J174*K174</f>
        <v>0.9</v>
      </c>
    </row>
    <row r="175" ht="13.5" customHeight="1" spans="1:12">
      <c r="A175" s="1" t="s">
        <v>12</v>
      </c>
      <c r="B175" s="7" t="s">
        <v>125</v>
      </c>
      <c r="C175" s="1"/>
      <c r="D175" s="1" t="s">
        <v>221</v>
      </c>
      <c r="E175" s="8" t="s">
        <v>439</v>
      </c>
      <c r="F175" s="1" t="s">
        <v>298</v>
      </c>
      <c r="G175" s="1"/>
      <c r="H175" s="1" t="s">
        <v>340</v>
      </c>
      <c r="I175" s="1">
        <v>1</v>
      </c>
      <c r="J175" s="9">
        <v>1</v>
      </c>
      <c r="K175" s="9">
        <v>1</v>
      </c>
      <c r="L175" s="9">
        <f>K175*J175</f>
        <v>1</v>
      </c>
    </row>
    <row r="176" ht="13.5" customHeight="1" spans="1:12">
      <c r="A176" s="1" t="s">
        <v>12</v>
      </c>
      <c r="B176" s="7" t="s">
        <v>125</v>
      </c>
      <c r="C176" s="1"/>
      <c r="D176" s="1" t="s">
        <v>221</v>
      </c>
      <c r="E176" s="8" t="s">
        <v>386</v>
      </c>
      <c r="F176" s="1" t="s">
        <v>298</v>
      </c>
      <c r="G176" s="1"/>
      <c r="H176" s="1" t="s">
        <v>347</v>
      </c>
      <c r="I176" s="1"/>
      <c r="J176" s="9">
        <v>2</v>
      </c>
      <c r="K176" s="9">
        <v>0.9</v>
      </c>
      <c r="L176" s="9">
        <v>1.8</v>
      </c>
    </row>
    <row r="177" ht="13.5" customHeight="1" spans="1:12">
      <c r="A177" s="1" t="s">
        <v>12</v>
      </c>
      <c r="B177" s="7" t="s">
        <v>125</v>
      </c>
      <c r="C177" s="1"/>
      <c r="D177" s="1" t="s">
        <v>221</v>
      </c>
      <c r="E177" s="8" t="s">
        <v>440</v>
      </c>
      <c r="F177" s="1" t="s">
        <v>250</v>
      </c>
      <c r="G177" s="1"/>
      <c r="H177" s="1" t="s">
        <v>343</v>
      </c>
      <c r="I177" s="1"/>
      <c r="J177" s="9">
        <v>0.5</v>
      </c>
      <c r="K177" s="9"/>
      <c r="L177" s="9">
        <v>0.5</v>
      </c>
    </row>
    <row r="178" ht="13.5" customHeight="1" spans="1:12">
      <c r="A178" s="1" t="s">
        <v>12</v>
      </c>
      <c r="B178" s="7" t="s">
        <v>27</v>
      </c>
      <c r="C178" s="1"/>
      <c r="D178" s="1" t="s">
        <v>221</v>
      </c>
      <c r="E178" s="8" t="s">
        <v>377</v>
      </c>
      <c r="F178" s="1" t="s">
        <v>298</v>
      </c>
      <c r="G178" s="1"/>
      <c r="H178" s="1" t="s">
        <v>343</v>
      </c>
      <c r="I178" s="1"/>
      <c r="J178" s="9">
        <v>1.5</v>
      </c>
      <c r="K178" s="9"/>
      <c r="L178" s="9">
        <v>1.5</v>
      </c>
    </row>
    <row r="179" ht="13.5" customHeight="1" spans="1:12">
      <c r="A179" s="1" t="s">
        <v>12</v>
      </c>
      <c r="B179" s="7" t="s">
        <v>27</v>
      </c>
      <c r="C179" s="1"/>
      <c r="D179" s="1" t="s">
        <v>221</v>
      </c>
      <c r="E179" s="8" t="s">
        <v>435</v>
      </c>
      <c r="F179" s="1" t="s">
        <v>298</v>
      </c>
      <c r="G179" s="1"/>
      <c r="H179" s="1" t="s">
        <v>340</v>
      </c>
      <c r="I179" s="1"/>
      <c r="J179" s="9">
        <v>1</v>
      </c>
      <c r="K179" s="9"/>
      <c r="L179" s="9">
        <v>1</v>
      </c>
    </row>
    <row r="180" ht="13.5" customHeight="1" spans="1:12">
      <c r="A180" s="1" t="s">
        <v>12</v>
      </c>
      <c r="B180" s="7" t="s">
        <v>27</v>
      </c>
      <c r="C180" s="1"/>
      <c r="D180" s="1" t="s">
        <v>221</v>
      </c>
      <c r="E180" s="8" t="s">
        <v>429</v>
      </c>
      <c r="F180" s="1" t="s">
        <v>298</v>
      </c>
      <c r="G180" s="1"/>
      <c r="H180" s="1" t="s">
        <v>347</v>
      </c>
      <c r="I180" s="1"/>
      <c r="J180" s="9">
        <v>2</v>
      </c>
      <c r="K180" s="9"/>
      <c r="L180" s="9">
        <v>2</v>
      </c>
    </row>
    <row r="181" ht="13.5" customHeight="1" spans="1:12">
      <c r="A181" s="1" t="s">
        <v>12</v>
      </c>
      <c r="B181" s="7" t="s">
        <v>27</v>
      </c>
      <c r="C181" s="1"/>
      <c r="D181" s="1" t="s">
        <v>221</v>
      </c>
      <c r="E181" s="8" t="s">
        <v>441</v>
      </c>
      <c r="F181" s="1" t="s">
        <v>298</v>
      </c>
      <c r="G181" s="1"/>
      <c r="H181" s="1" t="s">
        <v>347</v>
      </c>
      <c r="I181" s="1"/>
      <c r="J181" s="9">
        <v>2</v>
      </c>
      <c r="K181" s="9"/>
      <c r="L181" s="9">
        <v>2</v>
      </c>
    </row>
    <row r="182" ht="13.5" customHeight="1" spans="1:12">
      <c r="A182" s="1" t="s">
        <v>12</v>
      </c>
      <c r="B182" s="7" t="s">
        <v>27</v>
      </c>
      <c r="C182" s="1"/>
      <c r="D182" s="1" t="s">
        <v>221</v>
      </c>
      <c r="E182" s="8" t="s">
        <v>442</v>
      </c>
      <c r="F182" s="1" t="s">
        <v>250</v>
      </c>
      <c r="G182" s="1"/>
      <c r="H182" s="1" t="s">
        <v>343</v>
      </c>
      <c r="I182" s="1">
        <v>4</v>
      </c>
      <c r="J182" s="9">
        <v>0.5</v>
      </c>
      <c r="K182" s="9">
        <v>0.5</v>
      </c>
      <c r="L182" s="9">
        <f>K182*J182</f>
        <v>0.25</v>
      </c>
    </row>
    <row r="183" ht="13.5" customHeight="1" spans="1:12">
      <c r="A183" s="1" t="s">
        <v>12</v>
      </c>
      <c r="B183" s="7" t="s">
        <v>27</v>
      </c>
      <c r="C183" s="1"/>
      <c r="D183" s="1" t="s">
        <v>221</v>
      </c>
      <c r="E183" s="8" t="s">
        <v>374</v>
      </c>
      <c r="F183" s="1" t="s">
        <v>298</v>
      </c>
      <c r="G183" s="1"/>
      <c r="H183" s="1" t="s">
        <v>340</v>
      </c>
      <c r="I183" s="1"/>
      <c r="J183" s="9">
        <v>1</v>
      </c>
      <c r="K183" s="9">
        <v>0.9</v>
      </c>
      <c r="L183" s="9">
        <f>J183*K183</f>
        <v>0.9</v>
      </c>
    </row>
    <row r="184" ht="13.5" customHeight="1" spans="1:12">
      <c r="A184" s="1" t="s">
        <v>12</v>
      </c>
      <c r="B184" s="7" t="s">
        <v>27</v>
      </c>
      <c r="C184" s="1"/>
      <c r="D184" s="1" t="s">
        <v>221</v>
      </c>
      <c r="E184" s="8" t="s">
        <v>348</v>
      </c>
      <c r="F184" s="1" t="s">
        <v>250</v>
      </c>
      <c r="G184" s="1"/>
      <c r="H184" s="1" t="s">
        <v>347</v>
      </c>
      <c r="I184" s="1"/>
      <c r="J184" s="9">
        <v>1</v>
      </c>
      <c r="K184" s="9"/>
      <c r="L184" s="9">
        <v>1</v>
      </c>
    </row>
    <row r="185" ht="13.5" customHeight="1" spans="1:12">
      <c r="A185" s="1" t="s">
        <v>12</v>
      </c>
      <c r="B185" s="7" t="s">
        <v>125</v>
      </c>
      <c r="C185" s="1"/>
      <c r="D185" s="1" t="s">
        <v>401</v>
      </c>
      <c r="E185" s="8" t="s">
        <v>443</v>
      </c>
      <c r="F185" s="1" t="s">
        <v>244</v>
      </c>
      <c r="G185" s="1" t="s">
        <v>262</v>
      </c>
      <c r="H185" s="1"/>
      <c r="I185" s="1"/>
      <c r="J185" s="9">
        <v>0.3</v>
      </c>
      <c r="K185" s="9"/>
      <c r="L185" s="9">
        <v>0.3</v>
      </c>
    </row>
    <row r="186" ht="13.5" customHeight="1" spans="1:12">
      <c r="A186" s="1" t="s">
        <v>12</v>
      </c>
      <c r="B186" s="7" t="s">
        <v>154</v>
      </c>
      <c r="C186" s="1"/>
      <c r="D186" s="1" t="s">
        <v>401</v>
      </c>
      <c r="E186" s="8" t="s">
        <v>444</v>
      </c>
      <c r="F186" s="1" t="s">
        <v>244</v>
      </c>
      <c r="G186" s="1" t="s">
        <v>262</v>
      </c>
      <c r="H186" s="1"/>
      <c r="I186" s="1"/>
      <c r="J186" s="9">
        <v>0.3</v>
      </c>
      <c r="K186" s="9"/>
      <c r="L186" s="9">
        <v>0.3</v>
      </c>
    </row>
    <row r="187" ht="13.5" customHeight="1" spans="1:12">
      <c r="A187" s="1" t="s">
        <v>12</v>
      </c>
      <c r="B187" s="7" t="s">
        <v>125</v>
      </c>
      <c r="C187" s="1"/>
      <c r="D187" s="1" t="s">
        <v>401</v>
      </c>
      <c r="E187" s="8" t="s">
        <v>443</v>
      </c>
      <c r="F187" s="1" t="s">
        <v>244</v>
      </c>
      <c r="G187" s="1" t="s">
        <v>263</v>
      </c>
      <c r="H187" s="1"/>
      <c r="I187" s="1"/>
      <c r="J187" s="9">
        <v>0.3</v>
      </c>
      <c r="K187" s="9"/>
      <c r="L187" s="9">
        <v>0.3</v>
      </c>
    </row>
    <row r="188" ht="13.5" customHeight="1" spans="1:12">
      <c r="A188" s="1" t="s">
        <v>12</v>
      </c>
      <c r="B188" s="7" t="s">
        <v>154</v>
      </c>
      <c r="C188" s="1"/>
      <c r="D188" s="1" t="s">
        <v>401</v>
      </c>
      <c r="E188" s="8" t="s">
        <v>444</v>
      </c>
      <c r="F188" s="1" t="s">
        <v>243</v>
      </c>
      <c r="G188" s="1" t="s">
        <v>263</v>
      </c>
      <c r="H188" s="1"/>
      <c r="I188" s="1"/>
      <c r="J188" s="9">
        <v>0.5</v>
      </c>
      <c r="K188" s="9"/>
      <c r="L188" s="9">
        <v>0.5</v>
      </c>
    </row>
    <row r="189" ht="13.5" customHeight="1" spans="1:12">
      <c r="A189" s="1" t="s">
        <v>12</v>
      </c>
      <c r="B189" s="58" t="s">
        <v>13</v>
      </c>
      <c r="C189" s="1"/>
      <c r="D189" s="1" t="s">
        <v>401</v>
      </c>
      <c r="E189" s="8" t="s">
        <v>445</v>
      </c>
      <c r="F189" s="1" t="s">
        <v>244</v>
      </c>
      <c r="G189" s="1" t="s">
        <v>262</v>
      </c>
      <c r="H189" s="1"/>
      <c r="I189" s="1"/>
      <c r="J189" s="9">
        <v>0.15</v>
      </c>
      <c r="K189" s="9"/>
      <c r="L189" s="9">
        <v>0.15</v>
      </c>
    </row>
    <row r="190" ht="13.5" customHeight="1" spans="1:12">
      <c r="A190" s="1" t="s">
        <v>12</v>
      </c>
      <c r="B190" s="58" t="s">
        <v>174</v>
      </c>
      <c r="C190" s="1"/>
      <c r="D190" s="1" t="s">
        <v>401</v>
      </c>
      <c r="E190" s="8" t="s">
        <v>413</v>
      </c>
      <c r="F190" s="1" t="s">
        <v>244</v>
      </c>
      <c r="G190" s="1" t="s">
        <v>262</v>
      </c>
      <c r="H190" s="1"/>
      <c r="I190" s="1"/>
      <c r="J190" s="9">
        <v>0.15</v>
      </c>
      <c r="K190" s="9"/>
      <c r="L190" s="9">
        <v>0.15</v>
      </c>
    </row>
    <row r="191" ht="13.5" customHeight="1" spans="1:12">
      <c r="A191" s="1" t="s">
        <v>12</v>
      </c>
      <c r="B191" s="58" t="s">
        <v>125</v>
      </c>
      <c r="C191" s="1"/>
      <c r="D191" s="1" t="s">
        <v>401</v>
      </c>
      <c r="E191" s="8" t="s">
        <v>410</v>
      </c>
      <c r="F191" s="1"/>
      <c r="G191" s="1" t="s">
        <v>262</v>
      </c>
      <c r="H191" s="1"/>
      <c r="I191" s="1"/>
      <c r="J191" s="9">
        <v>0.5</v>
      </c>
      <c r="K191" s="9"/>
      <c r="L191" s="9">
        <v>0.5</v>
      </c>
    </row>
    <row r="192" ht="13.5" customHeight="1" spans="1:12">
      <c r="A192" s="1" t="s">
        <v>12</v>
      </c>
      <c r="B192" s="7" t="s">
        <v>167</v>
      </c>
      <c r="C192" s="1"/>
      <c r="D192" s="1" t="s">
        <v>401</v>
      </c>
      <c r="E192" s="8" t="s">
        <v>414</v>
      </c>
      <c r="F192" s="1" t="s">
        <v>243</v>
      </c>
      <c r="G192" s="1" t="s">
        <v>262</v>
      </c>
      <c r="H192" s="1"/>
      <c r="I192" s="1"/>
      <c r="J192" s="9">
        <v>0.7</v>
      </c>
      <c r="K192" s="9"/>
      <c r="L192" s="9">
        <v>0.7</v>
      </c>
    </row>
    <row r="193" ht="13.5" customHeight="1" spans="1:12">
      <c r="A193" s="1" t="s">
        <v>12</v>
      </c>
      <c r="B193" s="58" t="s">
        <v>89</v>
      </c>
      <c r="C193" s="1"/>
      <c r="D193" s="1" t="s">
        <v>401</v>
      </c>
      <c r="E193" s="8" t="s">
        <v>415</v>
      </c>
      <c r="F193" s="1" t="s">
        <v>243</v>
      </c>
      <c r="G193" s="1" t="s">
        <v>262</v>
      </c>
      <c r="H193" s="1"/>
      <c r="I193" s="1"/>
      <c r="J193" s="9">
        <v>0.4</v>
      </c>
      <c r="K193" s="9"/>
      <c r="L193" s="9">
        <v>0.4</v>
      </c>
    </row>
    <row r="194" ht="13.5" customHeight="1" spans="1:12">
      <c r="A194" s="1" t="s">
        <v>12</v>
      </c>
      <c r="B194" s="7" t="s">
        <v>121</v>
      </c>
      <c r="C194" s="1"/>
      <c r="D194" s="1" t="s">
        <v>401</v>
      </c>
      <c r="E194" s="8" t="s">
        <v>416</v>
      </c>
      <c r="F194" s="1"/>
      <c r="G194" s="1" t="s">
        <v>262</v>
      </c>
      <c r="H194" s="1"/>
      <c r="I194" s="1"/>
      <c r="J194" s="9">
        <v>0.3</v>
      </c>
      <c r="K194" s="9"/>
      <c r="L194" s="9">
        <v>0.3</v>
      </c>
    </row>
    <row r="195" ht="13.5" customHeight="1" spans="1:12">
      <c r="A195" s="1" t="s">
        <v>12</v>
      </c>
      <c r="B195" s="58" t="s">
        <v>27</v>
      </c>
      <c r="C195" s="1"/>
      <c r="D195" s="1" t="s">
        <v>401</v>
      </c>
      <c r="E195" s="8" t="s">
        <v>417</v>
      </c>
      <c r="F195" s="1"/>
      <c r="G195" s="1" t="s">
        <v>262</v>
      </c>
      <c r="H195" s="1"/>
      <c r="I195" s="1"/>
      <c r="J195" s="9">
        <v>0.5</v>
      </c>
      <c r="K195" s="9"/>
      <c r="L195" s="9">
        <v>0.5</v>
      </c>
    </row>
    <row r="196" ht="13.5" customHeight="1" spans="1:12">
      <c r="A196" s="1" t="s">
        <v>12</v>
      </c>
      <c r="B196" s="7" t="s">
        <v>125</v>
      </c>
      <c r="C196" s="1"/>
      <c r="D196" s="1" t="s">
        <v>401</v>
      </c>
      <c r="E196" s="8" t="s">
        <v>410</v>
      </c>
      <c r="F196" s="1" t="s">
        <v>244</v>
      </c>
      <c r="G196" s="1" t="s">
        <v>263</v>
      </c>
      <c r="H196" s="1"/>
      <c r="I196" s="1"/>
      <c r="J196" s="9">
        <v>0.5</v>
      </c>
      <c r="K196" s="9"/>
      <c r="L196" s="9">
        <v>0.5</v>
      </c>
    </row>
    <row r="197" ht="13.5" customHeight="1" spans="1:12">
      <c r="A197" s="1" t="s">
        <v>12</v>
      </c>
      <c r="B197" s="7" t="s">
        <v>167</v>
      </c>
      <c r="C197" s="1"/>
      <c r="D197" s="1" t="s">
        <v>401</v>
      </c>
      <c r="E197" s="8" t="s">
        <v>414</v>
      </c>
      <c r="F197" s="1" t="s">
        <v>243</v>
      </c>
      <c r="G197" s="1" t="s">
        <v>263</v>
      </c>
      <c r="H197" s="1"/>
      <c r="I197" s="1"/>
      <c r="J197" s="9">
        <v>0.7</v>
      </c>
      <c r="K197" s="9"/>
      <c r="L197" s="9">
        <v>0.7</v>
      </c>
    </row>
    <row r="198" ht="13.5" customHeight="1" spans="1:12">
      <c r="A198" s="1" t="s">
        <v>12</v>
      </c>
      <c r="B198" s="7" t="s">
        <v>89</v>
      </c>
      <c r="C198" s="1"/>
      <c r="D198" s="1" t="s">
        <v>401</v>
      </c>
      <c r="E198" s="8" t="s">
        <v>415</v>
      </c>
      <c r="F198" s="1" t="s">
        <v>244</v>
      </c>
      <c r="G198" s="1" t="s">
        <v>263</v>
      </c>
      <c r="H198" s="1"/>
      <c r="I198" s="1"/>
      <c r="J198" s="9">
        <v>0.3</v>
      </c>
      <c r="K198" s="9"/>
      <c r="L198" s="9">
        <v>0.3</v>
      </c>
    </row>
    <row r="199" ht="13.5" customHeight="1" spans="1:12">
      <c r="A199" s="1" t="s">
        <v>12</v>
      </c>
      <c r="B199" s="7" t="s">
        <v>121</v>
      </c>
      <c r="C199" s="1"/>
      <c r="D199" s="1" t="s">
        <v>401</v>
      </c>
      <c r="E199" s="8" t="s">
        <v>416</v>
      </c>
      <c r="F199" s="1" t="s">
        <v>244</v>
      </c>
      <c r="G199" s="1" t="s">
        <v>263</v>
      </c>
      <c r="H199" s="1"/>
      <c r="I199" s="1"/>
      <c r="J199" s="9">
        <v>0.3</v>
      </c>
      <c r="K199" s="9"/>
      <c r="L199" s="9">
        <v>0.3</v>
      </c>
    </row>
    <row r="200" ht="13.5" customHeight="1" spans="1:12">
      <c r="A200" s="1" t="s">
        <v>12</v>
      </c>
      <c r="B200" s="7" t="s">
        <v>27</v>
      </c>
      <c r="C200" s="1"/>
      <c r="D200" s="1" t="s">
        <v>401</v>
      </c>
      <c r="E200" s="8" t="s">
        <v>417</v>
      </c>
      <c r="F200" s="1" t="s">
        <v>244</v>
      </c>
      <c r="G200" s="1" t="s">
        <v>263</v>
      </c>
      <c r="H200" s="1"/>
      <c r="I200" s="1"/>
      <c r="J200" s="9">
        <v>0.3</v>
      </c>
      <c r="K200" s="9"/>
      <c r="L200" s="9">
        <v>0.3</v>
      </c>
    </row>
    <row r="201" ht="13.5" customHeight="1" spans="1:12">
      <c r="A201" s="1" t="s">
        <v>12</v>
      </c>
      <c r="B201" s="7" t="s">
        <v>102</v>
      </c>
      <c r="C201" s="1"/>
      <c r="D201" s="1" t="s">
        <v>401</v>
      </c>
      <c r="E201" s="8" t="s">
        <v>446</v>
      </c>
      <c r="F201" s="1" t="s">
        <v>244</v>
      </c>
      <c r="G201" s="1" t="s">
        <v>262</v>
      </c>
      <c r="H201" s="1"/>
      <c r="I201" s="1"/>
      <c r="J201" s="9">
        <v>0.3</v>
      </c>
      <c r="K201" s="9"/>
      <c r="L201" s="9">
        <v>0.3</v>
      </c>
    </row>
    <row r="202" ht="13.5" customHeight="1" spans="1:12">
      <c r="A202" s="1" t="s">
        <v>12</v>
      </c>
      <c r="B202" s="7" t="s">
        <v>102</v>
      </c>
      <c r="C202" s="1"/>
      <c r="D202" s="1" t="s">
        <v>401</v>
      </c>
      <c r="E202" s="8" t="s">
        <v>446</v>
      </c>
      <c r="F202" s="1" t="s">
        <v>244</v>
      </c>
      <c r="G202" s="1" t="s">
        <v>263</v>
      </c>
      <c r="H202" s="1"/>
      <c r="I202" s="1"/>
      <c r="J202" s="9">
        <v>0.3</v>
      </c>
      <c r="K202" s="9"/>
      <c r="L202" s="9">
        <v>0.3</v>
      </c>
    </row>
    <row r="203" ht="13.5" customHeight="1" spans="1:12">
      <c r="A203" s="1" t="s">
        <v>12</v>
      </c>
      <c r="B203" s="7" t="s">
        <v>192</v>
      </c>
      <c r="C203" s="1"/>
      <c r="D203" s="1" t="s">
        <v>401</v>
      </c>
      <c r="E203" s="8" t="s">
        <v>447</v>
      </c>
      <c r="F203" s="1" t="s">
        <v>244</v>
      </c>
      <c r="G203" s="1" t="s">
        <v>262</v>
      </c>
      <c r="H203" s="1"/>
      <c r="I203" s="1"/>
      <c r="J203" s="9">
        <v>0.15</v>
      </c>
      <c r="K203" s="9"/>
      <c r="L203" s="9">
        <v>0.15</v>
      </c>
    </row>
    <row r="204" ht="13.5" customHeight="1" spans="1:12">
      <c r="A204" s="1" t="s">
        <v>12</v>
      </c>
      <c r="B204" s="7" t="s">
        <v>192</v>
      </c>
      <c r="C204" s="1"/>
      <c r="D204" s="1" t="s">
        <v>401</v>
      </c>
      <c r="E204" s="8" t="s">
        <v>447</v>
      </c>
      <c r="F204" s="1" t="s">
        <v>244</v>
      </c>
      <c r="G204" s="1" t="s">
        <v>263</v>
      </c>
      <c r="H204" s="1"/>
      <c r="I204" s="1"/>
      <c r="J204" s="9">
        <v>0.15</v>
      </c>
      <c r="K204" s="9"/>
      <c r="L204" s="9">
        <v>0.15</v>
      </c>
    </row>
    <row r="205" ht="13.5" customHeight="1" spans="1:12">
      <c r="A205" s="1" t="s">
        <v>12</v>
      </c>
      <c r="B205" s="7" t="s">
        <v>167</v>
      </c>
      <c r="C205" s="1"/>
      <c r="D205" s="1" t="s">
        <v>401</v>
      </c>
      <c r="E205" s="8" t="s">
        <v>448</v>
      </c>
      <c r="F205" s="1" t="s">
        <v>244</v>
      </c>
      <c r="G205" s="1" t="s">
        <v>262</v>
      </c>
      <c r="H205" s="1"/>
      <c r="I205" s="1"/>
      <c r="J205" s="9">
        <v>0.3</v>
      </c>
      <c r="K205" s="9"/>
      <c r="L205" s="9">
        <v>0.3</v>
      </c>
    </row>
    <row r="206" ht="13.5" customHeight="1" spans="1:12">
      <c r="A206" s="1" t="s">
        <v>12</v>
      </c>
      <c r="B206" s="7" t="s">
        <v>167</v>
      </c>
      <c r="C206" s="1"/>
      <c r="D206" s="1" t="s">
        <v>401</v>
      </c>
      <c r="E206" s="8" t="s">
        <v>448</v>
      </c>
      <c r="F206" s="1" t="s">
        <v>244</v>
      </c>
      <c r="G206" s="1" t="s">
        <v>263</v>
      </c>
      <c r="H206" s="1"/>
      <c r="I206" s="1"/>
      <c r="J206" s="9">
        <v>0.3</v>
      </c>
      <c r="K206" s="9"/>
      <c r="L206" s="9">
        <v>0.3</v>
      </c>
    </row>
    <row r="207" ht="13.5" customHeight="1" spans="1:12">
      <c r="A207" s="1" t="s">
        <v>12</v>
      </c>
      <c r="B207" s="58" t="s">
        <v>105</v>
      </c>
      <c r="C207" s="1"/>
      <c r="D207" s="1" t="s">
        <v>401</v>
      </c>
      <c r="E207" s="8" t="s">
        <v>449</v>
      </c>
      <c r="F207" s="1" t="s">
        <v>243</v>
      </c>
      <c r="G207" s="1" t="s">
        <v>262</v>
      </c>
      <c r="H207" s="1"/>
      <c r="I207" s="1"/>
      <c r="J207" s="9">
        <v>0.7</v>
      </c>
      <c r="K207" s="9"/>
      <c r="L207" s="9">
        <v>0.7</v>
      </c>
    </row>
    <row r="208" ht="13.5" customHeight="1" spans="1:12">
      <c r="A208" s="1" t="s">
        <v>12</v>
      </c>
      <c r="B208" s="58" t="s">
        <v>105</v>
      </c>
      <c r="C208" s="1"/>
      <c r="D208" s="1" t="s">
        <v>401</v>
      </c>
      <c r="E208" s="8" t="s">
        <v>449</v>
      </c>
      <c r="F208" s="1" t="s">
        <v>243</v>
      </c>
      <c r="G208" s="1" t="s">
        <v>263</v>
      </c>
      <c r="H208" s="1"/>
      <c r="I208" s="1"/>
      <c r="J208" s="9">
        <v>0.7</v>
      </c>
      <c r="K208" s="9"/>
      <c r="L208" s="9">
        <v>0.7</v>
      </c>
    </row>
    <row r="209" ht="13.5" customHeight="1" spans="1:12">
      <c r="A209" s="1" t="s">
        <v>21</v>
      </c>
      <c r="B209" s="58" t="s">
        <v>114</v>
      </c>
      <c r="C209" s="1"/>
      <c r="D209" s="1" t="s">
        <v>221</v>
      </c>
      <c r="E209" s="8" t="s">
        <v>450</v>
      </c>
      <c r="F209" s="1" t="s">
        <v>266</v>
      </c>
      <c r="G209" s="1"/>
      <c r="H209" s="1" t="s">
        <v>340</v>
      </c>
      <c r="I209" s="1"/>
      <c r="J209" s="9">
        <v>2</v>
      </c>
      <c r="K209" s="9"/>
      <c r="L209" s="9">
        <v>2</v>
      </c>
    </row>
    <row r="210" ht="13.5" customHeight="1" spans="1:12">
      <c r="A210" s="1" t="s">
        <v>21</v>
      </c>
      <c r="B210" s="58" t="s">
        <v>94</v>
      </c>
      <c r="C210" s="1"/>
      <c r="D210" s="1" t="s">
        <v>222</v>
      </c>
      <c r="E210" s="8" t="s">
        <v>388</v>
      </c>
      <c r="F210" s="1">
        <v>516</v>
      </c>
      <c r="G210" s="1"/>
      <c r="H210" s="1"/>
      <c r="I210" s="1"/>
      <c r="J210" s="9">
        <f>516/600</f>
        <v>0.86</v>
      </c>
      <c r="K210" s="9"/>
      <c r="L210" s="9">
        <f>J210</f>
        <v>0.86</v>
      </c>
    </row>
    <row r="211" ht="13.5" customHeight="1" spans="1:12">
      <c r="A211" s="1" t="s">
        <v>21</v>
      </c>
      <c r="B211" s="7" t="s">
        <v>122</v>
      </c>
      <c r="C211" s="1"/>
      <c r="D211" s="1" t="s">
        <v>222</v>
      </c>
      <c r="E211" s="8" t="s">
        <v>388</v>
      </c>
      <c r="F211" s="1">
        <v>497</v>
      </c>
      <c r="G211" s="1"/>
      <c r="H211" s="1"/>
      <c r="I211" s="1"/>
      <c r="J211" s="9">
        <f>497/600</f>
        <v>0.828333333333333</v>
      </c>
      <c r="K211" s="9"/>
      <c r="L211" s="9">
        <f>J211</f>
        <v>0.828333333333333</v>
      </c>
    </row>
    <row r="212" ht="13.5" customHeight="1" spans="1:12">
      <c r="A212" s="1" t="s">
        <v>21</v>
      </c>
      <c r="B212" s="7" t="s">
        <v>122</v>
      </c>
      <c r="C212" s="1"/>
      <c r="D212" s="1" t="s">
        <v>222</v>
      </c>
      <c r="E212" s="8" t="s">
        <v>375</v>
      </c>
      <c r="F212" s="1"/>
      <c r="G212" s="1"/>
      <c r="H212" s="1"/>
      <c r="I212" s="1"/>
      <c r="J212" s="9"/>
      <c r="K212" s="9"/>
      <c r="L212" s="9">
        <v>0.5</v>
      </c>
    </row>
    <row r="213" ht="13.5" customHeight="1" spans="1:12">
      <c r="A213" s="1" t="s">
        <v>21</v>
      </c>
      <c r="B213" s="58" t="s">
        <v>101</v>
      </c>
      <c r="C213" s="1"/>
      <c r="D213" s="1" t="s">
        <v>221</v>
      </c>
      <c r="E213" s="8" t="s">
        <v>377</v>
      </c>
      <c r="F213" s="1" t="s">
        <v>298</v>
      </c>
      <c r="G213" s="1"/>
      <c r="H213" s="1" t="s">
        <v>347</v>
      </c>
      <c r="I213" s="1"/>
      <c r="J213" s="9">
        <v>2</v>
      </c>
      <c r="K213" s="9"/>
      <c r="L213" s="9">
        <v>2</v>
      </c>
    </row>
    <row r="214" ht="13.5" customHeight="1" spans="1:12">
      <c r="A214" s="1" t="s">
        <v>21</v>
      </c>
      <c r="B214" s="58" t="s">
        <v>101</v>
      </c>
      <c r="C214" s="1"/>
      <c r="D214" s="1" t="s">
        <v>221</v>
      </c>
      <c r="E214" s="8" t="s">
        <v>389</v>
      </c>
      <c r="F214" s="1" t="s">
        <v>380</v>
      </c>
      <c r="G214" s="1"/>
      <c r="H214" s="1" t="s">
        <v>340</v>
      </c>
      <c r="I214" s="1">
        <v>2</v>
      </c>
      <c r="J214" s="9">
        <v>3.5</v>
      </c>
      <c r="K214" s="9">
        <v>0.8</v>
      </c>
      <c r="L214" s="9">
        <f t="shared" ref="L214:L219" si="2">K214*J214</f>
        <v>2.8</v>
      </c>
    </row>
    <row r="215" ht="13.5" customHeight="1" spans="1:12">
      <c r="A215" s="1" t="s">
        <v>21</v>
      </c>
      <c r="B215" s="58" t="s">
        <v>101</v>
      </c>
      <c r="C215" s="1"/>
      <c r="D215" s="1" t="s">
        <v>221</v>
      </c>
      <c r="E215" s="8" t="s">
        <v>386</v>
      </c>
      <c r="F215" s="1" t="s">
        <v>298</v>
      </c>
      <c r="G215" s="1"/>
      <c r="H215" s="1" t="s">
        <v>343</v>
      </c>
      <c r="I215" s="1"/>
      <c r="J215" s="9">
        <v>1.5</v>
      </c>
      <c r="K215" s="9">
        <v>0.9</v>
      </c>
      <c r="L215" s="9">
        <f t="shared" si="2"/>
        <v>1.35</v>
      </c>
    </row>
    <row r="216" ht="13.5" customHeight="1" spans="1:12">
      <c r="A216" s="1" t="s">
        <v>21</v>
      </c>
      <c r="B216" s="58" t="s">
        <v>101</v>
      </c>
      <c r="C216" s="1"/>
      <c r="D216" s="1" t="s">
        <v>221</v>
      </c>
      <c r="E216" s="8" t="s">
        <v>451</v>
      </c>
      <c r="F216" s="1" t="s">
        <v>298</v>
      </c>
      <c r="G216" s="1"/>
      <c r="H216" s="1" t="s">
        <v>343</v>
      </c>
      <c r="I216" s="1">
        <v>3</v>
      </c>
      <c r="J216" s="9">
        <v>1.5</v>
      </c>
      <c r="K216" s="9">
        <v>0.6</v>
      </c>
      <c r="L216" s="9">
        <f t="shared" si="2"/>
        <v>0.9</v>
      </c>
    </row>
    <row r="217" ht="13.5" customHeight="1" spans="1:12">
      <c r="A217" s="1" t="s">
        <v>21</v>
      </c>
      <c r="B217" s="58" t="s">
        <v>101</v>
      </c>
      <c r="C217" s="1"/>
      <c r="D217" s="1" t="s">
        <v>221</v>
      </c>
      <c r="E217" s="8" t="s">
        <v>439</v>
      </c>
      <c r="F217" s="1" t="s">
        <v>298</v>
      </c>
      <c r="G217" s="1"/>
      <c r="H217" s="1" t="s">
        <v>452</v>
      </c>
      <c r="I217" s="1">
        <v>7</v>
      </c>
      <c r="J217" s="9">
        <v>1</v>
      </c>
      <c r="K217" s="9">
        <v>0.1</v>
      </c>
      <c r="L217" s="9">
        <f t="shared" si="2"/>
        <v>0.1</v>
      </c>
    </row>
    <row r="218" ht="13.5" customHeight="1" spans="1:12">
      <c r="A218" s="1" t="s">
        <v>21</v>
      </c>
      <c r="B218" s="58" t="s">
        <v>101</v>
      </c>
      <c r="C218" s="1"/>
      <c r="D218" s="1" t="s">
        <v>221</v>
      </c>
      <c r="E218" s="8" t="s">
        <v>439</v>
      </c>
      <c r="F218" s="1" t="s">
        <v>298</v>
      </c>
      <c r="G218" s="1"/>
      <c r="H218" s="1" t="s">
        <v>452</v>
      </c>
      <c r="I218" s="1">
        <v>7</v>
      </c>
      <c r="J218" s="9">
        <v>1</v>
      </c>
      <c r="K218" s="9">
        <v>0.1</v>
      </c>
      <c r="L218" s="9">
        <f t="shared" si="2"/>
        <v>0.1</v>
      </c>
    </row>
    <row r="219" ht="13.5" customHeight="1" spans="1:12">
      <c r="A219" s="1" t="s">
        <v>21</v>
      </c>
      <c r="B219" s="58" t="s">
        <v>101</v>
      </c>
      <c r="C219" s="1"/>
      <c r="D219" s="1" t="s">
        <v>221</v>
      </c>
      <c r="E219" s="8" t="s">
        <v>453</v>
      </c>
      <c r="F219" s="1"/>
      <c r="G219" s="1"/>
      <c r="H219" s="1"/>
      <c r="I219" s="1"/>
      <c r="J219" s="9">
        <f>2.5*0.3</f>
        <v>0.75</v>
      </c>
      <c r="K219" s="9">
        <v>0.6</v>
      </c>
      <c r="L219" s="9">
        <f t="shared" si="2"/>
        <v>0.45</v>
      </c>
    </row>
    <row r="220" ht="13.5" customHeight="1" spans="1:12">
      <c r="A220" s="1" t="s">
        <v>21</v>
      </c>
      <c r="B220" s="58" t="s">
        <v>101</v>
      </c>
      <c r="C220" s="1"/>
      <c r="D220" s="1" t="s">
        <v>222</v>
      </c>
      <c r="E220" s="8" t="s">
        <v>388</v>
      </c>
      <c r="F220" s="1">
        <v>534</v>
      </c>
      <c r="G220" s="1"/>
      <c r="H220" s="1"/>
      <c r="I220" s="1"/>
      <c r="J220" s="9">
        <f>534/600</f>
        <v>0.89</v>
      </c>
      <c r="K220" s="9"/>
      <c r="L220" s="9">
        <f>J220</f>
        <v>0.89</v>
      </c>
    </row>
    <row r="221" ht="13.5" customHeight="1" spans="1:12">
      <c r="A221" s="1" t="s">
        <v>21</v>
      </c>
      <c r="B221" s="58" t="s">
        <v>101</v>
      </c>
      <c r="C221" s="1"/>
      <c r="D221" s="1" t="s">
        <v>221</v>
      </c>
      <c r="E221" s="8" t="s">
        <v>454</v>
      </c>
      <c r="F221" s="1" t="s">
        <v>266</v>
      </c>
      <c r="G221" s="1"/>
      <c r="H221" s="1" t="s">
        <v>455</v>
      </c>
      <c r="I221" s="1">
        <v>3</v>
      </c>
      <c r="J221" s="9">
        <v>3.5</v>
      </c>
      <c r="K221" s="9">
        <v>0.6</v>
      </c>
      <c r="L221" s="9">
        <v>2.1</v>
      </c>
    </row>
    <row r="222" ht="13.5" customHeight="1" spans="1:12">
      <c r="A222" s="1" t="s">
        <v>21</v>
      </c>
      <c r="B222" s="58" t="s">
        <v>26</v>
      </c>
      <c r="C222" s="1"/>
      <c r="D222" s="1" t="s">
        <v>221</v>
      </c>
      <c r="E222" s="8" t="s">
        <v>456</v>
      </c>
      <c r="F222" s="1" t="s">
        <v>380</v>
      </c>
      <c r="G222" s="1"/>
      <c r="H222" s="1" t="s">
        <v>340</v>
      </c>
      <c r="I222" s="1">
        <v>3</v>
      </c>
      <c r="J222" s="9">
        <v>3.5</v>
      </c>
      <c r="K222" s="9">
        <v>0.6</v>
      </c>
      <c r="L222" s="9">
        <f>J222</f>
        <v>3.5</v>
      </c>
    </row>
    <row r="223" ht="13.5" customHeight="1" spans="1:12">
      <c r="A223" s="1" t="s">
        <v>21</v>
      </c>
      <c r="B223" s="58" t="s">
        <v>26</v>
      </c>
      <c r="C223" s="1"/>
      <c r="D223" s="1" t="s">
        <v>221</v>
      </c>
      <c r="E223" s="8" t="s">
        <v>387</v>
      </c>
      <c r="F223" s="1" t="s">
        <v>266</v>
      </c>
      <c r="G223" s="1"/>
      <c r="H223" s="1" t="s">
        <v>340</v>
      </c>
      <c r="I223" s="1">
        <v>4</v>
      </c>
      <c r="J223" s="9">
        <v>2</v>
      </c>
      <c r="K223" s="9">
        <v>0.5</v>
      </c>
      <c r="L223" s="9">
        <f>J223</f>
        <v>2</v>
      </c>
    </row>
    <row r="224" ht="13.5" customHeight="1" spans="1:12">
      <c r="A224" s="1" t="s">
        <v>21</v>
      </c>
      <c r="B224" s="58" t="s">
        <v>26</v>
      </c>
      <c r="C224" s="1"/>
      <c r="D224" s="1" t="s">
        <v>221</v>
      </c>
      <c r="E224" s="8" t="s">
        <v>439</v>
      </c>
      <c r="F224" s="1" t="s">
        <v>298</v>
      </c>
      <c r="G224" s="1"/>
      <c r="H224" s="1" t="s">
        <v>452</v>
      </c>
      <c r="I224" s="1">
        <v>2</v>
      </c>
      <c r="J224" s="9">
        <v>1</v>
      </c>
      <c r="K224" s="9">
        <v>0.8</v>
      </c>
      <c r="L224" s="9">
        <f>J224</f>
        <v>1</v>
      </c>
    </row>
    <row r="225" ht="13.5" customHeight="1" spans="1:12">
      <c r="A225" s="1" t="s">
        <v>21</v>
      </c>
      <c r="B225" s="58" t="s">
        <v>26</v>
      </c>
      <c r="C225" s="1"/>
      <c r="D225" s="1" t="s">
        <v>221</v>
      </c>
      <c r="E225" s="8" t="s">
        <v>453</v>
      </c>
      <c r="F225" s="1"/>
      <c r="G225" s="1"/>
      <c r="H225" s="1"/>
      <c r="I225" s="1">
        <v>3</v>
      </c>
      <c r="J225" s="9">
        <f>2.5*0.3</f>
        <v>0.75</v>
      </c>
      <c r="K225" s="9">
        <v>0.6</v>
      </c>
      <c r="L225" s="9">
        <v>0.45</v>
      </c>
    </row>
    <row r="226" ht="13.5" customHeight="1" spans="1:12">
      <c r="A226" s="1" t="s">
        <v>21</v>
      </c>
      <c r="B226" s="58" t="s">
        <v>26</v>
      </c>
      <c r="C226" s="1"/>
      <c r="D226" s="1" t="s">
        <v>222</v>
      </c>
      <c r="E226" s="8" t="s">
        <v>388</v>
      </c>
      <c r="F226" s="1">
        <v>571</v>
      </c>
      <c r="G226" s="1"/>
      <c r="H226" s="1"/>
      <c r="I226" s="1"/>
      <c r="J226" s="9">
        <f>F226/600</f>
        <v>0.951666666666667</v>
      </c>
      <c r="K226" s="9"/>
      <c r="L226" s="9">
        <f>J226</f>
        <v>0.951666666666667</v>
      </c>
    </row>
    <row r="227" ht="13.5" customHeight="1" spans="1:12">
      <c r="A227" s="1" t="s">
        <v>21</v>
      </c>
      <c r="B227" s="58" t="s">
        <v>26</v>
      </c>
      <c r="C227" s="1"/>
      <c r="D227" s="1" t="s">
        <v>221</v>
      </c>
      <c r="E227" s="8" t="s">
        <v>435</v>
      </c>
      <c r="F227" s="1" t="s">
        <v>298</v>
      </c>
      <c r="G227" s="1"/>
      <c r="H227" s="1" t="s">
        <v>340</v>
      </c>
      <c r="I227" s="1"/>
      <c r="J227" s="9">
        <v>1</v>
      </c>
      <c r="K227" s="9"/>
      <c r="L227" s="9">
        <v>1</v>
      </c>
    </row>
    <row r="228" ht="13.5" customHeight="1" spans="1:12">
      <c r="A228" s="1" t="s">
        <v>21</v>
      </c>
      <c r="B228" s="58" t="s">
        <v>26</v>
      </c>
      <c r="C228" s="1"/>
      <c r="D228" s="1" t="s">
        <v>221</v>
      </c>
      <c r="E228" s="8" t="s">
        <v>441</v>
      </c>
      <c r="F228" s="1" t="s">
        <v>298</v>
      </c>
      <c r="G228" s="1"/>
      <c r="H228" s="1" t="s">
        <v>340</v>
      </c>
      <c r="I228" s="1"/>
      <c r="J228" s="9">
        <v>1</v>
      </c>
      <c r="K228" s="9"/>
      <c r="L228" s="9">
        <v>1</v>
      </c>
    </row>
    <row r="229" ht="13.5" customHeight="1" spans="1:12">
      <c r="A229" s="1" t="s">
        <v>21</v>
      </c>
      <c r="B229" s="58" t="s">
        <v>26</v>
      </c>
      <c r="C229" s="1"/>
      <c r="D229" s="1" t="s">
        <v>221</v>
      </c>
      <c r="E229" s="8" t="s">
        <v>457</v>
      </c>
      <c r="F229" s="1"/>
      <c r="G229" s="1"/>
      <c r="H229" s="1"/>
      <c r="I229" s="1"/>
      <c r="J229" s="9">
        <v>0.3</v>
      </c>
      <c r="K229" s="9"/>
      <c r="L229" s="9">
        <v>0.3</v>
      </c>
    </row>
    <row r="230" ht="13.5" customHeight="1" spans="1:12">
      <c r="A230" s="1" t="s">
        <v>21</v>
      </c>
      <c r="B230" s="58" t="s">
        <v>26</v>
      </c>
      <c r="C230" s="1"/>
      <c r="D230" s="1" t="s">
        <v>222</v>
      </c>
      <c r="E230" s="8" t="s">
        <v>375</v>
      </c>
      <c r="F230" s="1"/>
      <c r="G230" s="1"/>
      <c r="H230" s="1"/>
      <c r="I230" s="1"/>
      <c r="J230" s="9"/>
      <c r="K230" s="9"/>
      <c r="L230" s="9">
        <v>0.5</v>
      </c>
    </row>
    <row r="231" ht="13.5" customHeight="1" spans="1:12">
      <c r="A231" s="1" t="s">
        <v>21</v>
      </c>
      <c r="B231" s="58" t="s">
        <v>181</v>
      </c>
      <c r="C231" s="1"/>
      <c r="D231" s="1" t="s">
        <v>222</v>
      </c>
      <c r="E231" s="8" t="s">
        <v>388</v>
      </c>
      <c r="F231" s="1">
        <v>427</v>
      </c>
      <c r="G231" s="1"/>
      <c r="H231" s="1"/>
      <c r="I231" s="1"/>
      <c r="J231" s="9">
        <f>F231/600</f>
        <v>0.711666666666667</v>
      </c>
      <c r="K231" s="9"/>
      <c r="L231" s="9">
        <f>J231</f>
        <v>0.711666666666667</v>
      </c>
    </row>
    <row r="232" ht="13.5" customHeight="1" spans="1:12">
      <c r="A232" s="1" t="s">
        <v>21</v>
      </c>
      <c r="B232" s="7" t="s">
        <v>129</v>
      </c>
      <c r="C232" s="1"/>
      <c r="D232" s="1" t="s">
        <v>222</v>
      </c>
      <c r="E232" s="8" t="s">
        <v>388</v>
      </c>
      <c r="F232" s="1">
        <v>440</v>
      </c>
      <c r="G232" s="1"/>
      <c r="H232" s="1"/>
      <c r="I232" s="1"/>
      <c r="J232" s="9">
        <f>F232/600</f>
        <v>0.733333333333333</v>
      </c>
      <c r="K232" s="9"/>
      <c r="L232" s="9">
        <f t="shared" ref="L232:L237" si="3">J232</f>
        <v>0.733333333333333</v>
      </c>
    </row>
    <row r="233" ht="13.5" customHeight="1" spans="1:12">
      <c r="A233" s="1" t="s">
        <v>21</v>
      </c>
      <c r="B233" s="7" t="s">
        <v>22</v>
      </c>
      <c r="C233" s="1"/>
      <c r="D233" s="1" t="s">
        <v>222</v>
      </c>
      <c r="E233" s="8" t="s">
        <v>375</v>
      </c>
      <c r="F233" s="1"/>
      <c r="G233" s="1"/>
      <c r="H233" s="1"/>
      <c r="I233" s="1"/>
      <c r="J233" s="9"/>
      <c r="K233" s="9"/>
      <c r="L233" s="9">
        <v>0.5</v>
      </c>
    </row>
    <row r="234" ht="13.5" customHeight="1" spans="1:12">
      <c r="A234" s="1" t="s">
        <v>21</v>
      </c>
      <c r="B234" s="58" t="s">
        <v>181</v>
      </c>
      <c r="C234" s="1"/>
      <c r="D234" s="1" t="s">
        <v>221</v>
      </c>
      <c r="E234" s="8" t="s">
        <v>439</v>
      </c>
      <c r="F234" s="1" t="s">
        <v>298</v>
      </c>
      <c r="G234" s="1"/>
      <c r="H234" s="1" t="s">
        <v>452</v>
      </c>
      <c r="I234" s="1">
        <v>6</v>
      </c>
      <c r="J234" s="9">
        <v>1</v>
      </c>
      <c r="K234" s="9">
        <v>0.1</v>
      </c>
      <c r="L234" s="9">
        <f t="shared" si="3"/>
        <v>1</v>
      </c>
    </row>
    <row r="235" ht="13.5" customHeight="1" spans="1:12">
      <c r="A235" s="1" t="s">
        <v>21</v>
      </c>
      <c r="B235" s="58" t="s">
        <v>82</v>
      </c>
      <c r="C235" s="1"/>
      <c r="D235" s="1" t="s">
        <v>221</v>
      </c>
      <c r="E235" s="8" t="s">
        <v>386</v>
      </c>
      <c r="F235" s="1" t="s">
        <v>298</v>
      </c>
      <c r="G235" s="1"/>
      <c r="H235" s="1" t="s">
        <v>343</v>
      </c>
      <c r="I235" s="1"/>
      <c r="J235" s="9">
        <v>1.5</v>
      </c>
      <c r="K235" s="9">
        <v>0.9</v>
      </c>
      <c r="L235" s="9">
        <f t="shared" si="3"/>
        <v>1.5</v>
      </c>
    </row>
    <row r="236" ht="13.5" customHeight="1" spans="1:12">
      <c r="A236" s="1" t="s">
        <v>21</v>
      </c>
      <c r="B236" s="58" t="s">
        <v>198</v>
      </c>
      <c r="C236" s="1"/>
      <c r="D236" s="1" t="s">
        <v>221</v>
      </c>
      <c r="E236" s="8" t="s">
        <v>384</v>
      </c>
      <c r="F236" s="1" t="s">
        <v>298</v>
      </c>
      <c r="G236" s="1"/>
      <c r="H236" s="1" t="s">
        <v>340</v>
      </c>
      <c r="I236" s="1">
        <v>2</v>
      </c>
      <c r="J236" s="9">
        <v>1</v>
      </c>
      <c r="K236" s="9">
        <v>0.8</v>
      </c>
      <c r="L236" s="9">
        <v>0.8</v>
      </c>
    </row>
    <row r="237" ht="13.5" customHeight="1" spans="1:12">
      <c r="A237" s="1" t="s">
        <v>21</v>
      </c>
      <c r="B237" s="58" t="s">
        <v>198</v>
      </c>
      <c r="C237" s="1"/>
      <c r="D237" s="1" t="s">
        <v>222</v>
      </c>
      <c r="E237" s="8" t="s">
        <v>388</v>
      </c>
      <c r="F237" s="1">
        <v>440</v>
      </c>
      <c r="G237" s="1"/>
      <c r="H237" s="1"/>
      <c r="I237" s="1"/>
      <c r="J237" s="9">
        <f>F237/600</f>
        <v>0.733333333333333</v>
      </c>
      <c r="K237" s="9"/>
      <c r="L237" s="9">
        <f t="shared" si="3"/>
        <v>0.733333333333333</v>
      </c>
    </row>
    <row r="238" ht="13.5" customHeight="1" spans="1:12">
      <c r="A238" s="1" t="s">
        <v>21</v>
      </c>
      <c r="B238" s="58" t="s">
        <v>110</v>
      </c>
      <c r="C238" s="1"/>
      <c r="D238" s="1" t="s">
        <v>221</v>
      </c>
      <c r="E238" s="8" t="s">
        <v>389</v>
      </c>
      <c r="F238" s="1" t="s">
        <v>380</v>
      </c>
      <c r="G238" s="1"/>
      <c r="H238" s="1" t="s">
        <v>340</v>
      </c>
      <c r="I238" s="1"/>
      <c r="J238" s="9">
        <v>3.5</v>
      </c>
      <c r="K238" s="9">
        <v>0.5</v>
      </c>
      <c r="L238" s="9">
        <v>1.75</v>
      </c>
    </row>
    <row r="239" ht="13.5" customHeight="1" spans="1:12">
      <c r="A239" s="1" t="s">
        <v>21</v>
      </c>
      <c r="B239" s="58" t="s">
        <v>110</v>
      </c>
      <c r="C239" s="1"/>
      <c r="D239" s="1" t="s">
        <v>221</v>
      </c>
      <c r="E239" s="8" t="s">
        <v>373</v>
      </c>
      <c r="F239" s="1" t="s">
        <v>250</v>
      </c>
      <c r="G239" s="1"/>
      <c r="H239" s="1" t="s">
        <v>343</v>
      </c>
      <c r="I239" s="1"/>
      <c r="J239" s="9">
        <v>0.5</v>
      </c>
      <c r="K239" s="9"/>
      <c r="L239" s="9">
        <v>0.5</v>
      </c>
    </row>
    <row r="240" ht="13.5" customHeight="1" spans="1:12">
      <c r="A240" s="1" t="s">
        <v>21</v>
      </c>
      <c r="B240" s="58" t="s">
        <v>110</v>
      </c>
      <c r="C240" s="1"/>
      <c r="D240" s="1" t="s">
        <v>221</v>
      </c>
      <c r="E240" s="8" t="s">
        <v>439</v>
      </c>
      <c r="F240" s="1" t="s">
        <v>298</v>
      </c>
      <c r="G240" s="1"/>
      <c r="H240" s="1" t="s">
        <v>452</v>
      </c>
      <c r="I240" s="1">
        <v>6</v>
      </c>
      <c r="J240" s="9">
        <v>1</v>
      </c>
      <c r="K240" s="9">
        <v>0.1</v>
      </c>
      <c r="L240" s="9">
        <v>0.1</v>
      </c>
    </row>
    <row r="241" ht="13.5" customHeight="1" spans="1:12">
      <c r="A241" s="1" t="s">
        <v>21</v>
      </c>
      <c r="B241" s="58" t="s">
        <v>32</v>
      </c>
      <c r="C241" s="1"/>
      <c r="D241" s="1" t="s">
        <v>221</v>
      </c>
      <c r="E241" s="8" t="s">
        <v>439</v>
      </c>
      <c r="F241" s="1" t="s">
        <v>298</v>
      </c>
      <c r="G241" s="1"/>
      <c r="H241" s="1" t="s">
        <v>452</v>
      </c>
      <c r="I241" s="1">
        <v>1</v>
      </c>
      <c r="J241" s="9">
        <v>1</v>
      </c>
      <c r="K241" s="9">
        <v>1</v>
      </c>
      <c r="L241" s="9">
        <v>1</v>
      </c>
    </row>
    <row r="242" ht="13.5" customHeight="1" spans="1:12">
      <c r="A242" s="1" t="s">
        <v>21</v>
      </c>
      <c r="B242" s="58" t="s">
        <v>32</v>
      </c>
      <c r="C242" s="1"/>
      <c r="D242" s="1" t="s">
        <v>221</v>
      </c>
      <c r="E242" s="8" t="s">
        <v>439</v>
      </c>
      <c r="F242" s="1" t="s">
        <v>298</v>
      </c>
      <c r="G242" s="1"/>
      <c r="H242" s="1" t="s">
        <v>452</v>
      </c>
      <c r="I242" s="1">
        <v>5</v>
      </c>
      <c r="J242" s="9">
        <v>1</v>
      </c>
      <c r="K242" s="9">
        <v>0.5</v>
      </c>
      <c r="L242" s="9">
        <v>0.5</v>
      </c>
    </row>
    <row r="243" ht="13.5" customHeight="1" spans="1:12">
      <c r="A243" s="1" t="s">
        <v>21</v>
      </c>
      <c r="B243" s="58" t="s">
        <v>32</v>
      </c>
      <c r="C243" s="1"/>
      <c r="D243" s="1" t="s">
        <v>221</v>
      </c>
      <c r="E243" s="8" t="s">
        <v>451</v>
      </c>
      <c r="F243" s="1" t="s">
        <v>298</v>
      </c>
      <c r="G243" s="1"/>
      <c r="H243" s="1" t="s">
        <v>343</v>
      </c>
      <c r="I243" s="1">
        <v>4</v>
      </c>
      <c r="J243" s="9">
        <v>1.5</v>
      </c>
      <c r="K243" s="9">
        <v>0.5</v>
      </c>
      <c r="L243" s="9">
        <f>K243*J243</f>
        <v>0.75</v>
      </c>
    </row>
    <row r="244" ht="13.5" customHeight="1" spans="1:12">
      <c r="A244" s="1" t="s">
        <v>21</v>
      </c>
      <c r="B244" s="58" t="s">
        <v>32</v>
      </c>
      <c r="C244" s="1"/>
      <c r="D244" s="1" t="s">
        <v>221</v>
      </c>
      <c r="E244" s="8" t="s">
        <v>434</v>
      </c>
      <c r="F244" s="1" t="s">
        <v>298</v>
      </c>
      <c r="G244" s="1"/>
      <c r="H244" s="1" t="s">
        <v>347</v>
      </c>
      <c r="I244" s="1">
        <v>6</v>
      </c>
      <c r="J244" s="9">
        <v>2</v>
      </c>
      <c r="K244" s="9">
        <v>0.1</v>
      </c>
      <c r="L244" s="9">
        <v>0.2</v>
      </c>
    </row>
    <row r="245" ht="13.5" customHeight="1" spans="1:12">
      <c r="A245" s="1" t="s">
        <v>21</v>
      </c>
      <c r="B245" s="58" t="s">
        <v>32</v>
      </c>
      <c r="C245" s="1"/>
      <c r="D245" s="1" t="s">
        <v>221</v>
      </c>
      <c r="E245" s="8" t="s">
        <v>389</v>
      </c>
      <c r="F245" s="1" t="s">
        <v>380</v>
      </c>
      <c r="G245" s="1"/>
      <c r="H245" s="1" t="s">
        <v>340</v>
      </c>
      <c r="I245" s="1">
        <v>1</v>
      </c>
      <c r="J245" s="9">
        <v>3.5</v>
      </c>
      <c r="K245" s="9">
        <v>1</v>
      </c>
      <c r="L245" s="9">
        <v>3.5</v>
      </c>
    </row>
    <row r="246" ht="13.5" customHeight="1" spans="1:12">
      <c r="A246" s="1" t="s">
        <v>21</v>
      </c>
      <c r="B246" s="58" t="s">
        <v>32</v>
      </c>
      <c r="C246" s="1"/>
      <c r="D246" s="1" t="s">
        <v>221</v>
      </c>
      <c r="E246" s="8" t="s">
        <v>374</v>
      </c>
      <c r="F246" s="1" t="s">
        <v>298</v>
      </c>
      <c r="G246" s="1"/>
      <c r="H246" s="1" t="s">
        <v>340</v>
      </c>
      <c r="I246" s="1"/>
      <c r="J246" s="9">
        <v>1</v>
      </c>
      <c r="K246" s="9">
        <v>0.9</v>
      </c>
      <c r="L246" s="9">
        <f>J246*K246</f>
        <v>0.9</v>
      </c>
    </row>
    <row r="247" ht="13.5" customHeight="1" spans="1:12">
      <c r="A247" s="1" t="s">
        <v>21</v>
      </c>
      <c r="B247" s="58" t="s">
        <v>32</v>
      </c>
      <c r="C247" s="1"/>
      <c r="D247" s="1" t="s">
        <v>221</v>
      </c>
      <c r="E247" s="8" t="s">
        <v>386</v>
      </c>
      <c r="F247" s="1" t="s">
        <v>298</v>
      </c>
      <c r="G247" s="1"/>
      <c r="H247" s="1" t="s">
        <v>343</v>
      </c>
      <c r="I247" s="1"/>
      <c r="J247" s="9">
        <v>1.5</v>
      </c>
      <c r="K247" s="9">
        <v>0.9</v>
      </c>
      <c r="L247" s="9">
        <f>1.5*0.9</f>
        <v>1.35</v>
      </c>
    </row>
    <row r="248" ht="13.5" customHeight="1" spans="1:12">
      <c r="A248" s="1" t="s">
        <v>21</v>
      </c>
      <c r="B248" s="7" t="s">
        <v>191</v>
      </c>
      <c r="C248" s="1"/>
      <c r="D248" s="1" t="s">
        <v>221</v>
      </c>
      <c r="E248" s="8" t="s">
        <v>373</v>
      </c>
      <c r="F248" s="1" t="s">
        <v>250</v>
      </c>
      <c r="G248" s="1"/>
      <c r="H248" s="1" t="s">
        <v>347</v>
      </c>
      <c r="I248" s="1"/>
      <c r="J248" s="9">
        <v>1</v>
      </c>
      <c r="K248" s="9"/>
      <c r="L248" s="9">
        <v>1</v>
      </c>
    </row>
    <row r="249" ht="13.5" customHeight="1" spans="1:12">
      <c r="A249" s="1" t="s">
        <v>21</v>
      </c>
      <c r="B249" s="7" t="s">
        <v>191</v>
      </c>
      <c r="C249" s="1"/>
      <c r="D249" s="1" t="s">
        <v>221</v>
      </c>
      <c r="E249" s="8" t="s">
        <v>374</v>
      </c>
      <c r="F249" s="1" t="s">
        <v>298</v>
      </c>
      <c r="G249" s="1"/>
      <c r="H249" s="1" t="s">
        <v>343</v>
      </c>
      <c r="I249" s="1"/>
      <c r="J249" s="9">
        <v>1.5</v>
      </c>
      <c r="K249" s="9">
        <v>0.9</v>
      </c>
      <c r="L249" s="9">
        <f>J249*K249</f>
        <v>1.35</v>
      </c>
    </row>
    <row r="250" ht="13.5" customHeight="1" spans="1:12">
      <c r="A250" s="1" t="s">
        <v>21</v>
      </c>
      <c r="B250" s="7" t="s">
        <v>191</v>
      </c>
      <c r="C250" s="1"/>
      <c r="D250" s="1" t="s">
        <v>221</v>
      </c>
      <c r="E250" s="8" t="s">
        <v>386</v>
      </c>
      <c r="F250" s="1" t="s">
        <v>298</v>
      </c>
      <c r="G250" s="1"/>
      <c r="H250" s="1" t="s">
        <v>340</v>
      </c>
      <c r="I250" s="1"/>
      <c r="J250" s="9">
        <v>1</v>
      </c>
      <c r="K250" s="9">
        <v>0.9</v>
      </c>
      <c r="L250" s="9">
        <v>0.9</v>
      </c>
    </row>
    <row r="251" ht="13.5" customHeight="1" spans="1:12">
      <c r="A251" s="1" t="s">
        <v>21</v>
      </c>
      <c r="B251" s="7" t="s">
        <v>191</v>
      </c>
      <c r="C251" s="1"/>
      <c r="D251" s="1" t="s">
        <v>221</v>
      </c>
      <c r="E251" s="8" t="s">
        <v>458</v>
      </c>
      <c r="F251" s="1" t="s">
        <v>266</v>
      </c>
      <c r="G251" s="1"/>
      <c r="H251" s="1" t="s">
        <v>343</v>
      </c>
      <c r="I251" s="1"/>
      <c r="J251" s="9">
        <v>2.5</v>
      </c>
      <c r="K251" s="9"/>
      <c r="L251" s="9">
        <v>2.5</v>
      </c>
    </row>
    <row r="252" ht="13.5" customHeight="1" spans="1:12">
      <c r="A252" s="1" t="s">
        <v>21</v>
      </c>
      <c r="B252" s="7" t="s">
        <v>191</v>
      </c>
      <c r="C252" s="1"/>
      <c r="D252" s="1" t="s">
        <v>221</v>
      </c>
      <c r="E252" s="8" t="s">
        <v>379</v>
      </c>
      <c r="F252" s="1" t="s">
        <v>380</v>
      </c>
      <c r="G252" s="1"/>
      <c r="H252" s="1" t="s">
        <v>343</v>
      </c>
      <c r="I252" s="1"/>
      <c r="J252" s="9">
        <v>4</v>
      </c>
      <c r="K252" s="9"/>
      <c r="L252" s="9">
        <v>4</v>
      </c>
    </row>
    <row r="253" ht="13.5" customHeight="1" spans="1:12">
      <c r="A253" s="1" t="s">
        <v>21</v>
      </c>
      <c r="B253" s="7" t="s">
        <v>191</v>
      </c>
      <c r="C253" s="1"/>
      <c r="D253" s="1" t="s">
        <v>222</v>
      </c>
      <c r="E253" s="8" t="s">
        <v>388</v>
      </c>
      <c r="F253" s="1">
        <v>482</v>
      </c>
      <c r="G253" s="1"/>
      <c r="H253" s="1"/>
      <c r="I253" s="1"/>
      <c r="J253" s="9">
        <f>482/600</f>
        <v>0.803333333333333</v>
      </c>
      <c r="K253" s="9"/>
      <c r="L253" s="9">
        <f>J253</f>
        <v>0.803333333333333</v>
      </c>
    </row>
    <row r="254" ht="13.5" customHeight="1" spans="1:12">
      <c r="A254" s="1" t="s">
        <v>21</v>
      </c>
      <c r="B254" s="58" t="s">
        <v>32</v>
      </c>
      <c r="C254" s="1"/>
      <c r="D254" s="1" t="s">
        <v>222</v>
      </c>
      <c r="E254" s="8" t="s">
        <v>375</v>
      </c>
      <c r="F254" s="1"/>
      <c r="G254" s="1"/>
      <c r="H254" s="1"/>
      <c r="I254" s="1"/>
      <c r="J254" s="9"/>
      <c r="K254" s="9"/>
      <c r="L254" s="9">
        <v>0.5</v>
      </c>
    </row>
    <row r="255" ht="13.5" customHeight="1" spans="1:12">
      <c r="A255" s="1" t="s">
        <v>21</v>
      </c>
      <c r="B255" s="58" t="s">
        <v>198</v>
      </c>
      <c r="C255" s="1"/>
      <c r="D255" s="1" t="s">
        <v>401</v>
      </c>
      <c r="E255" s="8" t="s">
        <v>459</v>
      </c>
      <c r="F255" s="1" t="s">
        <v>243</v>
      </c>
      <c r="G255" s="1" t="s">
        <v>262</v>
      </c>
      <c r="H255" s="1"/>
      <c r="I255" s="1"/>
      <c r="J255" s="9">
        <v>0.3</v>
      </c>
      <c r="K255" s="9"/>
      <c r="L255" s="9">
        <f>J255</f>
        <v>0.3</v>
      </c>
    </row>
    <row r="256" ht="13.5" customHeight="1" spans="1:12">
      <c r="A256" s="1" t="s">
        <v>21</v>
      </c>
      <c r="B256" s="58" t="s">
        <v>198</v>
      </c>
      <c r="C256" s="1"/>
      <c r="D256" s="1" t="s">
        <v>401</v>
      </c>
      <c r="E256" s="8" t="s">
        <v>459</v>
      </c>
      <c r="F256" s="1" t="s">
        <v>243</v>
      </c>
      <c r="G256" s="1" t="s">
        <v>263</v>
      </c>
      <c r="H256" s="1"/>
      <c r="I256" s="1"/>
      <c r="J256" s="9">
        <v>0.3</v>
      </c>
      <c r="K256" s="9"/>
      <c r="L256" s="9">
        <f>J256</f>
        <v>0.3</v>
      </c>
    </row>
    <row r="257" ht="13.5" customHeight="1" spans="1:12">
      <c r="A257" s="1" t="s">
        <v>21</v>
      </c>
      <c r="B257" s="7" t="s">
        <v>26</v>
      </c>
      <c r="C257" s="1"/>
      <c r="D257" s="1" t="s">
        <v>401</v>
      </c>
      <c r="E257" s="8" t="s">
        <v>404</v>
      </c>
      <c r="F257" s="1" t="s">
        <v>460</v>
      </c>
      <c r="G257" s="1" t="s">
        <v>263</v>
      </c>
      <c r="H257" s="1"/>
      <c r="I257" s="1"/>
      <c r="J257" s="9">
        <v>0.3</v>
      </c>
      <c r="K257" s="9"/>
      <c r="L257" s="9">
        <v>0.3</v>
      </c>
    </row>
    <row r="258" ht="13.5" customHeight="1" spans="1:12">
      <c r="A258" s="1" t="s">
        <v>21</v>
      </c>
      <c r="B258" s="7" t="s">
        <v>110</v>
      </c>
      <c r="C258" s="1"/>
      <c r="D258" s="1" t="s">
        <v>401</v>
      </c>
      <c r="E258" s="8" t="s">
        <v>461</v>
      </c>
      <c r="F258" s="1" t="s">
        <v>243</v>
      </c>
      <c r="G258" s="1" t="s">
        <v>263</v>
      </c>
      <c r="H258" s="1"/>
      <c r="I258" s="1"/>
      <c r="J258" s="9">
        <v>0.7</v>
      </c>
      <c r="K258" s="9"/>
      <c r="L258" s="9">
        <v>0.7</v>
      </c>
    </row>
    <row r="259" ht="13.5" customHeight="1" spans="1:12">
      <c r="A259" s="1" t="s">
        <v>21</v>
      </c>
      <c r="B259" s="7" t="s">
        <v>122</v>
      </c>
      <c r="C259" s="1"/>
      <c r="D259" s="1" t="s">
        <v>401</v>
      </c>
      <c r="E259" s="8" t="s">
        <v>419</v>
      </c>
      <c r="F259" s="1" t="s">
        <v>244</v>
      </c>
      <c r="G259" s="1" t="s">
        <v>263</v>
      </c>
      <c r="H259" s="1"/>
      <c r="I259" s="1"/>
      <c r="J259" s="9">
        <v>0.3</v>
      </c>
      <c r="K259" s="9"/>
      <c r="L259" s="9">
        <v>0.3</v>
      </c>
    </row>
    <row r="260" ht="13.5" customHeight="1" spans="1:12">
      <c r="A260" s="1" t="s">
        <v>21</v>
      </c>
      <c r="B260" s="7" t="s">
        <v>83</v>
      </c>
      <c r="C260" s="1"/>
      <c r="D260" s="1" t="s">
        <v>401</v>
      </c>
      <c r="E260" s="8" t="s">
        <v>462</v>
      </c>
      <c r="F260" s="1" t="s">
        <v>243</v>
      </c>
      <c r="G260" s="1" t="s">
        <v>263</v>
      </c>
      <c r="H260" s="1"/>
      <c r="I260" s="1"/>
      <c r="J260" s="9">
        <v>0.5</v>
      </c>
      <c r="K260" s="9"/>
      <c r="L260" s="9">
        <v>0.5</v>
      </c>
    </row>
    <row r="261" ht="13.5" customHeight="1" spans="1:12">
      <c r="A261" s="1" t="s">
        <v>21</v>
      </c>
      <c r="B261" s="7" t="s">
        <v>26</v>
      </c>
      <c r="C261" s="1"/>
      <c r="D261" s="1" t="s">
        <v>401</v>
      </c>
      <c r="E261" s="8" t="s">
        <v>404</v>
      </c>
      <c r="F261" s="1" t="s">
        <v>244</v>
      </c>
      <c r="G261" s="1" t="s">
        <v>262</v>
      </c>
      <c r="H261" s="1"/>
      <c r="I261" s="1"/>
      <c r="J261" s="9">
        <v>0.3</v>
      </c>
      <c r="K261" s="9"/>
      <c r="L261" s="9">
        <v>0.3</v>
      </c>
    </row>
    <row r="262" ht="13.5" customHeight="1" spans="1:12">
      <c r="A262" s="1" t="s">
        <v>21</v>
      </c>
      <c r="B262" s="7" t="s">
        <v>110</v>
      </c>
      <c r="C262" s="1"/>
      <c r="D262" s="1" t="s">
        <v>401</v>
      </c>
      <c r="E262" s="8" t="s">
        <v>461</v>
      </c>
      <c r="F262" s="1" t="s">
        <v>243</v>
      </c>
      <c r="G262" s="1" t="s">
        <v>262</v>
      </c>
      <c r="H262" s="1"/>
      <c r="I262" s="1"/>
      <c r="J262" s="9">
        <v>0.7</v>
      </c>
      <c r="K262" s="9"/>
      <c r="L262" s="9">
        <v>0.7</v>
      </c>
    </row>
    <row r="263" ht="13.5" customHeight="1" spans="1:12">
      <c r="A263" s="1" t="s">
        <v>21</v>
      </c>
      <c r="B263" s="7" t="s">
        <v>122</v>
      </c>
      <c r="C263" s="1"/>
      <c r="D263" s="1" t="s">
        <v>401</v>
      </c>
      <c r="E263" s="8" t="s">
        <v>419</v>
      </c>
      <c r="F263" s="1" t="s">
        <v>244</v>
      </c>
      <c r="G263" s="1" t="s">
        <v>262</v>
      </c>
      <c r="H263" s="1"/>
      <c r="I263" s="1"/>
      <c r="J263" s="9">
        <v>0.3</v>
      </c>
      <c r="K263" s="9"/>
      <c r="L263" s="9">
        <v>0.3</v>
      </c>
    </row>
    <row r="264" ht="13.5" customHeight="1" spans="1:12">
      <c r="A264" s="1" t="s">
        <v>21</v>
      </c>
      <c r="B264" s="7" t="s">
        <v>83</v>
      </c>
      <c r="C264" s="1"/>
      <c r="D264" s="1" t="s">
        <v>401</v>
      </c>
      <c r="E264" s="8" t="s">
        <v>462</v>
      </c>
      <c r="F264" s="1" t="s">
        <v>243</v>
      </c>
      <c r="G264" s="1" t="s">
        <v>262</v>
      </c>
      <c r="H264" s="1"/>
      <c r="I264" s="1"/>
      <c r="J264" s="9">
        <v>0.5</v>
      </c>
      <c r="K264" s="9"/>
      <c r="L264" s="9">
        <v>0.5</v>
      </c>
    </row>
    <row r="265" ht="13.5" customHeight="1" spans="1:12">
      <c r="A265" s="1" t="s">
        <v>21</v>
      </c>
      <c r="B265" s="58" t="s">
        <v>41</v>
      </c>
      <c r="C265" s="1"/>
      <c r="D265" s="1" t="s">
        <v>401</v>
      </c>
      <c r="E265" s="8" t="s">
        <v>411</v>
      </c>
      <c r="F265" s="1" t="s">
        <v>243</v>
      </c>
      <c r="G265" s="1" t="s">
        <v>262</v>
      </c>
      <c r="H265" s="1"/>
      <c r="I265" s="1"/>
      <c r="J265" s="9">
        <v>0.25</v>
      </c>
      <c r="K265" s="9"/>
      <c r="L265" s="9">
        <v>0.25</v>
      </c>
    </row>
    <row r="266" ht="13.5" customHeight="1" spans="1:12">
      <c r="A266" s="1" t="s">
        <v>21</v>
      </c>
      <c r="B266" s="58" t="s">
        <v>32</v>
      </c>
      <c r="C266" s="1"/>
      <c r="D266" s="1" t="s">
        <v>401</v>
      </c>
      <c r="E266" s="8" t="s">
        <v>445</v>
      </c>
      <c r="F266" s="1" t="s">
        <v>243</v>
      </c>
      <c r="G266" s="1" t="s">
        <v>262</v>
      </c>
      <c r="H266" s="1"/>
      <c r="I266" s="1"/>
      <c r="J266" s="9">
        <v>0.25</v>
      </c>
      <c r="K266" s="9"/>
      <c r="L266" s="9">
        <v>0.25</v>
      </c>
    </row>
    <row r="267" ht="13.5" customHeight="1" spans="1:12">
      <c r="A267" s="1" t="s">
        <v>21</v>
      </c>
      <c r="B267" s="58" t="s">
        <v>144</v>
      </c>
      <c r="C267" s="1"/>
      <c r="D267" s="1" t="s">
        <v>401</v>
      </c>
      <c r="E267" s="8" t="s">
        <v>413</v>
      </c>
      <c r="F267" s="1" t="s">
        <v>243</v>
      </c>
      <c r="G267" s="1" t="s">
        <v>262</v>
      </c>
      <c r="H267" s="1"/>
      <c r="I267" s="1"/>
      <c r="J267" s="9">
        <v>0.25</v>
      </c>
      <c r="K267" s="9"/>
      <c r="L267" s="9">
        <v>0.25</v>
      </c>
    </row>
    <row r="268" ht="13.5" customHeight="1" spans="1:12">
      <c r="A268" s="1" t="s">
        <v>21</v>
      </c>
      <c r="B268" s="58" t="s">
        <v>110</v>
      </c>
      <c r="C268" s="1"/>
      <c r="D268" s="1" t="s">
        <v>401</v>
      </c>
      <c r="E268" s="8" t="s">
        <v>410</v>
      </c>
      <c r="F268" s="1"/>
      <c r="G268" s="1" t="s">
        <v>262</v>
      </c>
      <c r="H268" s="1"/>
      <c r="I268" s="1"/>
      <c r="J268" s="9">
        <v>0.6</v>
      </c>
      <c r="K268" s="9"/>
      <c r="L268" s="9">
        <v>0.6</v>
      </c>
    </row>
    <row r="269" ht="13.5" customHeight="1" spans="1:12">
      <c r="A269" s="1" t="s">
        <v>21</v>
      </c>
      <c r="B269" s="7" t="s">
        <v>26</v>
      </c>
      <c r="C269" s="1"/>
      <c r="D269" s="1" t="s">
        <v>401</v>
      </c>
      <c r="E269" s="8" t="s">
        <v>414</v>
      </c>
      <c r="F269" s="1" t="s">
        <v>243</v>
      </c>
      <c r="G269" s="1" t="s">
        <v>262</v>
      </c>
      <c r="H269" s="1"/>
      <c r="I269" s="1"/>
      <c r="J269" s="9">
        <v>0.7</v>
      </c>
      <c r="K269" s="9"/>
      <c r="L269" s="9">
        <v>0.7</v>
      </c>
    </row>
    <row r="270" ht="13.5" customHeight="1" spans="1:12">
      <c r="A270" s="1" t="s">
        <v>21</v>
      </c>
      <c r="B270" s="58" t="s">
        <v>101</v>
      </c>
      <c r="C270" s="1"/>
      <c r="D270" s="1" t="s">
        <v>401</v>
      </c>
      <c r="E270" s="8" t="s">
        <v>415</v>
      </c>
      <c r="F270" s="1" t="s">
        <v>243</v>
      </c>
      <c r="G270" s="1" t="s">
        <v>262</v>
      </c>
      <c r="H270" s="1"/>
      <c r="I270" s="1"/>
      <c r="J270" s="9">
        <v>0.25</v>
      </c>
      <c r="K270" s="9"/>
      <c r="L270" s="9">
        <v>0.25</v>
      </c>
    </row>
    <row r="271" ht="13.5" customHeight="1" spans="1:12">
      <c r="A271" s="1" t="s">
        <v>21</v>
      </c>
      <c r="B271" s="58" t="s">
        <v>181</v>
      </c>
      <c r="C271" s="1"/>
      <c r="D271" s="1" t="s">
        <v>401</v>
      </c>
      <c r="E271" s="8" t="s">
        <v>416</v>
      </c>
      <c r="F271" s="1"/>
      <c r="G271" s="1" t="s">
        <v>262</v>
      </c>
      <c r="H271" s="1"/>
      <c r="I271" s="1"/>
      <c r="J271" s="9">
        <v>0.5</v>
      </c>
      <c r="K271" s="9"/>
      <c r="L271" s="9">
        <v>0.5</v>
      </c>
    </row>
    <row r="272" ht="13.5" customHeight="1" spans="1:12">
      <c r="A272" s="1" t="s">
        <v>21</v>
      </c>
      <c r="B272" s="58" t="s">
        <v>185</v>
      </c>
      <c r="C272" s="1"/>
      <c r="D272" s="1" t="s">
        <v>401</v>
      </c>
      <c r="E272" s="8" t="s">
        <v>417</v>
      </c>
      <c r="F272" s="1"/>
      <c r="G272" s="1" t="s">
        <v>262</v>
      </c>
      <c r="H272" s="1"/>
      <c r="I272" s="1"/>
      <c r="J272" s="9">
        <v>0.5</v>
      </c>
      <c r="K272" s="9"/>
      <c r="L272" s="9">
        <v>0.5</v>
      </c>
    </row>
    <row r="273" ht="13.5" customHeight="1" spans="1:12">
      <c r="A273" s="1" t="s">
        <v>21</v>
      </c>
      <c r="B273" s="7" t="s">
        <v>110</v>
      </c>
      <c r="C273" s="1"/>
      <c r="D273" s="1" t="s">
        <v>401</v>
      </c>
      <c r="E273" s="8" t="s">
        <v>410</v>
      </c>
      <c r="F273" s="1" t="s">
        <v>244</v>
      </c>
      <c r="G273" s="1" t="s">
        <v>263</v>
      </c>
      <c r="H273" s="1"/>
      <c r="I273" s="1"/>
      <c r="J273" s="9">
        <v>0.5</v>
      </c>
      <c r="K273" s="9"/>
      <c r="L273" s="9">
        <v>0.5</v>
      </c>
    </row>
    <row r="274" ht="13.5" customHeight="1" spans="1:12">
      <c r="A274" s="1" t="s">
        <v>21</v>
      </c>
      <c r="B274" s="7" t="s">
        <v>26</v>
      </c>
      <c r="C274" s="1"/>
      <c r="D274" s="1" t="s">
        <v>401</v>
      </c>
      <c r="E274" s="8" t="s">
        <v>414</v>
      </c>
      <c r="F274" s="1" t="s">
        <v>243</v>
      </c>
      <c r="G274" s="1" t="s">
        <v>263</v>
      </c>
      <c r="H274" s="1"/>
      <c r="I274" s="1"/>
      <c r="J274" s="9">
        <v>0.7</v>
      </c>
      <c r="K274" s="9"/>
      <c r="L274" s="9">
        <v>0.7</v>
      </c>
    </row>
    <row r="275" ht="13.5" customHeight="1" spans="1:12">
      <c r="A275" s="1" t="s">
        <v>21</v>
      </c>
      <c r="B275" s="7" t="s">
        <v>101</v>
      </c>
      <c r="C275" s="1"/>
      <c r="D275" s="1" t="s">
        <v>401</v>
      </c>
      <c r="E275" s="8" t="s">
        <v>415</v>
      </c>
      <c r="F275" s="1" t="s">
        <v>243</v>
      </c>
      <c r="G275" s="1" t="s">
        <v>263</v>
      </c>
      <c r="H275" s="1"/>
      <c r="I275" s="1"/>
      <c r="J275" s="9">
        <v>0.5</v>
      </c>
      <c r="K275" s="9"/>
      <c r="L275" s="9">
        <v>0.5</v>
      </c>
    </row>
    <row r="276" ht="13.5" customHeight="1" spans="1:12">
      <c r="A276" s="1" t="s">
        <v>21</v>
      </c>
      <c r="B276" s="7" t="s">
        <v>181</v>
      </c>
      <c r="C276" s="1"/>
      <c r="D276" s="1" t="s">
        <v>401</v>
      </c>
      <c r="E276" s="8" t="s">
        <v>416</v>
      </c>
      <c r="F276" s="1" t="s">
        <v>243</v>
      </c>
      <c r="G276" s="1" t="s">
        <v>263</v>
      </c>
      <c r="H276" s="1"/>
      <c r="I276" s="1"/>
      <c r="J276" s="9">
        <v>0.5</v>
      </c>
      <c r="K276" s="9"/>
      <c r="L276" s="9">
        <v>0.5</v>
      </c>
    </row>
    <row r="277" ht="13.5" customHeight="1" spans="1:12">
      <c r="A277" s="1" t="s">
        <v>21</v>
      </c>
      <c r="B277" s="7" t="s">
        <v>185</v>
      </c>
      <c r="C277" s="1"/>
      <c r="D277" s="1" t="s">
        <v>401</v>
      </c>
      <c r="E277" s="8" t="s">
        <v>417</v>
      </c>
      <c r="F277" s="1" t="s">
        <v>243</v>
      </c>
      <c r="G277" s="1" t="s">
        <v>263</v>
      </c>
      <c r="H277" s="1"/>
      <c r="I277" s="1"/>
      <c r="J277" s="9">
        <v>0.5</v>
      </c>
      <c r="K277" s="9"/>
      <c r="L277" s="9">
        <v>0.5</v>
      </c>
    </row>
    <row r="278" ht="13.5" customHeight="1" spans="1:12">
      <c r="A278" s="1" t="s">
        <v>21</v>
      </c>
      <c r="B278" s="58" t="s">
        <v>32</v>
      </c>
      <c r="C278" s="1"/>
      <c r="D278" s="1" t="s">
        <v>401</v>
      </c>
      <c r="E278" s="8" t="s">
        <v>449</v>
      </c>
      <c r="F278" s="1" t="s">
        <v>243</v>
      </c>
      <c r="G278" s="1" t="s">
        <v>262</v>
      </c>
      <c r="H278" s="1"/>
      <c r="I278" s="1"/>
      <c r="J278" s="9">
        <v>0.7</v>
      </c>
      <c r="K278" s="9"/>
      <c r="L278" s="9">
        <v>0.7</v>
      </c>
    </row>
    <row r="279" ht="13.5" customHeight="1" spans="1:12">
      <c r="A279" s="1" t="s">
        <v>21</v>
      </c>
      <c r="B279" s="58" t="s">
        <v>32</v>
      </c>
      <c r="C279" s="1"/>
      <c r="D279" s="1" t="s">
        <v>401</v>
      </c>
      <c r="E279" s="8" t="s">
        <v>449</v>
      </c>
      <c r="F279" s="1" t="s">
        <v>243</v>
      </c>
      <c r="G279" s="1" t="s">
        <v>263</v>
      </c>
      <c r="H279" s="1"/>
      <c r="I279" s="1"/>
      <c r="J279" s="9">
        <v>0.7</v>
      </c>
      <c r="K279" s="9"/>
      <c r="L279" s="9">
        <v>0.7</v>
      </c>
    </row>
    <row r="280" ht="13.5" customHeight="1" spans="1:12">
      <c r="A280" s="1" t="s">
        <v>21</v>
      </c>
      <c r="B280" s="7" t="s">
        <v>26</v>
      </c>
      <c r="C280" s="1"/>
      <c r="D280" s="1" t="s">
        <v>221</v>
      </c>
      <c r="E280" s="8" t="s">
        <v>369</v>
      </c>
      <c r="F280" s="1" t="s">
        <v>250</v>
      </c>
      <c r="G280" s="1"/>
      <c r="H280" s="1" t="s">
        <v>347</v>
      </c>
      <c r="I280" s="1"/>
      <c r="J280" s="9">
        <v>1</v>
      </c>
      <c r="K280" s="9"/>
      <c r="L280" s="9">
        <v>1</v>
      </c>
    </row>
    <row r="281" ht="13.5" customHeight="1" spans="1:12">
      <c r="A281" s="1" t="s">
        <v>21</v>
      </c>
      <c r="B281" s="7" t="s">
        <v>83</v>
      </c>
      <c r="C281" s="1"/>
      <c r="D281" s="1" t="s">
        <v>221</v>
      </c>
      <c r="E281" s="8" t="s">
        <v>369</v>
      </c>
      <c r="F281" s="1" t="s">
        <v>250</v>
      </c>
      <c r="G281" s="1"/>
      <c r="H281" s="1" t="s">
        <v>343</v>
      </c>
      <c r="I281" s="1"/>
      <c r="J281" s="9">
        <v>0.5</v>
      </c>
      <c r="K281" s="9"/>
      <c r="L281" s="9">
        <v>0.5</v>
      </c>
    </row>
    <row r="282" ht="13.5" customHeight="1" spans="1:12">
      <c r="A282" s="1" t="s">
        <v>21</v>
      </c>
      <c r="B282" s="7" t="s">
        <v>181</v>
      </c>
      <c r="C282" s="1"/>
      <c r="D282" s="1" t="s">
        <v>221</v>
      </c>
      <c r="E282" s="8" t="s">
        <v>370</v>
      </c>
      <c r="F282" s="1" t="s">
        <v>250</v>
      </c>
      <c r="G282" s="1"/>
      <c r="H282" s="1" t="s">
        <v>347</v>
      </c>
      <c r="I282" s="1"/>
      <c r="J282" s="9">
        <v>1</v>
      </c>
      <c r="K282" s="9"/>
      <c r="L282" s="9">
        <v>1</v>
      </c>
    </row>
    <row r="283" ht="13.5" customHeight="1" spans="1:12">
      <c r="A283" s="1" t="s">
        <v>21</v>
      </c>
      <c r="B283" s="7" t="s">
        <v>101</v>
      </c>
      <c r="C283" s="1"/>
      <c r="D283" s="1" t="s">
        <v>221</v>
      </c>
      <c r="E283" s="8" t="s">
        <v>371</v>
      </c>
      <c r="F283" s="1" t="s">
        <v>250</v>
      </c>
      <c r="G283" s="1"/>
      <c r="H283" s="1" t="s">
        <v>343</v>
      </c>
      <c r="I283" s="1"/>
      <c r="J283" s="9">
        <v>0.5</v>
      </c>
      <c r="K283" s="9"/>
      <c r="L283" s="9">
        <v>0.5</v>
      </c>
    </row>
    <row r="284" ht="13.5" customHeight="1" spans="1:12">
      <c r="A284" s="1" t="s">
        <v>21</v>
      </c>
      <c r="B284" s="7" t="s">
        <v>78</v>
      </c>
      <c r="C284" s="1"/>
      <c r="D284" s="1" t="s">
        <v>221</v>
      </c>
      <c r="E284" s="8" t="s">
        <v>371</v>
      </c>
      <c r="F284" s="1" t="s">
        <v>250</v>
      </c>
      <c r="G284" s="1"/>
      <c r="H284" s="1" t="s">
        <v>343</v>
      </c>
      <c r="I284" s="1"/>
      <c r="J284" s="9">
        <v>0.5</v>
      </c>
      <c r="K284" s="9"/>
      <c r="L284" s="9">
        <v>0.5</v>
      </c>
    </row>
    <row r="285" ht="13.5" customHeight="1" spans="1:12">
      <c r="A285" s="1" t="s">
        <v>21</v>
      </c>
      <c r="B285" s="7" t="s">
        <v>122</v>
      </c>
      <c r="C285" s="1"/>
      <c r="D285" s="1" t="s">
        <v>221</v>
      </c>
      <c r="E285" s="8" t="s">
        <v>371</v>
      </c>
      <c r="F285" s="1" t="s">
        <v>250</v>
      </c>
      <c r="G285" s="1"/>
      <c r="H285" s="1" t="s">
        <v>340</v>
      </c>
      <c r="I285" s="1"/>
      <c r="J285" s="9">
        <v>0.25</v>
      </c>
      <c r="K285" s="9"/>
      <c r="L285" s="9">
        <v>0.25</v>
      </c>
    </row>
    <row r="286" ht="13.5" customHeight="1" spans="1:12">
      <c r="A286" s="1" t="s">
        <v>21</v>
      </c>
      <c r="B286" s="7" t="s">
        <v>152</v>
      </c>
      <c r="C286" s="1"/>
      <c r="D286" s="1" t="s">
        <v>221</v>
      </c>
      <c r="E286" s="8" t="s">
        <v>371</v>
      </c>
      <c r="F286" s="1" t="s">
        <v>250</v>
      </c>
      <c r="G286" s="1"/>
      <c r="H286" s="1" t="s">
        <v>340</v>
      </c>
      <c r="I286" s="1"/>
      <c r="J286" s="9">
        <v>0.25</v>
      </c>
      <c r="K286" s="9"/>
      <c r="L286" s="9">
        <v>0.25</v>
      </c>
    </row>
    <row r="287" ht="13.5" customHeight="1" spans="1:12">
      <c r="A287" s="1" t="s">
        <v>21</v>
      </c>
      <c r="B287" s="7" t="s">
        <v>354</v>
      </c>
      <c r="C287" s="1"/>
      <c r="D287" s="1" t="s">
        <v>221</v>
      </c>
      <c r="E287" s="8" t="s">
        <v>372</v>
      </c>
      <c r="F287" s="1" t="s">
        <v>250</v>
      </c>
      <c r="G287" s="1"/>
      <c r="H287" s="1" t="s">
        <v>347</v>
      </c>
      <c r="I287" s="1"/>
      <c r="J287" s="9">
        <v>1</v>
      </c>
      <c r="K287" s="9"/>
      <c r="L287" s="9">
        <v>1</v>
      </c>
    </row>
    <row r="288" ht="13.5" customHeight="1" spans="1:12">
      <c r="A288" s="1" t="s">
        <v>21</v>
      </c>
      <c r="B288" s="7" t="s">
        <v>26</v>
      </c>
      <c r="C288" s="1"/>
      <c r="D288" s="1" t="s">
        <v>221</v>
      </c>
      <c r="E288" s="8" t="s">
        <v>372</v>
      </c>
      <c r="F288" s="1" t="s">
        <v>250</v>
      </c>
      <c r="G288" s="1"/>
      <c r="H288" s="1" t="s">
        <v>343</v>
      </c>
      <c r="I288" s="1"/>
      <c r="J288" s="9">
        <v>0.5</v>
      </c>
      <c r="K288" s="9"/>
      <c r="L288" s="9">
        <v>0.5</v>
      </c>
    </row>
    <row r="289" ht="13.5" customHeight="1" spans="1:12">
      <c r="A289" s="1" t="s">
        <v>8</v>
      </c>
      <c r="B289" s="7" t="s">
        <v>28</v>
      </c>
      <c r="C289" s="1"/>
      <c r="D289" s="1" t="s">
        <v>221</v>
      </c>
      <c r="E289" s="8" t="s">
        <v>369</v>
      </c>
      <c r="F289" s="1" t="s">
        <v>250</v>
      </c>
      <c r="G289" s="1"/>
      <c r="H289" s="1" t="s">
        <v>343</v>
      </c>
      <c r="I289" s="1"/>
      <c r="J289" s="9">
        <v>0.5</v>
      </c>
      <c r="K289" s="9"/>
      <c r="L289" s="9">
        <v>0.5</v>
      </c>
    </row>
    <row r="290" ht="13.5" customHeight="1" spans="1:12">
      <c r="A290" s="1" t="s">
        <v>8</v>
      </c>
      <c r="B290" s="7" t="s">
        <v>37</v>
      </c>
      <c r="C290" s="1"/>
      <c r="D290" s="1" t="s">
        <v>221</v>
      </c>
      <c r="E290" s="8" t="s">
        <v>369</v>
      </c>
      <c r="F290" s="1" t="s">
        <v>250</v>
      </c>
      <c r="G290" s="1"/>
      <c r="H290" s="1" t="s">
        <v>343</v>
      </c>
      <c r="I290" s="1"/>
      <c r="J290" s="9">
        <v>0.5</v>
      </c>
      <c r="K290" s="9"/>
      <c r="L290" s="9">
        <v>0.5</v>
      </c>
    </row>
    <row r="291" ht="13.5" customHeight="1" spans="1:12">
      <c r="A291" s="1" t="s">
        <v>8</v>
      </c>
      <c r="B291" s="7" t="s">
        <v>171</v>
      </c>
      <c r="C291" s="1"/>
      <c r="D291" s="1" t="s">
        <v>221</v>
      </c>
      <c r="E291" s="8" t="s">
        <v>370</v>
      </c>
      <c r="F291" s="1" t="s">
        <v>250</v>
      </c>
      <c r="G291" s="1"/>
      <c r="H291" s="1" t="s">
        <v>340</v>
      </c>
      <c r="I291" s="1"/>
      <c r="J291" s="9">
        <v>0.25</v>
      </c>
      <c r="K291" s="9"/>
      <c r="L291" s="9">
        <v>0.25</v>
      </c>
    </row>
    <row r="292" ht="13.5" customHeight="1" spans="1:12">
      <c r="A292" s="1" t="s">
        <v>8</v>
      </c>
      <c r="B292" s="7" t="s">
        <v>86</v>
      </c>
      <c r="C292" s="1"/>
      <c r="D292" s="1" t="s">
        <v>221</v>
      </c>
      <c r="E292" s="8" t="s">
        <v>370</v>
      </c>
      <c r="F292" s="1" t="s">
        <v>250</v>
      </c>
      <c r="G292" s="1"/>
      <c r="H292" s="1" t="s">
        <v>340</v>
      </c>
      <c r="I292" s="1"/>
      <c r="J292" s="9">
        <v>0.25</v>
      </c>
      <c r="K292" s="9"/>
      <c r="L292" s="9">
        <v>0.25</v>
      </c>
    </row>
    <row r="293" ht="13.5" customHeight="1" spans="1:12">
      <c r="A293" s="1" t="s">
        <v>8</v>
      </c>
      <c r="B293" s="7" t="s">
        <v>48</v>
      </c>
      <c r="C293" s="1"/>
      <c r="D293" s="1" t="s">
        <v>221</v>
      </c>
      <c r="E293" s="8" t="s">
        <v>371</v>
      </c>
      <c r="F293" s="1" t="s">
        <v>250</v>
      </c>
      <c r="G293" s="1"/>
      <c r="H293" s="1" t="s">
        <v>347</v>
      </c>
      <c r="I293" s="1"/>
      <c r="J293" s="9">
        <v>1</v>
      </c>
      <c r="K293" s="9"/>
      <c r="L293" s="9">
        <v>1</v>
      </c>
    </row>
    <row r="294" ht="13.5" customHeight="1" spans="1:12">
      <c r="A294" s="1" t="s">
        <v>8</v>
      </c>
      <c r="B294" s="7" t="s">
        <v>123</v>
      </c>
      <c r="C294" s="1"/>
      <c r="D294" s="1" t="s">
        <v>221</v>
      </c>
      <c r="E294" s="8" t="s">
        <v>371</v>
      </c>
      <c r="F294" s="1" t="s">
        <v>250</v>
      </c>
      <c r="G294" s="1"/>
      <c r="H294" s="1" t="s">
        <v>347</v>
      </c>
      <c r="I294" s="1"/>
      <c r="J294" s="9">
        <v>1</v>
      </c>
      <c r="K294" s="9"/>
      <c r="L294" s="9">
        <v>1</v>
      </c>
    </row>
    <row r="295" ht="13.5" customHeight="1" spans="1:12">
      <c r="A295" s="1" t="s">
        <v>8</v>
      </c>
      <c r="B295" s="7" t="s">
        <v>98</v>
      </c>
      <c r="C295" s="1"/>
      <c r="D295" s="1" t="s">
        <v>221</v>
      </c>
      <c r="E295" s="8" t="s">
        <v>371</v>
      </c>
      <c r="F295" s="1" t="s">
        <v>250</v>
      </c>
      <c r="G295" s="1"/>
      <c r="H295" s="1" t="s">
        <v>343</v>
      </c>
      <c r="I295" s="1"/>
      <c r="J295" s="9">
        <v>0.5</v>
      </c>
      <c r="K295" s="9"/>
      <c r="L295" s="9">
        <v>0.5</v>
      </c>
    </row>
    <row r="296" ht="13.5" customHeight="1" spans="1:12">
      <c r="A296" s="1" t="s">
        <v>8</v>
      </c>
      <c r="B296" s="7" t="s">
        <v>36</v>
      </c>
      <c r="C296" s="1"/>
      <c r="D296" s="1" t="s">
        <v>221</v>
      </c>
      <c r="E296" s="8" t="s">
        <v>371</v>
      </c>
      <c r="F296" s="1" t="s">
        <v>250</v>
      </c>
      <c r="G296" s="1"/>
      <c r="H296" s="1" t="s">
        <v>343</v>
      </c>
      <c r="I296" s="1"/>
      <c r="J296" s="9">
        <v>0.5</v>
      </c>
      <c r="K296" s="9"/>
      <c r="L296" s="9">
        <v>0.5</v>
      </c>
    </row>
    <row r="297" ht="13.5" customHeight="1" spans="1:12">
      <c r="A297" s="1" t="s">
        <v>8</v>
      </c>
      <c r="B297" s="7" t="s">
        <v>28</v>
      </c>
      <c r="C297" s="1"/>
      <c r="D297" s="1" t="s">
        <v>221</v>
      </c>
      <c r="E297" s="8" t="s">
        <v>371</v>
      </c>
      <c r="F297" s="1" t="s">
        <v>250</v>
      </c>
      <c r="G297" s="1"/>
      <c r="H297" s="1" t="s">
        <v>340</v>
      </c>
      <c r="I297" s="1"/>
      <c r="J297" s="9">
        <v>0.25</v>
      </c>
      <c r="K297" s="9"/>
      <c r="L297" s="9">
        <v>0.25</v>
      </c>
    </row>
    <row r="298" ht="13.5" customHeight="1" spans="1:12">
      <c r="A298" s="1" t="s">
        <v>8</v>
      </c>
      <c r="B298" s="7" t="s">
        <v>48</v>
      </c>
      <c r="C298" s="1"/>
      <c r="D298" s="1" t="s">
        <v>221</v>
      </c>
      <c r="E298" s="8" t="s">
        <v>372</v>
      </c>
      <c r="F298" s="1" t="s">
        <v>250</v>
      </c>
      <c r="G298" s="1"/>
      <c r="H298" s="1" t="s">
        <v>347</v>
      </c>
      <c r="I298" s="1"/>
      <c r="J298" s="9">
        <v>1</v>
      </c>
      <c r="K298" s="9"/>
      <c r="L298" s="9">
        <v>1</v>
      </c>
    </row>
    <row r="299" ht="13.5" customHeight="1" spans="1:12">
      <c r="A299" s="1" t="s">
        <v>8</v>
      </c>
      <c r="B299" s="7" t="s">
        <v>171</v>
      </c>
      <c r="C299" s="1"/>
      <c r="D299" s="1" t="s">
        <v>221</v>
      </c>
      <c r="E299" s="8" t="s">
        <v>372</v>
      </c>
      <c r="F299" s="1" t="s">
        <v>250</v>
      </c>
      <c r="G299" s="1"/>
      <c r="H299" s="1" t="s">
        <v>343</v>
      </c>
      <c r="I299" s="1"/>
      <c r="J299" s="9">
        <v>0.5</v>
      </c>
      <c r="K299" s="9"/>
      <c r="L299" s="9">
        <v>0.5</v>
      </c>
    </row>
    <row r="300" ht="13.5" customHeight="1" spans="1:12">
      <c r="A300" s="1" t="s">
        <v>8</v>
      </c>
      <c r="B300" s="7" t="s">
        <v>36</v>
      </c>
      <c r="C300" s="1"/>
      <c r="D300" s="1" t="s">
        <v>221</v>
      </c>
      <c r="E300" s="8" t="s">
        <v>372</v>
      </c>
      <c r="F300" s="1" t="s">
        <v>250</v>
      </c>
      <c r="G300" s="1"/>
      <c r="H300" s="1" t="s">
        <v>340</v>
      </c>
      <c r="I300" s="1"/>
      <c r="J300" s="9">
        <v>0.25</v>
      </c>
      <c r="K300" s="9"/>
      <c r="L300" s="9">
        <v>0.25</v>
      </c>
    </row>
    <row r="301" ht="13.5" customHeight="1" spans="1:12">
      <c r="A301" s="1" t="s">
        <v>8</v>
      </c>
      <c r="B301" s="7" t="s">
        <v>86</v>
      </c>
      <c r="C301" s="1"/>
      <c r="D301" s="1" t="s">
        <v>221</v>
      </c>
      <c r="E301" s="8" t="s">
        <v>372</v>
      </c>
      <c r="F301" s="1" t="s">
        <v>250</v>
      </c>
      <c r="G301" s="1"/>
      <c r="H301" s="1" t="s">
        <v>340</v>
      </c>
      <c r="I301" s="1"/>
      <c r="J301" s="9">
        <v>0.25</v>
      </c>
      <c r="K301" s="9"/>
      <c r="L301" s="9">
        <v>0.25</v>
      </c>
    </row>
    <row r="302" ht="13.5" customHeight="1" spans="1:12">
      <c r="A302" s="1" t="s">
        <v>8</v>
      </c>
      <c r="B302" s="7" t="s">
        <v>54</v>
      </c>
      <c r="C302" s="1"/>
      <c r="D302" s="1" t="s">
        <v>221</v>
      </c>
      <c r="E302" s="8" t="s">
        <v>372</v>
      </c>
      <c r="F302" s="1" t="s">
        <v>250</v>
      </c>
      <c r="G302" s="1"/>
      <c r="H302" s="1" t="s">
        <v>340</v>
      </c>
      <c r="I302" s="1"/>
      <c r="J302" s="9">
        <v>0.25</v>
      </c>
      <c r="K302" s="9"/>
      <c r="L302" s="9">
        <v>0.25</v>
      </c>
    </row>
    <row r="303" ht="13.5" customHeight="1" spans="1:12">
      <c r="A303" s="1" t="s">
        <v>8</v>
      </c>
      <c r="B303" s="58" t="s">
        <v>72</v>
      </c>
      <c r="C303" s="1"/>
      <c r="D303" s="1" t="s">
        <v>222</v>
      </c>
      <c r="E303" s="8" t="s">
        <v>388</v>
      </c>
      <c r="F303" s="1">
        <v>470</v>
      </c>
      <c r="G303" s="1"/>
      <c r="H303" s="1"/>
      <c r="I303" s="1"/>
      <c r="J303" s="9">
        <f>470/600</f>
        <v>0.783333333333333</v>
      </c>
      <c r="K303" s="9"/>
      <c r="L303" s="9">
        <v>0.78</v>
      </c>
    </row>
    <row r="304" s="1" customFormat="1" ht="13.5" customHeight="1" spans="1:496">
      <c r="A304" s="1" t="s">
        <v>8</v>
      </c>
      <c r="B304" s="58" t="s">
        <v>28</v>
      </c>
      <c r="D304" s="1" t="s">
        <v>222</v>
      </c>
      <c r="E304" s="8" t="s">
        <v>388</v>
      </c>
      <c r="F304" s="1">
        <v>441</v>
      </c>
      <c r="J304" s="9">
        <f>441/600</f>
        <v>0.735</v>
      </c>
      <c r="K304" s="9"/>
      <c r="L304" s="9">
        <v>0.74</v>
      </c>
      <c r="M304" s="3"/>
      <c r="N304" s="3"/>
      <c r="O304" s="3"/>
      <c r="P304" s="3"/>
      <c r="Q304" s="3"/>
      <c r="R304" s="3"/>
      <c r="S304" s="3"/>
      <c r="T304" s="3"/>
      <c r="U304" s="3"/>
      <c r="V304" s="3"/>
      <c r="W304" s="3"/>
      <c r="X304" s="3"/>
      <c r="Y304" s="3"/>
      <c r="Z304" s="3"/>
      <c r="AA304" s="3"/>
      <c r="AB304" s="3"/>
      <c r="AC304" s="3"/>
      <c r="AD304" s="3"/>
      <c r="AE304" s="3"/>
      <c r="AF304" s="3"/>
      <c r="AG304" s="3"/>
      <c r="AH304" s="3"/>
      <c r="AI304" s="3"/>
      <c r="AJ304" s="3"/>
      <c r="AK304" s="3"/>
      <c r="AL304" s="3"/>
      <c r="AM304" s="3"/>
      <c r="AN304" s="3"/>
      <c r="AO304" s="3"/>
      <c r="AP304" s="3"/>
      <c r="AQ304" s="3"/>
      <c r="AR304" s="3"/>
      <c r="AS304" s="3"/>
      <c r="AT304" s="3"/>
      <c r="AU304" s="3"/>
      <c r="AV304" s="3"/>
      <c r="AW304" s="3"/>
      <c r="AX304" s="3"/>
      <c r="AY304" s="3"/>
      <c r="AZ304" s="3"/>
      <c r="BA304" s="3"/>
      <c r="BB304" s="3"/>
      <c r="BC304" s="3"/>
      <c r="BD304" s="3"/>
      <c r="BE304" s="3"/>
      <c r="BF304" s="3"/>
      <c r="BG304" s="3"/>
      <c r="BH304" s="3"/>
      <c r="BI304" s="3"/>
      <c r="BJ304" s="3"/>
      <c r="BK304" s="3"/>
      <c r="BL304" s="3"/>
      <c r="BM304" s="3"/>
      <c r="BN304" s="3"/>
      <c r="BO304" s="3"/>
      <c r="BP304" s="3"/>
      <c r="BQ304" s="3"/>
      <c r="BR304" s="3"/>
      <c r="BS304" s="3"/>
      <c r="BT304" s="3"/>
      <c r="BU304" s="3"/>
      <c r="BV304" s="3"/>
      <c r="BW304" s="3"/>
      <c r="BX304" s="3"/>
      <c r="BY304" s="3"/>
      <c r="BZ304" s="3"/>
      <c r="CA304" s="3"/>
      <c r="CB304" s="3"/>
      <c r="CC304" s="3"/>
      <c r="CD304" s="3"/>
      <c r="CE304" s="3"/>
      <c r="CF304" s="3"/>
      <c r="CG304" s="3"/>
      <c r="CH304" s="3"/>
      <c r="CI304" s="3"/>
      <c r="CJ304" s="3"/>
      <c r="CK304" s="3"/>
      <c r="CL304" s="3"/>
      <c r="CM304" s="3"/>
      <c r="CN304" s="3"/>
      <c r="CO304" s="3"/>
      <c r="CP304" s="3"/>
      <c r="CQ304" s="3"/>
      <c r="CR304" s="3"/>
      <c r="CS304" s="3"/>
      <c r="CT304" s="3"/>
      <c r="CU304" s="3"/>
      <c r="CV304" s="3"/>
      <c r="CW304" s="3"/>
      <c r="CX304" s="3"/>
      <c r="CY304" s="3"/>
      <c r="CZ304" s="3"/>
      <c r="DA304" s="3"/>
      <c r="DB304" s="3"/>
      <c r="DC304" s="3"/>
      <c r="DD304" s="3"/>
      <c r="DE304" s="3"/>
      <c r="DF304" s="3"/>
      <c r="DG304" s="3"/>
      <c r="DH304" s="3"/>
      <c r="DI304" s="3"/>
      <c r="DJ304" s="3"/>
      <c r="DK304" s="3"/>
      <c r="DL304" s="3"/>
      <c r="DM304" s="3"/>
      <c r="DN304" s="3"/>
      <c r="DO304" s="3"/>
      <c r="DP304" s="3"/>
      <c r="DQ304" s="3"/>
      <c r="DR304" s="3"/>
      <c r="DS304" s="3"/>
      <c r="DT304" s="3"/>
      <c r="DU304" s="3"/>
      <c r="DV304" s="3"/>
      <c r="DW304" s="3"/>
      <c r="DX304" s="3"/>
      <c r="DY304" s="3"/>
      <c r="DZ304" s="3"/>
      <c r="EA304" s="3"/>
      <c r="EB304" s="3"/>
      <c r="EC304" s="3"/>
      <c r="ED304" s="3"/>
      <c r="EE304" s="3"/>
      <c r="EF304" s="3"/>
      <c r="EG304" s="3"/>
      <c r="EH304" s="3"/>
      <c r="EI304" s="3"/>
      <c r="EJ304" s="3"/>
      <c r="EK304" s="3"/>
      <c r="EL304" s="3"/>
      <c r="EM304" s="3"/>
      <c r="EN304" s="3"/>
      <c r="EO304" s="3"/>
      <c r="EP304" s="3"/>
      <c r="EQ304" s="3"/>
      <c r="ER304" s="3"/>
      <c r="ES304" s="3"/>
      <c r="ET304" s="3"/>
      <c r="EU304" s="3"/>
      <c r="EV304" s="3"/>
      <c r="EW304" s="3"/>
      <c r="EX304" s="3"/>
      <c r="EY304" s="3"/>
      <c r="EZ304" s="3"/>
      <c r="FA304" s="3"/>
      <c r="FB304" s="3"/>
      <c r="FC304" s="3"/>
      <c r="FD304" s="3"/>
      <c r="FE304" s="3"/>
      <c r="FF304" s="3"/>
      <c r="FG304" s="3"/>
      <c r="FH304" s="3"/>
      <c r="FI304" s="3"/>
      <c r="FJ304" s="3"/>
      <c r="FK304" s="3"/>
      <c r="FL304" s="3"/>
      <c r="FM304" s="3"/>
      <c r="FN304" s="3"/>
      <c r="FO304" s="3"/>
      <c r="FP304" s="3"/>
      <c r="FQ304" s="3"/>
      <c r="FR304" s="3"/>
      <c r="FS304" s="3"/>
      <c r="FT304" s="3"/>
      <c r="FU304" s="3"/>
      <c r="FV304" s="3"/>
      <c r="FW304" s="3"/>
      <c r="FX304" s="3"/>
      <c r="FY304" s="3"/>
      <c r="FZ304" s="3"/>
      <c r="GA304" s="3"/>
      <c r="GB304" s="3"/>
      <c r="GC304" s="3"/>
      <c r="GD304" s="3"/>
      <c r="GE304" s="3"/>
      <c r="GF304" s="3"/>
      <c r="GG304" s="3"/>
      <c r="GH304" s="3"/>
      <c r="GI304" s="3"/>
      <c r="GJ304" s="3"/>
      <c r="GK304" s="3"/>
      <c r="GL304" s="3"/>
      <c r="GM304" s="3"/>
      <c r="GN304" s="3"/>
      <c r="GO304" s="3"/>
      <c r="GP304" s="3"/>
      <c r="GQ304" s="3"/>
      <c r="GR304" s="3"/>
      <c r="GS304" s="3"/>
      <c r="GT304" s="3"/>
      <c r="GU304" s="3"/>
      <c r="GV304" s="3"/>
      <c r="GW304" s="3"/>
      <c r="GX304" s="3"/>
      <c r="GY304" s="3"/>
      <c r="GZ304" s="3"/>
      <c r="HA304" s="3"/>
      <c r="HB304" s="3"/>
      <c r="HC304" s="3"/>
      <c r="HD304" s="3"/>
      <c r="HE304" s="3"/>
      <c r="HF304" s="3"/>
      <c r="HG304" s="3"/>
      <c r="HH304" s="3"/>
      <c r="HI304" s="3"/>
      <c r="HJ304" s="3"/>
      <c r="HK304" s="3"/>
      <c r="HL304" s="3"/>
      <c r="HM304" s="3"/>
      <c r="HN304" s="3"/>
      <c r="HO304" s="3"/>
      <c r="HP304" s="3"/>
      <c r="HQ304" s="3"/>
      <c r="HR304" s="3"/>
      <c r="HS304" s="3"/>
      <c r="HT304" s="3"/>
      <c r="HU304" s="3"/>
      <c r="HV304" s="3"/>
      <c r="HW304" s="3"/>
      <c r="HX304" s="3"/>
      <c r="HY304" s="3"/>
      <c r="HZ304" s="3"/>
      <c r="IA304" s="3"/>
      <c r="IB304" s="3"/>
      <c r="IC304" s="3"/>
      <c r="ID304" s="3"/>
      <c r="IE304" s="3"/>
      <c r="IF304" s="3"/>
      <c r="IG304" s="3"/>
      <c r="IH304" s="3"/>
      <c r="II304" s="3"/>
      <c r="IJ304" s="3"/>
      <c r="IK304" s="3"/>
      <c r="IL304" s="3"/>
      <c r="IM304" s="3"/>
      <c r="IN304" s="3"/>
      <c r="IO304" s="3"/>
      <c r="IP304" s="3"/>
      <c r="IQ304" s="3"/>
      <c r="IR304" s="3"/>
      <c r="IS304" s="3"/>
      <c r="IT304" s="3"/>
      <c r="IU304" s="3"/>
      <c r="IV304" s="3"/>
      <c r="IW304" s="3"/>
      <c r="IX304" s="3"/>
      <c r="IY304" s="3"/>
      <c r="IZ304" s="3"/>
      <c r="JA304" s="3"/>
      <c r="JB304" s="3"/>
      <c r="JC304" s="3"/>
      <c r="JD304" s="3"/>
      <c r="JE304" s="3"/>
      <c r="JF304" s="3"/>
      <c r="JG304" s="3"/>
      <c r="JH304" s="3"/>
      <c r="JI304" s="3"/>
      <c r="JJ304" s="3"/>
      <c r="JK304" s="3"/>
      <c r="JL304" s="3"/>
      <c r="JM304" s="3"/>
      <c r="JN304" s="3"/>
      <c r="JO304" s="3"/>
      <c r="JP304" s="3"/>
      <c r="JQ304" s="3"/>
      <c r="JR304" s="3"/>
      <c r="JS304" s="3"/>
      <c r="JT304" s="3"/>
      <c r="JU304" s="3"/>
      <c r="JV304" s="3"/>
      <c r="JW304" s="3"/>
      <c r="JX304" s="3"/>
      <c r="JY304" s="3"/>
      <c r="JZ304" s="3"/>
      <c r="KA304" s="3"/>
      <c r="KB304" s="3"/>
      <c r="KC304" s="3"/>
      <c r="KD304" s="3"/>
      <c r="KE304" s="3"/>
      <c r="KF304" s="3"/>
      <c r="KG304" s="3"/>
      <c r="KH304" s="3"/>
      <c r="KI304" s="3"/>
      <c r="KJ304" s="3"/>
      <c r="KK304" s="3"/>
      <c r="KL304" s="3"/>
      <c r="KM304" s="3"/>
      <c r="KN304" s="3"/>
      <c r="KO304" s="3"/>
      <c r="KP304" s="3"/>
      <c r="KQ304" s="3"/>
      <c r="KR304" s="3"/>
      <c r="KS304" s="3"/>
      <c r="KT304" s="3"/>
      <c r="KU304" s="3"/>
      <c r="KV304" s="3"/>
      <c r="KW304" s="3"/>
      <c r="KX304" s="3"/>
      <c r="KY304" s="3"/>
      <c r="KZ304" s="3"/>
      <c r="LA304" s="3"/>
      <c r="LB304" s="3"/>
      <c r="LC304" s="3"/>
      <c r="LD304" s="3"/>
      <c r="LE304" s="3"/>
      <c r="LF304" s="3"/>
      <c r="LG304" s="3"/>
      <c r="LH304" s="3"/>
      <c r="LI304" s="3"/>
      <c r="LJ304" s="3"/>
      <c r="LK304" s="3"/>
      <c r="LL304" s="3"/>
      <c r="LM304" s="3"/>
      <c r="LN304" s="3"/>
      <c r="LO304" s="3"/>
      <c r="LP304" s="3"/>
      <c r="LQ304" s="3"/>
      <c r="LR304" s="3"/>
      <c r="LS304" s="3"/>
      <c r="LT304" s="3"/>
      <c r="LU304" s="3"/>
      <c r="LV304" s="3"/>
      <c r="LW304" s="3"/>
      <c r="LX304" s="3"/>
      <c r="LY304" s="3"/>
      <c r="LZ304" s="3"/>
      <c r="MA304" s="3"/>
      <c r="MB304" s="3"/>
      <c r="MC304" s="3"/>
      <c r="MD304" s="3"/>
      <c r="ME304" s="3"/>
      <c r="MF304" s="3"/>
      <c r="MG304" s="3"/>
      <c r="MH304" s="3"/>
      <c r="MI304" s="3"/>
      <c r="MJ304" s="3"/>
      <c r="MK304" s="3"/>
      <c r="ML304" s="3"/>
      <c r="MM304" s="3"/>
      <c r="MN304" s="3"/>
      <c r="MO304" s="3"/>
      <c r="MP304" s="3"/>
      <c r="MQ304" s="3"/>
      <c r="MR304" s="3"/>
      <c r="MS304" s="3"/>
      <c r="MT304" s="3"/>
      <c r="MU304" s="3"/>
      <c r="MV304" s="3"/>
      <c r="MW304" s="3"/>
      <c r="MX304" s="3"/>
      <c r="MY304" s="3"/>
      <c r="MZ304" s="3"/>
      <c r="NA304" s="3"/>
      <c r="NB304" s="3"/>
      <c r="NC304" s="3"/>
      <c r="ND304" s="3"/>
      <c r="NE304" s="3"/>
      <c r="NF304" s="3"/>
      <c r="NG304" s="3"/>
      <c r="NH304" s="3"/>
      <c r="NI304" s="3"/>
      <c r="NJ304" s="3"/>
      <c r="NK304" s="3"/>
      <c r="NL304" s="3"/>
      <c r="NM304" s="3"/>
      <c r="NN304" s="3"/>
      <c r="NO304" s="3"/>
      <c r="NP304" s="3"/>
      <c r="NQ304" s="3"/>
      <c r="NR304" s="3"/>
      <c r="NS304" s="3"/>
      <c r="NT304" s="3"/>
      <c r="NU304" s="3"/>
      <c r="NV304" s="3"/>
      <c r="NW304" s="3"/>
      <c r="NX304" s="3"/>
      <c r="NY304" s="3"/>
      <c r="NZ304" s="3"/>
      <c r="OA304" s="3"/>
      <c r="OB304" s="3"/>
      <c r="OC304" s="3"/>
      <c r="OD304" s="3"/>
      <c r="OE304" s="3"/>
      <c r="OF304" s="3"/>
      <c r="OG304" s="3"/>
      <c r="OH304" s="3"/>
      <c r="OI304" s="3"/>
      <c r="OJ304" s="3"/>
      <c r="OK304" s="3"/>
      <c r="OL304" s="3"/>
      <c r="OM304" s="3"/>
      <c r="ON304" s="3"/>
      <c r="OO304" s="3"/>
      <c r="OP304" s="3"/>
      <c r="OQ304" s="3"/>
      <c r="OR304" s="3"/>
      <c r="OS304" s="3"/>
      <c r="OT304" s="3"/>
      <c r="OU304" s="3"/>
      <c r="OV304" s="3"/>
      <c r="OW304" s="3"/>
      <c r="OX304" s="3"/>
      <c r="OY304" s="3"/>
      <c r="OZ304" s="3"/>
      <c r="PA304" s="3"/>
      <c r="PB304" s="3"/>
      <c r="PC304" s="3"/>
      <c r="PD304" s="3"/>
      <c r="PE304" s="3"/>
      <c r="PF304" s="3"/>
      <c r="PG304" s="3"/>
      <c r="PH304" s="3"/>
      <c r="PI304" s="3"/>
      <c r="PJ304" s="3"/>
      <c r="PK304" s="3"/>
      <c r="PL304" s="3"/>
      <c r="PM304" s="3"/>
      <c r="PN304" s="3"/>
      <c r="PO304" s="3"/>
      <c r="PP304" s="3"/>
      <c r="PQ304" s="3"/>
      <c r="PR304" s="3"/>
      <c r="PS304" s="3"/>
      <c r="PT304" s="3"/>
      <c r="PU304" s="3"/>
      <c r="PV304" s="3"/>
      <c r="PW304" s="3"/>
      <c r="PX304" s="3"/>
      <c r="PY304" s="3"/>
      <c r="PZ304" s="3"/>
      <c r="QA304" s="3"/>
      <c r="QB304" s="3"/>
      <c r="QC304" s="3"/>
      <c r="QD304" s="3"/>
      <c r="QE304" s="3"/>
      <c r="QF304" s="3"/>
      <c r="QG304" s="3"/>
      <c r="QH304" s="3"/>
      <c r="QI304" s="3"/>
      <c r="QJ304" s="3"/>
      <c r="QK304" s="3"/>
      <c r="QL304" s="3"/>
      <c r="QM304" s="3"/>
      <c r="QN304" s="3"/>
      <c r="QO304" s="3"/>
      <c r="QP304" s="3"/>
      <c r="QQ304" s="3"/>
      <c r="QR304" s="3"/>
      <c r="QS304" s="3"/>
      <c r="QT304" s="3"/>
      <c r="QU304" s="3"/>
      <c r="QV304" s="3"/>
      <c r="QW304" s="3"/>
      <c r="QX304" s="3"/>
      <c r="QY304" s="3"/>
      <c r="QZ304" s="3"/>
      <c r="RA304" s="3"/>
      <c r="RB304" s="3"/>
      <c r="RC304" s="3"/>
      <c r="RD304" s="3"/>
      <c r="RE304" s="3"/>
      <c r="RF304" s="3"/>
      <c r="RG304" s="3"/>
      <c r="RH304" s="3"/>
      <c r="RI304" s="3"/>
      <c r="RJ304" s="3"/>
      <c r="RK304" s="3"/>
      <c r="RL304" s="3"/>
      <c r="RM304" s="3"/>
      <c r="RN304" s="3"/>
      <c r="RO304" s="3"/>
      <c r="RP304" s="3"/>
      <c r="RQ304" s="3"/>
      <c r="RR304" s="3"/>
      <c r="RS304" s="3"/>
      <c r="RT304" s="3"/>
      <c r="RU304" s="3"/>
      <c r="RV304" s="3"/>
      <c r="RW304" s="3"/>
      <c r="RX304" s="3"/>
      <c r="RY304" s="3"/>
      <c r="RZ304" s="3"/>
      <c r="SA304" s="3"/>
      <c r="SB304" s="11"/>
    </row>
    <row r="305" ht="13.5" customHeight="1" spans="1:12">
      <c r="A305" s="1" t="s">
        <v>8</v>
      </c>
      <c r="B305" s="58" t="s">
        <v>54</v>
      </c>
      <c r="C305" s="1"/>
      <c r="D305" s="1" t="s">
        <v>222</v>
      </c>
      <c r="E305" s="8" t="s">
        <v>375</v>
      </c>
      <c r="F305" s="1"/>
      <c r="G305" s="1"/>
      <c r="H305" s="1"/>
      <c r="I305" s="1"/>
      <c r="J305" s="9"/>
      <c r="K305" s="9"/>
      <c r="L305" s="9">
        <v>0.5</v>
      </c>
    </row>
    <row r="306" ht="13.5" customHeight="1" spans="1:12">
      <c r="A306" s="1" t="s">
        <v>8</v>
      </c>
      <c r="B306" s="58" t="s">
        <v>54</v>
      </c>
      <c r="C306" s="1"/>
      <c r="D306" s="1" t="s">
        <v>221</v>
      </c>
      <c r="E306" s="8" t="s">
        <v>377</v>
      </c>
      <c r="F306" s="1" t="s">
        <v>298</v>
      </c>
      <c r="G306" s="1"/>
      <c r="H306" s="1" t="s">
        <v>343</v>
      </c>
      <c r="I306" s="1"/>
      <c r="J306" s="9">
        <v>1.5</v>
      </c>
      <c r="K306" s="9"/>
      <c r="L306" s="9">
        <v>1.5</v>
      </c>
    </row>
    <row r="307" ht="13.5" customHeight="1" spans="1:12">
      <c r="A307" s="1" t="s">
        <v>8</v>
      </c>
      <c r="B307" s="58" t="s">
        <v>54</v>
      </c>
      <c r="C307" s="1"/>
      <c r="D307" s="1" t="s">
        <v>221</v>
      </c>
      <c r="E307" s="8" t="s">
        <v>435</v>
      </c>
      <c r="F307" s="1" t="s">
        <v>298</v>
      </c>
      <c r="G307" s="1"/>
      <c r="H307" s="1" t="s">
        <v>343</v>
      </c>
      <c r="I307" s="1"/>
      <c r="J307" s="9">
        <v>1.5</v>
      </c>
      <c r="K307" s="9"/>
      <c r="L307" s="9">
        <v>1.5</v>
      </c>
    </row>
    <row r="308" ht="13.5" customHeight="1" spans="1:12">
      <c r="A308" s="1" t="s">
        <v>8</v>
      </c>
      <c r="B308" s="58" t="s">
        <v>54</v>
      </c>
      <c r="C308" s="1"/>
      <c r="D308" s="1" t="s">
        <v>221</v>
      </c>
      <c r="E308" s="8" t="s">
        <v>386</v>
      </c>
      <c r="F308" s="1" t="s">
        <v>298</v>
      </c>
      <c r="G308" s="1"/>
      <c r="H308" s="1" t="s">
        <v>343</v>
      </c>
      <c r="I308" s="1"/>
      <c r="J308" s="9">
        <v>1.5</v>
      </c>
      <c r="K308" s="9">
        <v>0.9</v>
      </c>
      <c r="L308" s="9">
        <v>1.35</v>
      </c>
    </row>
    <row r="309" ht="13.5" customHeight="1" spans="1:12">
      <c r="A309" s="1" t="s">
        <v>8</v>
      </c>
      <c r="B309" s="7" t="s">
        <v>48</v>
      </c>
      <c r="C309" s="1"/>
      <c r="D309" s="1" t="s">
        <v>221</v>
      </c>
      <c r="E309" s="8" t="s">
        <v>392</v>
      </c>
      <c r="F309" s="1" t="s">
        <v>298</v>
      </c>
      <c r="G309" s="1"/>
      <c r="H309" s="1" t="s">
        <v>343</v>
      </c>
      <c r="I309" s="1">
        <v>3</v>
      </c>
      <c r="J309" s="9">
        <v>1.5</v>
      </c>
      <c r="K309" s="9">
        <v>0.6</v>
      </c>
      <c r="L309" s="9">
        <v>0.9</v>
      </c>
    </row>
    <row r="310" ht="13.5" customHeight="1" spans="1:12">
      <c r="A310" s="1" t="s">
        <v>8</v>
      </c>
      <c r="B310" s="7" t="s">
        <v>48</v>
      </c>
      <c r="C310" s="1"/>
      <c r="D310" s="1" t="s">
        <v>221</v>
      </c>
      <c r="E310" s="8" t="s">
        <v>463</v>
      </c>
      <c r="F310" s="1" t="s">
        <v>298</v>
      </c>
      <c r="G310" s="1"/>
      <c r="H310" s="1" t="s">
        <v>340</v>
      </c>
      <c r="I310" s="1">
        <v>4</v>
      </c>
      <c r="J310" s="9">
        <v>1</v>
      </c>
      <c r="K310" s="9">
        <v>0.5</v>
      </c>
      <c r="L310" s="9">
        <v>0.5</v>
      </c>
    </row>
    <row r="311" ht="13.5" customHeight="1" spans="1:12">
      <c r="A311" s="1" t="s">
        <v>8</v>
      </c>
      <c r="B311" s="58" t="s">
        <v>86</v>
      </c>
      <c r="C311" s="1"/>
      <c r="D311" s="1" t="s">
        <v>221</v>
      </c>
      <c r="E311" s="8" t="s">
        <v>374</v>
      </c>
      <c r="F311" s="1" t="s">
        <v>298</v>
      </c>
      <c r="G311" s="1"/>
      <c r="H311" s="1" t="s">
        <v>340</v>
      </c>
      <c r="I311" s="1"/>
      <c r="J311" s="9">
        <v>1</v>
      </c>
      <c r="K311" s="9">
        <v>0.9</v>
      </c>
      <c r="L311" s="9">
        <f>J311*K311</f>
        <v>0.9</v>
      </c>
    </row>
    <row r="312" ht="13.5" customHeight="1" spans="1:12">
      <c r="A312" s="1" t="s">
        <v>8</v>
      </c>
      <c r="B312" s="58" t="s">
        <v>86</v>
      </c>
      <c r="C312" s="1"/>
      <c r="D312" s="1" t="s">
        <v>222</v>
      </c>
      <c r="E312" s="8" t="s">
        <v>375</v>
      </c>
      <c r="F312" s="1"/>
      <c r="G312" s="1"/>
      <c r="H312" s="1"/>
      <c r="I312" s="1"/>
      <c r="J312" s="9"/>
      <c r="K312" s="9"/>
      <c r="L312" s="9">
        <v>0.5</v>
      </c>
    </row>
    <row r="313" ht="13.5" customHeight="1" spans="1:12">
      <c r="A313" s="1" t="s">
        <v>8</v>
      </c>
      <c r="B313" s="7" t="s">
        <v>171</v>
      </c>
      <c r="C313" s="1"/>
      <c r="D313" s="1" t="s">
        <v>222</v>
      </c>
      <c r="E313" s="8" t="s">
        <v>375</v>
      </c>
      <c r="F313" s="1"/>
      <c r="G313" s="1"/>
      <c r="H313" s="1"/>
      <c r="I313" s="1"/>
      <c r="J313" s="9"/>
      <c r="K313" s="9"/>
      <c r="L313" s="9">
        <v>0.5</v>
      </c>
    </row>
    <row r="314" ht="13.5" customHeight="1" spans="1:12">
      <c r="A314" s="1" t="s">
        <v>8</v>
      </c>
      <c r="B314" s="7" t="s">
        <v>171</v>
      </c>
      <c r="C314" s="1"/>
      <c r="D314" s="1" t="s">
        <v>221</v>
      </c>
      <c r="E314" s="8" t="s">
        <v>389</v>
      </c>
      <c r="F314" s="1" t="s">
        <v>380</v>
      </c>
      <c r="G314" s="1"/>
      <c r="H314" s="1" t="s">
        <v>340</v>
      </c>
      <c r="I314" s="1"/>
      <c r="J314" s="9">
        <v>3.5</v>
      </c>
      <c r="K314" s="9">
        <v>0.6</v>
      </c>
      <c r="L314" s="9">
        <v>2.1</v>
      </c>
    </row>
    <row r="315" ht="13.5" customHeight="1" spans="1:12">
      <c r="A315" s="1" t="s">
        <v>8</v>
      </c>
      <c r="B315" s="58" t="s">
        <v>123</v>
      </c>
      <c r="C315" s="1"/>
      <c r="D315" s="1" t="s">
        <v>221</v>
      </c>
      <c r="E315" s="8" t="s">
        <v>374</v>
      </c>
      <c r="F315" s="1" t="s">
        <v>298</v>
      </c>
      <c r="G315" s="1"/>
      <c r="H315" s="1" t="s">
        <v>340</v>
      </c>
      <c r="I315" s="1"/>
      <c r="J315" s="9">
        <v>1</v>
      </c>
      <c r="K315" s="9">
        <v>0.9</v>
      </c>
      <c r="L315" s="9">
        <f>J315*K315</f>
        <v>0.9</v>
      </c>
    </row>
    <row r="316" ht="13.5" customHeight="1" spans="1:12">
      <c r="A316" s="1" t="s">
        <v>8</v>
      </c>
      <c r="B316" s="58" t="s">
        <v>123</v>
      </c>
      <c r="C316" s="1"/>
      <c r="D316" s="1" t="s">
        <v>221</v>
      </c>
      <c r="E316" s="8" t="s">
        <v>392</v>
      </c>
      <c r="F316" s="1" t="s">
        <v>266</v>
      </c>
      <c r="G316" s="1"/>
      <c r="H316" s="1" t="s">
        <v>340</v>
      </c>
      <c r="I316" s="1"/>
      <c r="J316" s="9">
        <v>1.5</v>
      </c>
      <c r="K316" s="9">
        <v>1</v>
      </c>
      <c r="L316" s="9">
        <v>1.5</v>
      </c>
    </row>
    <row r="317" ht="13.5" customHeight="1" spans="1:12">
      <c r="A317" s="1" t="s">
        <v>8</v>
      </c>
      <c r="B317" s="58" t="s">
        <v>123</v>
      </c>
      <c r="C317" s="1"/>
      <c r="D317" s="1" t="s">
        <v>221</v>
      </c>
      <c r="E317" s="8" t="s">
        <v>397</v>
      </c>
      <c r="F317" s="1" t="s">
        <v>266</v>
      </c>
      <c r="G317" s="1"/>
      <c r="H317" s="1" t="s">
        <v>343</v>
      </c>
      <c r="I317" s="1">
        <v>5</v>
      </c>
      <c r="J317" s="9">
        <v>2.5</v>
      </c>
      <c r="K317" s="9">
        <v>0.5</v>
      </c>
      <c r="L317" s="9">
        <v>1.25</v>
      </c>
    </row>
    <row r="318" ht="13.5" customHeight="1" spans="1:12">
      <c r="A318" s="1" t="s">
        <v>8</v>
      </c>
      <c r="B318" s="58" t="s">
        <v>123</v>
      </c>
      <c r="C318" s="1"/>
      <c r="D318" s="1" t="s">
        <v>221</v>
      </c>
      <c r="E318" s="8" t="s">
        <v>387</v>
      </c>
      <c r="F318" s="1" t="s">
        <v>266</v>
      </c>
      <c r="G318" s="1"/>
      <c r="H318" s="1" t="s">
        <v>347</v>
      </c>
      <c r="I318" s="1">
        <v>4</v>
      </c>
      <c r="J318" s="9">
        <v>3.5</v>
      </c>
      <c r="K318" s="9">
        <v>0.5</v>
      </c>
      <c r="L318" s="9">
        <v>1.75</v>
      </c>
    </row>
    <row r="319" ht="13.5" customHeight="1" spans="1:12">
      <c r="A319" s="1" t="s">
        <v>8</v>
      </c>
      <c r="B319" s="58" t="s">
        <v>123</v>
      </c>
      <c r="C319" s="1"/>
      <c r="D319" s="1" t="s">
        <v>221</v>
      </c>
      <c r="E319" s="8" t="s">
        <v>396</v>
      </c>
      <c r="F319" s="1" t="s">
        <v>298</v>
      </c>
      <c r="G319" s="1"/>
      <c r="H319" s="1"/>
      <c r="I319" s="1"/>
      <c r="J319" s="9">
        <v>0.2</v>
      </c>
      <c r="K319" s="9"/>
      <c r="L319" s="9">
        <v>0.2</v>
      </c>
    </row>
    <row r="320" ht="13.5" customHeight="1" spans="1:12">
      <c r="A320" s="1" t="s">
        <v>8</v>
      </c>
      <c r="B320" s="58" t="s">
        <v>123</v>
      </c>
      <c r="C320" s="1"/>
      <c r="D320" s="1" t="s">
        <v>221</v>
      </c>
      <c r="E320" s="8" t="s">
        <v>434</v>
      </c>
      <c r="F320" s="1" t="s">
        <v>298</v>
      </c>
      <c r="G320" s="1"/>
      <c r="H320" s="1" t="s">
        <v>343</v>
      </c>
      <c r="I320" s="1"/>
      <c r="J320" s="9">
        <v>1.5</v>
      </c>
      <c r="K320" s="9">
        <v>0.8</v>
      </c>
      <c r="L320" s="9">
        <f>J320*K320</f>
        <v>1.2</v>
      </c>
    </row>
    <row r="321" ht="13.5" customHeight="1" spans="1:12">
      <c r="A321" s="1" t="s">
        <v>8</v>
      </c>
      <c r="B321" s="58" t="s">
        <v>123</v>
      </c>
      <c r="C321" s="1"/>
      <c r="D321" s="1" t="s">
        <v>221</v>
      </c>
      <c r="E321" s="8" t="s">
        <v>434</v>
      </c>
      <c r="F321" s="1" t="s">
        <v>298</v>
      </c>
      <c r="G321" s="1"/>
      <c r="H321" s="1" t="s">
        <v>343</v>
      </c>
      <c r="I321" s="1"/>
      <c r="J321" s="9">
        <v>1.5</v>
      </c>
      <c r="K321" s="9">
        <v>0.8</v>
      </c>
      <c r="L321" s="9">
        <f>J321*K321</f>
        <v>1.2</v>
      </c>
    </row>
    <row r="322" ht="13.5" customHeight="1" spans="1:12">
      <c r="A322" s="1" t="s">
        <v>8</v>
      </c>
      <c r="B322" s="58" t="s">
        <v>20</v>
      </c>
      <c r="C322" s="1"/>
      <c r="D322" s="1" t="s">
        <v>221</v>
      </c>
      <c r="E322" s="8" t="s">
        <v>464</v>
      </c>
      <c r="F322" s="1" t="s">
        <v>266</v>
      </c>
      <c r="G322" s="1"/>
      <c r="H322" s="1" t="s">
        <v>340</v>
      </c>
      <c r="I322" s="1"/>
      <c r="J322" s="9">
        <v>2</v>
      </c>
      <c r="K322" s="9">
        <v>0.9</v>
      </c>
      <c r="L322" s="9">
        <f>J322*K322</f>
        <v>1.8</v>
      </c>
    </row>
    <row r="323" ht="13.5" customHeight="1" spans="1:12">
      <c r="A323" s="1" t="s">
        <v>8</v>
      </c>
      <c r="B323" s="58" t="s">
        <v>20</v>
      </c>
      <c r="C323" s="1"/>
      <c r="D323" s="1" t="s">
        <v>221</v>
      </c>
      <c r="E323" s="8" t="s">
        <v>374</v>
      </c>
      <c r="F323" s="1" t="s">
        <v>298</v>
      </c>
      <c r="G323" s="1"/>
      <c r="H323" s="1" t="s">
        <v>347</v>
      </c>
      <c r="I323" s="1"/>
      <c r="J323" s="9">
        <v>2</v>
      </c>
      <c r="K323" s="9">
        <v>0.9</v>
      </c>
      <c r="L323" s="9">
        <f>J323*K323</f>
        <v>1.8</v>
      </c>
    </row>
    <row r="324" ht="13.5" customHeight="1" spans="1:12">
      <c r="A324" s="1" t="s">
        <v>8</v>
      </c>
      <c r="B324" s="58" t="s">
        <v>20</v>
      </c>
      <c r="C324" s="1"/>
      <c r="D324" s="1" t="s">
        <v>221</v>
      </c>
      <c r="E324" s="8" t="s">
        <v>373</v>
      </c>
      <c r="F324" s="1" t="s">
        <v>250</v>
      </c>
      <c r="G324" s="1"/>
      <c r="H324" s="1" t="s">
        <v>347</v>
      </c>
      <c r="I324" s="1"/>
      <c r="J324" s="9">
        <v>1</v>
      </c>
      <c r="K324" s="9"/>
      <c r="L324" s="9">
        <v>1</v>
      </c>
    </row>
    <row r="325" ht="13.5" customHeight="1" spans="1:12">
      <c r="A325" s="1" t="s">
        <v>8</v>
      </c>
      <c r="B325" s="58" t="s">
        <v>36</v>
      </c>
      <c r="C325" s="1"/>
      <c r="D325" s="1" t="s">
        <v>222</v>
      </c>
      <c r="E325" s="8" t="s">
        <v>465</v>
      </c>
      <c r="F325" s="1"/>
      <c r="G325" s="1"/>
      <c r="H325" s="1"/>
      <c r="I325" s="1"/>
      <c r="J325" s="9"/>
      <c r="K325" s="9"/>
      <c r="L325" s="9">
        <v>0.75</v>
      </c>
    </row>
    <row r="326" ht="13.5" customHeight="1" spans="1:12">
      <c r="A326" s="1" t="s">
        <v>8</v>
      </c>
      <c r="B326" s="58" t="s">
        <v>36</v>
      </c>
      <c r="C326" s="1"/>
      <c r="D326" s="1" t="s">
        <v>221</v>
      </c>
      <c r="E326" s="8" t="s">
        <v>374</v>
      </c>
      <c r="F326" s="1" t="s">
        <v>298</v>
      </c>
      <c r="G326" s="1"/>
      <c r="H326" s="1" t="s">
        <v>340</v>
      </c>
      <c r="I326" s="1"/>
      <c r="J326" s="9">
        <v>1</v>
      </c>
      <c r="K326" s="9">
        <v>0.9</v>
      </c>
      <c r="L326" s="9">
        <f>J326*K326</f>
        <v>0.9</v>
      </c>
    </row>
    <row r="327" ht="13.5" customHeight="1" spans="1:12">
      <c r="A327" s="1" t="s">
        <v>8</v>
      </c>
      <c r="B327" s="58" t="s">
        <v>112</v>
      </c>
      <c r="C327" s="1"/>
      <c r="D327" s="1" t="s">
        <v>221</v>
      </c>
      <c r="E327" s="8" t="s">
        <v>466</v>
      </c>
      <c r="F327" s="1" t="s">
        <v>380</v>
      </c>
      <c r="G327" s="1"/>
      <c r="H327" s="1" t="s">
        <v>340</v>
      </c>
      <c r="I327" s="1">
        <v>1</v>
      </c>
      <c r="J327" s="9">
        <v>3.5</v>
      </c>
      <c r="K327" s="9"/>
      <c r="L327" s="9">
        <v>3.5</v>
      </c>
    </row>
    <row r="328" ht="13.5" customHeight="1" spans="1:12">
      <c r="A328" s="1" t="s">
        <v>8</v>
      </c>
      <c r="B328" s="58" t="s">
        <v>112</v>
      </c>
      <c r="C328" s="1"/>
      <c r="D328" s="1" t="s">
        <v>221</v>
      </c>
      <c r="E328" s="8" t="s">
        <v>467</v>
      </c>
      <c r="F328" s="1" t="s">
        <v>298</v>
      </c>
      <c r="G328" s="1"/>
      <c r="H328" s="1" t="s">
        <v>347</v>
      </c>
      <c r="I328" s="1">
        <v>4</v>
      </c>
      <c r="J328" s="9">
        <v>2</v>
      </c>
      <c r="K328" s="9">
        <v>0.5</v>
      </c>
      <c r="L328" s="9">
        <v>1</v>
      </c>
    </row>
    <row r="329" ht="13.5" customHeight="1" spans="1:12">
      <c r="A329" s="1" t="s">
        <v>8</v>
      </c>
      <c r="B329" s="58" t="s">
        <v>112</v>
      </c>
      <c r="C329" s="1"/>
      <c r="D329" s="1" t="s">
        <v>221</v>
      </c>
      <c r="E329" s="8" t="s">
        <v>467</v>
      </c>
      <c r="F329" s="1" t="s">
        <v>298</v>
      </c>
      <c r="G329" s="1"/>
      <c r="H329" s="1" t="s">
        <v>347</v>
      </c>
      <c r="I329" s="1">
        <v>1</v>
      </c>
      <c r="J329" s="9">
        <v>2</v>
      </c>
      <c r="K329" s="9">
        <v>1</v>
      </c>
      <c r="L329" s="9">
        <v>2</v>
      </c>
    </row>
    <row r="330" ht="13.5" customHeight="1" spans="1:12">
      <c r="A330" s="1" t="s">
        <v>8</v>
      </c>
      <c r="B330" s="58" t="s">
        <v>112</v>
      </c>
      <c r="C330" s="1"/>
      <c r="D330" s="1" t="s">
        <v>221</v>
      </c>
      <c r="E330" s="8" t="s">
        <v>468</v>
      </c>
      <c r="F330" s="1" t="s">
        <v>298</v>
      </c>
      <c r="G330" s="1"/>
      <c r="H330" s="1" t="s">
        <v>347</v>
      </c>
      <c r="I330" s="1">
        <v>2</v>
      </c>
      <c r="J330" s="9">
        <v>2</v>
      </c>
      <c r="K330" s="9">
        <v>0.8</v>
      </c>
      <c r="L330" s="9">
        <v>1.6</v>
      </c>
    </row>
    <row r="331" ht="13.5" customHeight="1" spans="1:12">
      <c r="A331" s="1" t="s">
        <v>8</v>
      </c>
      <c r="B331" s="58" t="s">
        <v>112</v>
      </c>
      <c r="C331" s="1"/>
      <c r="D331" s="1" t="s">
        <v>221</v>
      </c>
      <c r="E331" s="8" t="s">
        <v>389</v>
      </c>
      <c r="F331" s="1" t="s">
        <v>380</v>
      </c>
      <c r="G331" s="1"/>
      <c r="H331" s="1" t="s">
        <v>340</v>
      </c>
      <c r="I331" s="1">
        <v>1</v>
      </c>
      <c r="J331" s="9">
        <v>3.5</v>
      </c>
      <c r="K331" s="9">
        <v>1</v>
      </c>
      <c r="L331" s="9">
        <v>3.5</v>
      </c>
    </row>
    <row r="332" ht="13.5" customHeight="1" spans="1:12">
      <c r="A332" s="1" t="s">
        <v>8</v>
      </c>
      <c r="B332" s="58" t="s">
        <v>37</v>
      </c>
      <c r="C332" s="1"/>
      <c r="D332" s="1" t="s">
        <v>221</v>
      </c>
      <c r="E332" s="8" t="s">
        <v>386</v>
      </c>
      <c r="F332" s="1" t="s">
        <v>298</v>
      </c>
      <c r="G332" s="1"/>
      <c r="H332" s="1" t="s">
        <v>343</v>
      </c>
      <c r="I332" s="1"/>
      <c r="J332" s="9">
        <v>1.5</v>
      </c>
      <c r="K332" s="9">
        <v>0.9</v>
      </c>
      <c r="L332" s="9">
        <v>1.35</v>
      </c>
    </row>
    <row r="333" ht="13.5" customHeight="1" spans="1:12">
      <c r="A333" s="1" t="s">
        <v>8</v>
      </c>
      <c r="B333" s="58" t="s">
        <v>37</v>
      </c>
      <c r="C333" s="1"/>
      <c r="D333" s="1" t="s">
        <v>222</v>
      </c>
      <c r="E333" s="8" t="s">
        <v>375</v>
      </c>
      <c r="F333" s="1"/>
      <c r="G333" s="1"/>
      <c r="H333" s="1"/>
      <c r="I333" s="1"/>
      <c r="J333" s="9"/>
      <c r="K333" s="9"/>
      <c r="L333" s="9">
        <v>0.5</v>
      </c>
    </row>
    <row r="334" ht="13.5" customHeight="1" spans="1:12">
      <c r="A334" s="1" t="s">
        <v>8</v>
      </c>
      <c r="B334" s="7" t="s">
        <v>197</v>
      </c>
      <c r="C334" s="1"/>
      <c r="D334" s="1" t="s">
        <v>401</v>
      </c>
      <c r="E334" s="8" t="s">
        <v>469</v>
      </c>
      <c r="F334" s="1"/>
      <c r="G334" s="1" t="s">
        <v>263</v>
      </c>
      <c r="H334" s="1"/>
      <c r="I334" s="1"/>
      <c r="J334" s="9"/>
      <c r="K334" s="9"/>
      <c r="L334" s="9">
        <v>0.15</v>
      </c>
    </row>
    <row r="335" ht="13.5" customHeight="1" spans="1:12">
      <c r="A335" s="1" t="s">
        <v>8</v>
      </c>
      <c r="B335" s="7" t="s">
        <v>197</v>
      </c>
      <c r="C335" s="1"/>
      <c r="D335" s="1" t="s">
        <v>401</v>
      </c>
      <c r="E335" s="8" t="s">
        <v>470</v>
      </c>
      <c r="F335" s="1"/>
      <c r="G335" s="1" t="s">
        <v>263</v>
      </c>
      <c r="H335" s="1"/>
      <c r="I335" s="1"/>
      <c r="J335" s="9"/>
      <c r="K335" s="9"/>
      <c r="L335" s="9">
        <v>0.15</v>
      </c>
    </row>
    <row r="336" ht="13.5" customHeight="1" spans="1:12">
      <c r="A336" s="1" t="s">
        <v>8</v>
      </c>
      <c r="B336" s="58" t="s">
        <v>98</v>
      </c>
      <c r="C336" s="1"/>
      <c r="D336" s="1" t="s">
        <v>221</v>
      </c>
      <c r="E336" s="8" t="s">
        <v>397</v>
      </c>
      <c r="F336" s="1" t="s">
        <v>266</v>
      </c>
      <c r="G336" s="1"/>
      <c r="H336" s="1" t="s">
        <v>347</v>
      </c>
      <c r="I336" s="1"/>
      <c r="J336" s="9">
        <v>3.5</v>
      </c>
      <c r="K336" s="9">
        <v>0.5</v>
      </c>
      <c r="L336" s="9">
        <v>1.75</v>
      </c>
    </row>
    <row r="337" ht="13.5" customHeight="1" spans="1:12">
      <c r="A337" s="1" t="s">
        <v>8</v>
      </c>
      <c r="B337" s="58" t="s">
        <v>43</v>
      </c>
      <c r="C337" s="1"/>
      <c r="D337" s="1" t="s">
        <v>221</v>
      </c>
      <c r="E337" s="8" t="s">
        <v>397</v>
      </c>
      <c r="F337" s="1" t="s">
        <v>266</v>
      </c>
      <c r="G337" s="1"/>
      <c r="H337" s="1" t="s">
        <v>347</v>
      </c>
      <c r="I337" s="1"/>
      <c r="J337" s="9">
        <v>3.5</v>
      </c>
      <c r="K337" s="9">
        <v>0.8</v>
      </c>
      <c r="L337" s="9">
        <v>2.8</v>
      </c>
    </row>
    <row r="338" ht="13.5" customHeight="1" spans="1:12">
      <c r="A338" s="1" t="s">
        <v>8</v>
      </c>
      <c r="B338" s="58" t="s">
        <v>72</v>
      </c>
      <c r="C338" s="1"/>
      <c r="D338" s="1" t="s">
        <v>401</v>
      </c>
      <c r="E338" s="8" t="s">
        <v>471</v>
      </c>
      <c r="F338" s="1"/>
      <c r="G338" s="1" t="s">
        <v>262</v>
      </c>
      <c r="H338" s="1"/>
      <c r="I338" s="1"/>
      <c r="J338" s="9"/>
      <c r="K338" s="9"/>
      <c r="L338" s="9">
        <v>0.3</v>
      </c>
    </row>
    <row r="339" ht="13.5" customHeight="1" spans="1:12">
      <c r="A339" s="1" t="s">
        <v>8</v>
      </c>
      <c r="B339" s="58" t="s">
        <v>72</v>
      </c>
      <c r="C339" s="1"/>
      <c r="D339" s="1" t="s">
        <v>401</v>
      </c>
      <c r="E339" s="8" t="s">
        <v>471</v>
      </c>
      <c r="F339" s="1"/>
      <c r="G339" s="1" t="s">
        <v>263</v>
      </c>
      <c r="H339" s="1"/>
      <c r="I339" s="1"/>
      <c r="J339" s="9"/>
      <c r="K339" s="9"/>
      <c r="L339" s="9">
        <v>0.15</v>
      </c>
    </row>
    <row r="340" ht="13.5" customHeight="1" spans="1:12">
      <c r="A340" s="1" t="s">
        <v>8</v>
      </c>
      <c r="B340" s="58" t="s">
        <v>116</v>
      </c>
      <c r="C340" s="1"/>
      <c r="D340" s="1" t="s">
        <v>401</v>
      </c>
      <c r="E340" s="8" t="s">
        <v>472</v>
      </c>
      <c r="F340" s="1"/>
      <c r="G340" s="1" t="s">
        <v>263</v>
      </c>
      <c r="H340" s="1"/>
      <c r="I340" s="1"/>
      <c r="J340" s="9"/>
      <c r="K340" s="9"/>
      <c r="L340" s="9">
        <v>0.15</v>
      </c>
    </row>
    <row r="341" ht="13.5" customHeight="1" spans="1:12">
      <c r="A341" s="1" t="s">
        <v>8</v>
      </c>
      <c r="B341" s="58" t="s">
        <v>118</v>
      </c>
      <c r="C341" s="1"/>
      <c r="D341" s="1" t="s">
        <v>221</v>
      </c>
      <c r="E341" s="8" t="s">
        <v>425</v>
      </c>
      <c r="F341" s="1" t="s">
        <v>380</v>
      </c>
      <c r="G341" s="1"/>
      <c r="H341" s="1" t="s">
        <v>426</v>
      </c>
      <c r="I341" s="1"/>
      <c r="J341" s="9">
        <v>4</v>
      </c>
      <c r="K341" s="9">
        <v>0.9</v>
      </c>
      <c r="L341" s="9">
        <f>K341*J341</f>
        <v>3.6</v>
      </c>
    </row>
    <row r="342" ht="13.5" customHeight="1" spans="1:12">
      <c r="A342" s="1" t="s">
        <v>8</v>
      </c>
      <c r="B342" s="7" t="s">
        <v>98</v>
      </c>
      <c r="C342" s="1"/>
      <c r="D342" s="1" t="s">
        <v>401</v>
      </c>
      <c r="E342" s="8" t="s">
        <v>404</v>
      </c>
      <c r="F342" s="1" t="s">
        <v>244</v>
      </c>
      <c r="G342" s="1" t="s">
        <v>262</v>
      </c>
      <c r="H342" s="1"/>
      <c r="I342" s="1"/>
      <c r="J342" s="9">
        <v>0.3</v>
      </c>
      <c r="K342" s="9"/>
      <c r="L342" s="9">
        <v>0.3</v>
      </c>
    </row>
    <row r="343" ht="13.5" customHeight="1" spans="1:12">
      <c r="A343" s="1" t="s">
        <v>8</v>
      </c>
      <c r="B343" s="7" t="s">
        <v>37</v>
      </c>
      <c r="C343" s="1"/>
      <c r="D343" s="1" t="s">
        <v>401</v>
      </c>
      <c r="E343" s="8" t="s">
        <v>405</v>
      </c>
      <c r="F343" s="1" t="s">
        <v>244</v>
      </c>
      <c r="G343" s="1" t="s">
        <v>262</v>
      </c>
      <c r="H343" s="1"/>
      <c r="I343" s="1"/>
      <c r="J343" s="9">
        <v>0.3</v>
      </c>
      <c r="K343" s="9"/>
      <c r="L343" s="9">
        <v>0.3</v>
      </c>
    </row>
    <row r="344" ht="13.5" customHeight="1" spans="1:12">
      <c r="A344" s="1" t="s">
        <v>8</v>
      </c>
      <c r="B344" s="7" t="s">
        <v>67</v>
      </c>
      <c r="C344" s="1"/>
      <c r="D344" s="1" t="s">
        <v>401</v>
      </c>
      <c r="E344" s="8" t="s">
        <v>462</v>
      </c>
      <c r="F344" s="1" t="s">
        <v>243</v>
      </c>
      <c r="G344" s="1" t="s">
        <v>262</v>
      </c>
      <c r="H344" s="1"/>
      <c r="I344" s="1"/>
      <c r="J344" s="9">
        <v>0.5</v>
      </c>
      <c r="K344" s="9"/>
      <c r="L344" s="9">
        <v>0.5</v>
      </c>
    </row>
    <row r="345" ht="13.5" customHeight="1" spans="1:12">
      <c r="A345" s="1" t="s">
        <v>8</v>
      </c>
      <c r="B345" s="7" t="s">
        <v>48</v>
      </c>
      <c r="C345" s="1"/>
      <c r="D345" s="1" t="s">
        <v>401</v>
      </c>
      <c r="E345" s="8" t="s">
        <v>407</v>
      </c>
      <c r="F345" s="1" t="s">
        <v>243</v>
      </c>
      <c r="G345" s="1" t="s">
        <v>262</v>
      </c>
      <c r="H345" s="1"/>
      <c r="I345" s="1"/>
      <c r="J345" s="9">
        <v>0.5</v>
      </c>
      <c r="K345" s="9"/>
      <c r="L345" s="9">
        <v>0.5</v>
      </c>
    </row>
    <row r="346" ht="13.5" customHeight="1" spans="1:12">
      <c r="A346" s="1" t="s">
        <v>8</v>
      </c>
      <c r="B346" s="7" t="s">
        <v>112</v>
      </c>
      <c r="C346" s="1"/>
      <c r="D346" s="1" t="s">
        <v>401</v>
      </c>
      <c r="E346" s="8" t="s">
        <v>407</v>
      </c>
      <c r="F346" s="1" t="s">
        <v>243</v>
      </c>
      <c r="G346" s="1" t="s">
        <v>262</v>
      </c>
      <c r="H346" s="1"/>
      <c r="I346" s="1"/>
      <c r="J346" s="9">
        <v>0.5</v>
      </c>
      <c r="K346" s="9"/>
      <c r="L346" s="9">
        <v>0.5</v>
      </c>
    </row>
    <row r="347" ht="13.5" customHeight="1" spans="1:12">
      <c r="A347" s="1" t="s">
        <v>8</v>
      </c>
      <c r="B347" s="58" t="s">
        <v>98</v>
      </c>
      <c r="C347" s="1"/>
      <c r="D347" s="1" t="s">
        <v>401</v>
      </c>
      <c r="E347" s="8" t="s">
        <v>404</v>
      </c>
      <c r="F347" s="1" t="s">
        <v>460</v>
      </c>
      <c r="G347" s="1" t="s">
        <v>263</v>
      </c>
      <c r="H347" s="1"/>
      <c r="I347" s="1"/>
      <c r="J347" s="9">
        <v>0.3</v>
      </c>
      <c r="K347" s="9"/>
      <c r="L347" s="9">
        <v>0.3</v>
      </c>
    </row>
    <row r="348" ht="13.5" customHeight="1" spans="1:12">
      <c r="A348" s="1" t="s">
        <v>8</v>
      </c>
      <c r="B348" s="58" t="s">
        <v>37</v>
      </c>
      <c r="C348" s="1"/>
      <c r="D348" s="1" t="s">
        <v>401</v>
      </c>
      <c r="E348" s="8" t="s">
        <v>405</v>
      </c>
      <c r="F348" s="1" t="s">
        <v>244</v>
      </c>
      <c r="G348" s="1" t="s">
        <v>263</v>
      </c>
      <c r="H348" s="1"/>
      <c r="I348" s="1"/>
      <c r="J348" s="9">
        <v>0.3</v>
      </c>
      <c r="K348" s="9"/>
      <c r="L348" s="9">
        <v>0.3</v>
      </c>
    </row>
    <row r="349" ht="13.5" customHeight="1" spans="1:12">
      <c r="A349" s="1" t="s">
        <v>8</v>
      </c>
      <c r="B349" s="58" t="s">
        <v>67</v>
      </c>
      <c r="C349" s="1"/>
      <c r="D349" s="1" t="s">
        <v>401</v>
      </c>
      <c r="E349" s="8" t="s">
        <v>462</v>
      </c>
      <c r="F349" s="1" t="s">
        <v>243</v>
      </c>
      <c r="G349" s="1" t="s">
        <v>263</v>
      </c>
      <c r="H349" s="1"/>
      <c r="I349" s="1"/>
      <c r="J349" s="9">
        <v>0.5</v>
      </c>
      <c r="K349" s="9"/>
      <c r="L349" s="9">
        <v>0.5</v>
      </c>
    </row>
    <row r="350" ht="13.5" customHeight="1" spans="1:12">
      <c r="A350" s="1" t="s">
        <v>8</v>
      </c>
      <c r="B350" s="58" t="s">
        <v>48</v>
      </c>
      <c r="C350" s="1"/>
      <c r="D350" s="1" t="s">
        <v>401</v>
      </c>
      <c r="E350" s="8" t="s">
        <v>407</v>
      </c>
      <c r="F350" s="1" t="s">
        <v>243</v>
      </c>
      <c r="G350" s="1" t="s">
        <v>263</v>
      </c>
      <c r="H350" s="1"/>
      <c r="I350" s="1"/>
      <c r="J350" s="9">
        <v>0.5</v>
      </c>
      <c r="K350" s="9"/>
      <c r="L350" s="9">
        <v>0.5</v>
      </c>
    </row>
    <row r="351" ht="13.5" customHeight="1" spans="1:12">
      <c r="A351" s="1" t="s">
        <v>8</v>
      </c>
      <c r="B351" s="58" t="s">
        <v>112</v>
      </c>
      <c r="C351" s="1"/>
      <c r="D351" s="1" t="s">
        <v>401</v>
      </c>
      <c r="E351" s="8" t="s">
        <v>407</v>
      </c>
      <c r="F351" s="1" t="s">
        <v>243</v>
      </c>
      <c r="G351" s="1" t="s">
        <v>263</v>
      </c>
      <c r="H351" s="1"/>
      <c r="I351" s="1"/>
      <c r="J351" s="9">
        <v>0.5</v>
      </c>
      <c r="K351" s="9"/>
      <c r="L351" s="9">
        <v>0.5</v>
      </c>
    </row>
    <row r="352" ht="13.5" customHeight="1" spans="1:12">
      <c r="A352" s="1" t="s">
        <v>8</v>
      </c>
      <c r="B352" s="58" t="s">
        <v>173</v>
      </c>
      <c r="C352" s="1"/>
      <c r="D352" s="1" t="s">
        <v>401</v>
      </c>
      <c r="E352" s="8" t="s">
        <v>445</v>
      </c>
      <c r="F352" s="1" t="s">
        <v>243</v>
      </c>
      <c r="G352" s="1" t="s">
        <v>262</v>
      </c>
      <c r="H352" s="1"/>
      <c r="I352" s="1"/>
      <c r="J352" s="9">
        <v>0.25</v>
      </c>
      <c r="K352" s="9"/>
      <c r="L352" s="9">
        <v>0.25</v>
      </c>
    </row>
    <row r="353" ht="13.5" customHeight="1" spans="1:12">
      <c r="A353" s="1" t="s">
        <v>8</v>
      </c>
      <c r="B353" s="58" t="s">
        <v>36</v>
      </c>
      <c r="C353" s="1"/>
      <c r="D353" s="1" t="s">
        <v>401</v>
      </c>
      <c r="E353" s="8" t="s">
        <v>413</v>
      </c>
      <c r="F353" s="1" t="s">
        <v>243</v>
      </c>
      <c r="G353" s="1" t="s">
        <v>262</v>
      </c>
      <c r="H353" s="1"/>
      <c r="I353" s="1"/>
      <c r="J353" s="9">
        <v>0.25</v>
      </c>
      <c r="K353" s="9"/>
      <c r="L353" s="9">
        <v>0.25</v>
      </c>
    </row>
    <row r="354" ht="13.5" customHeight="1" spans="1:12">
      <c r="A354" s="1" t="s">
        <v>8</v>
      </c>
      <c r="B354" s="58" t="s">
        <v>112</v>
      </c>
      <c r="C354" s="1"/>
      <c r="D354" s="1" t="s">
        <v>401</v>
      </c>
      <c r="E354" s="8" t="s">
        <v>410</v>
      </c>
      <c r="F354" s="1"/>
      <c r="G354" s="1" t="s">
        <v>262</v>
      </c>
      <c r="H354" s="1"/>
      <c r="I354" s="1"/>
      <c r="J354" s="9">
        <v>0.7</v>
      </c>
      <c r="K354" s="9"/>
      <c r="L354" s="9">
        <v>0.7</v>
      </c>
    </row>
    <row r="355" ht="13.5" customHeight="1" spans="1:12">
      <c r="A355" s="1" t="s">
        <v>8</v>
      </c>
      <c r="B355" s="7" t="s">
        <v>123</v>
      </c>
      <c r="C355" s="1"/>
      <c r="D355" s="1" t="s">
        <v>401</v>
      </c>
      <c r="E355" s="8" t="s">
        <v>414</v>
      </c>
      <c r="F355" s="1" t="s">
        <v>243</v>
      </c>
      <c r="G355" s="1" t="s">
        <v>262</v>
      </c>
      <c r="H355" s="1"/>
      <c r="I355" s="1"/>
      <c r="J355" s="9">
        <v>0.7</v>
      </c>
      <c r="K355" s="9"/>
      <c r="L355" s="9">
        <v>0.7</v>
      </c>
    </row>
    <row r="356" ht="13.5" customHeight="1" spans="1:12">
      <c r="A356" s="1" t="s">
        <v>8</v>
      </c>
      <c r="B356" s="58" t="s">
        <v>48</v>
      </c>
      <c r="C356" s="1"/>
      <c r="D356" s="1" t="s">
        <v>401</v>
      </c>
      <c r="E356" s="8" t="s">
        <v>415</v>
      </c>
      <c r="F356" s="1" t="s">
        <v>244</v>
      </c>
      <c r="G356" s="1" t="s">
        <v>262</v>
      </c>
      <c r="H356" s="1"/>
      <c r="I356" s="1"/>
      <c r="J356" s="9">
        <v>0.4</v>
      </c>
      <c r="K356" s="9"/>
      <c r="L356" s="9">
        <v>0.4</v>
      </c>
    </row>
    <row r="357" ht="13.5" customHeight="1" spans="1:12">
      <c r="A357" s="1" t="s">
        <v>8</v>
      </c>
      <c r="B357" s="58" t="s">
        <v>86</v>
      </c>
      <c r="C357" s="1"/>
      <c r="D357" s="1" t="s">
        <v>401</v>
      </c>
      <c r="E357" s="8" t="s">
        <v>416</v>
      </c>
      <c r="F357" s="1"/>
      <c r="G357" s="1" t="s">
        <v>262</v>
      </c>
      <c r="H357" s="1"/>
      <c r="I357" s="1"/>
      <c r="J357" s="9">
        <v>0.5</v>
      </c>
      <c r="K357" s="9"/>
      <c r="L357" s="9">
        <v>0.5</v>
      </c>
    </row>
    <row r="358" ht="13.5" customHeight="1" spans="1:12">
      <c r="A358" s="1" t="s">
        <v>8</v>
      </c>
      <c r="B358" s="58" t="s">
        <v>28</v>
      </c>
      <c r="C358" s="1"/>
      <c r="D358" s="1" t="s">
        <v>401</v>
      </c>
      <c r="E358" s="8" t="s">
        <v>417</v>
      </c>
      <c r="F358" s="1"/>
      <c r="G358" s="1" t="s">
        <v>262</v>
      </c>
      <c r="H358" s="1"/>
      <c r="I358" s="1"/>
      <c r="J358" s="9">
        <v>0.5</v>
      </c>
      <c r="K358" s="9"/>
      <c r="L358" s="9">
        <v>0.5</v>
      </c>
    </row>
    <row r="359" ht="13.5" customHeight="1" spans="1:12">
      <c r="A359" s="1" t="s">
        <v>8</v>
      </c>
      <c r="B359" s="7" t="s">
        <v>112</v>
      </c>
      <c r="C359" s="1"/>
      <c r="D359" s="1" t="s">
        <v>401</v>
      </c>
      <c r="E359" s="8" t="s">
        <v>410</v>
      </c>
      <c r="F359" s="1" t="s">
        <v>243</v>
      </c>
      <c r="G359" s="1" t="s">
        <v>263</v>
      </c>
      <c r="H359" s="1"/>
      <c r="I359" s="1"/>
      <c r="J359" s="9">
        <v>0.7</v>
      </c>
      <c r="K359" s="9"/>
      <c r="L359" s="9">
        <v>0.7</v>
      </c>
    </row>
    <row r="360" ht="13.5" customHeight="1" spans="1:12">
      <c r="A360" s="1" t="s">
        <v>8</v>
      </c>
      <c r="B360" s="7" t="s">
        <v>123</v>
      </c>
      <c r="C360" s="1"/>
      <c r="D360" s="1" t="s">
        <v>401</v>
      </c>
      <c r="E360" s="8" t="s">
        <v>414</v>
      </c>
      <c r="F360" s="1" t="s">
        <v>243</v>
      </c>
      <c r="G360" s="1" t="s">
        <v>263</v>
      </c>
      <c r="H360" s="1"/>
      <c r="I360" s="1"/>
      <c r="J360" s="9">
        <v>0.7</v>
      </c>
      <c r="K360" s="9"/>
      <c r="L360" s="9">
        <v>0.7</v>
      </c>
    </row>
    <row r="361" ht="13.5" customHeight="1" spans="1:12">
      <c r="A361" s="1" t="s">
        <v>8</v>
      </c>
      <c r="B361" s="7" t="s">
        <v>48</v>
      </c>
      <c r="C361" s="1"/>
      <c r="D361" s="1" t="s">
        <v>401</v>
      </c>
      <c r="E361" s="8" t="s">
        <v>415</v>
      </c>
      <c r="F361" s="1" t="s">
        <v>243</v>
      </c>
      <c r="G361" s="1" t="s">
        <v>263</v>
      </c>
      <c r="H361" s="1"/>
      <c r="I361" s="1"/>
      <c r="J361" s="9">
        <v>0.5</v>
      </c>
      <c r="K361" s="9"/>
      <c r="L361" s="9">
        <v>0.5</v>
      </c>
    </row>
    <row r="362" ht="13.5" customHeight="1" spans="1:12">
      <c r="A362" s="1" t="s">
        <v>8</v>
      </c>
      <c r="B362" s="7" t="s">
        <v>86</v>
      </c>
      <c r="C362" s="1"/>
      <c r="D362" s="1" t="s">
        <v>401</v>
      </c>
      <c r="E362" s="8" t="s">
        <v>416</v>
      </c>
      <c r="F362" s="1" t="s">
        <v>243</v>
      </c>
      <c r="G362" s="1" t="s">
        <v>263</v>
      </c>
      <c r="H362" s="1"/>
      <c r="I362" s="1"/>
      <c r="J362" s="9">
        <v>0.5</v>
      </c>
      <c r="K362" s="9"/>
      <c r="L362" s="9">
        <v>0.5</v>
      </c>
    </row>
    <row r="363" ht="13.5" customHeight="1" spans="1:12">
      <c r="A363" s="1" t="s">
        <v>8</v>
      </c>
      <c r="B363" s="7" t="s">
        <v>28</v>
      </c>
      <c r="C363" s="1"/>
      <c r="D363" s="1" t="s">
        <v>401</v>
      </c>
      <c r="E363" s="8" t="s">
        <v>417</v>
      </c>
      <c r="F363" s="1" t="s">
        <v>243</v>
      </c>
      <c r="G363" s="1" t="s">
        <v>263</v>
      </c>
      <c r="H363" s="1"/>
      <c r="I363" s="1"/>
      <c r="J363" s="9">
        <v>0.5</v>
      </c>
      <c r="K363" s="9"/>
      <c r="L363" s="9">
        <v>0.5</v>
      </c>
    </row>
    <row r="364" ht="13.5" customHeight="1" spans="1:12">
      <c r="A364" s="1" t="s">
        <v>8</v>
      </c>
      <c r="B364" s="7" t="s">
        <v>54</v>
      </c>
      <c r="C364" s="1"/>
      <c r="D364" s="1" t="s">
        <v>401</v>
      </c>
      <c r="E364" s="8" t="s">
        <v>446</v>
      </c>
      <c r="F364" s="1" t="s">
        <v>243</v>
      </c>
      <c r="G364" s="1" t="s">
        <v>262</v>
      </c>
      <c r="H364" s="1"/>
      <c r="I364" s="1"/>
      <c r="J364" s="9">
        <v>0.5</v>
      </c>
      <c r="K364" s="9"/>
      <c r="L364" s="9">
        <v>0.5</v>
      </c>
    </row>
    <row r="365" ht="13.5" customHeight="1" spans="1:12">
      <c r="A365" s="1" t="s">
        <v>8</v>
      </c>
      <c r="B365" s="7" t="s">
        <v>54</v>
      </c>
      <c r="C365" s="1"/>
      <c r="D365" s="1" t="s">
        <v>401</v>
      </c>
      <c r="E365" s="8" t="s">
        <v>446</v>
      </c>
      <c r="F365" s="1" t="s">
        <v>243</v>
      </c>
      <c r="G365" s="1" t="s">
        <v>263</v>
      </c>
      <c r="H365" s="1"/>
      <c r="I365" s="1"/>
      <c r="J365" s="9">
        <v>0.5</v>
      </c>
      <c r="K365" s="9"/>
      <c r="L365" s="9">
        <v>0.5</v>
      </c>
    </row>
    <row r="366" ht="13.5" customHeight="1" spans="1:12">
      <c r="A366" s="1" t="s">
        <v>8</v>
      </c>
      <c r="B366" s="58" t="s">
        <v>123</v>
      </c>
      <c r="C366" s="1"/>
      <c r="D366" s="1" t="s">
        <v>401</v>
      </c>
      <c r="E366" s="8" t="s">
        <v>473</v>
      </c>
      <c r="F366" s="1" t="s">
        <v>243</v>
      </c>
      <c r="G366" s="1" t="s">
        <v>262</v>
      </c>
      <c r="H366" s="1"/>
      <c r="I366" s="1"/>
      <c r="J366" s="9">
        <v>0.8</v>
      </c>
      <c r="K366" s="9"/>
      <c r="L366" s="9">
        <v>0.8</v>
      </c>
    </row>
    <row r="367" ht="13.5" customHeight="1" spans="1:12">
      <c r="A367" s="1" t="s">
        <v>8</v>
      </c>
      <c r="B367" s="58" t="s">
        <v>123</v>
      </c>
      <c r="C367" s="1"/>
      <c r="D367" s="1" t="s">
        <v>401</v>
      </c>
      <c r="E367" s="8" t="s">
        <v>473</v>
      </c>
      <c r="F367" s="1" t="s">
        <v>243</v>
      </c>
      <c r="G367" s="1" t="s">
        <v>263</v>
      </c>
      <c r="H367" s="1"/>
      <c r="I367" s="1"/>
      <c r="J367" s="9">
        <v>0.8</v>
      </c>
      <c r="K367" s="9"/>
      <c r="L367" s="9">
        <v>0.8</v>
      </c>
    </row>
    <row r="368" ht="13.5" customHeight="1" spans="1:12">
      <c r="A368" s="1" t="s">
        <v>10</v>
      </c>
      <c r="B368" s="58" t="s">
        <v>157</v>
      </c>
      <c r="C368" s="1"/>
      <c r="D368" s="1" t="s">
        <v>401</v>
      </c>
      <c r="E368" s="8" t="s">
        <v>443</v>
      </c>
      <c r="F368" s="1" t="s">
        <v>243</v>
      </c>
      <c r="G368" s="1" t="s">
        <v>263</v>
      </c>
      <c r="H368" s="1"/>
      <c r="I368" s="1"/>
      <c r="J368" s="9">
        <v>0.5</v>
      </c>
      <c r="K368" s="9"/>
      <c r="L368" s="9">
        <v>0.5</v>
      </c>
    </row>
    <row r="369" ht="13.5" customHeight="1" spans="1:12">
      <c r="A369" s="1" t="s">
        <v>10</v>
      </c>
      <c r="B369" s="58" t="s">
        <v>30</v>
      </c>
      <c r="C369" s="1"/>
      <c r="D369" s="1" t="s">
        <v>401</v>
      </c>
      <c r="E369" s="8" t="s">
        <v>474</v>
      </c>
      <c r="F369" s="1" t="s">
        <v>243</v>
      </c>
      <c r="G369" s="1" t="s">
        <v>263</v>
      </c>
      <c r="H369" s="1"/>
      <c r="I369" s="1"/>
      <c r="J369" s="9">
        <v>0.5</v>
      </c>
      <c r="K369" s="9"/>
      <c r="L369" s="9">
        <v>0.5</v>
      </c>
    </row>
    <row r="370" ht="13.5" customHeight="1" spans="1:12">
      <c r="A370" s="1" t="s">
        <v>10</v>
      </c>
      <c r="B370" s="7" t="s">
        <v>157</v>
      </c>
      <c r="C370" s="1"/>
      <c r="D370" s="1" t="s">
        <v>401</v>
      </c>
      <c r="E370" s="8" t="s">
        <v>443</v>
      </c>
      <c r="F370" s="1" t="s">
        <v>243</v>
      </c>
      <c r="G370" s="1" t="s">
        <v>262</v>
      </c>
      <c r="H370" s="1"/>
      <c r="I370" s="1"/>
      <c r="J370" s="9">
        <v>0.5</v>
      </c>
      <c r="K370" s="9"/>
      <c r="L370" s="9">
        <v>0.5</v>
      </c>
    </row>
    <row r="371" ht="13.5" customHeight="1" spans="1:12">
      <c r="A371" s="1" t="s">
        <v>10</v>
      </c>
      <c r="B371" s="7" t="s">
        <v>30</v>
      </c>
      <c r="C371" s="1"/>
      <c r="D371" s="1" t="s">
        <v>401</v>
      </c>
      <c r="E371" s="8" t="s">
        <v>474</v>
      </c>
      <c r="F371" s="1" t="s">
        <v>243</v>
      </c>
      <c r="G371" s="1" t="s">
        <v>262</v>
      </c>
      <c r="H371" s="1"/>
      <c r="I371" s="1"/>
      <c r="J371" s="9">
        <v>0.5</v>
      </c>
      <c r="K371" s="9"/>
      <c r="L371" s="9">
        <v>0.5</v>
      </c>
    </row>
    <row r="372" ht="13.5" customHeight="1" spans="1:12">
      <c r="A372" s="1" t="s">
        <v>10</v>
      </c>
      <c r="B372" s="58" t="s">
        <v>150</v>
      </c>
      <c r="C372" s="1"/>
      <c r="D372" s="1" t="s">
        <v>401</v>
      </c>
      <c r="E372" s="8" t="s">
        <v>445</v>
      </c>
      <c r="F372" s="1" t="s">
        <v>244</v>
      </c>
      <c r="G372" s="1" t="s">
        <v>262</v>
      </c>
      <c r="H372" s="1"/>
      <c r="I372" s="1"/>
      <c r="J372" s="9">
        <v>0.15</v>
      </c>
      <c r="K372" s="9"/>
      <c r="L372" s="9">
        <v>0.15</v>
      </c>
    </row>
    <row r="373" ht="13.5" customHeight="1" spans="1:12">
      <c r="A373" s="1" t="s">
        <v>10</v>
      </c>
      <c r="B373" s="58" t="s">
        <v>142</v>
      </c>
      <c r="C373" s="1"/>
      <c r="D373" s="1" t="s">
        <v>401</v>
      </c>
      <c r="E373" s="8" t="s">
        <v>475</v>
      </c>
      <c r="F373" s="1" t="s">
        <v>244</v>
      </c>
      <c r="G373" s="1" t="s">
        <v>262</v>
      </c>
      <c r="H373" s="1"/>
      <c r="I373" s="1"/>
      <c r="J373" s="9">
        <v>0.15</v>
      </c>
      <c r="K373" s="9"/>
      <c r="L373" s="9">
        <v>0.15</v>
      </c>
    </row>
    <row r="374" ht="13.5" customHeight="1" spans="1:12">
      <c r="A374" s="1" t="s">
        <v>10</v>
      </c>
      <c r="B374" s="58" t="s">
        <v>59</v>
      </c>
      <c r="C374" s="1"/>
      <c r="D374" s="1" t="s">
        <v>401</v>
      </c>
      <c r="E374" s="8" t="s">
        <v>410</v>
      </c>
      <c r="F374" s="1"/>
      <c r="G374" s="1" t="s">
        <v>262</v>
      </c>
      <c r="H374" s="1"/>
      <c r="I374" s="1"/>
      <c r="J374" s="9">
        <v>0.5</v>
      </c>
      <c r="K374" s="9"/>
      <c r="L374" s="9">
        <v>0.5</v>
      </c>
    </row>
    <row r="375" ht="13.5" customHeight="1" spans="1:12">
      <c r="A375" s="1" t="s">
        <v>10</v>
      </c>
      <c r="B375" s="7" t="s">
        <v>65</v>
      </c>
      <c r="C375" s="1"/>
      <c r="D375" s="1" t="s">
        <v>401</v>
      </c>
      <c r="E375" s="8" t="s">
        <v>414</v>
      </c>
      <c r="F375" s="1" t="s">
        <v>244</v>
      </c>
      <c r="G375" s="1" t="s">
        <v>262</v>
      </c>
      <c r="H375" s="1"/>
      <c r="I375" s="1"/>
      <c r="J375" s="9">
        <v>0.25</v>
      </c>
      <c r="K375" s="9"/>
      <c r="L375" s="9">
        <v>0.25</v>
      </c>
    </row>
    <row r="376" ht="13.5" customHeight="1" spans="1:12">
      <c r="A376" s="1" t="s">
        <v>10</v>
      </c>
      <c r="B376" s="58" t="s">
        <v>53</v>
      </c>
      <c r="C376" s="1"/>
      <c r="D376" s="1" t="s">
        <v>401</v>
      </c>
      <c r="E376" s="8" t="s">
        <v>415</v>
      </c>
      <c r="F376" s="1" t="s">
        <v>244</v>
      </c>
      <c r="G376" s="1" t="s">
        <v>262</v>
      </c>
      <c r="H376" s="1"/>
      <c r="I376" s="1"/>
      <c r="J376" s="9">
        <v>0.3</v>
      </c>
      <c r="K376" s="9"/>
      <c r="L376" s="9">
        <v>0.3</v>
      </c>
    </row>
    <row r="377" ht="13.5" customHeight="1" spans="1:12">
      <c r="A377" s="1" t="s">
        <v>10</v>
      </c>
      <c r="B377" s="58" t="s">
        <v>116</v>
      </c>
      <c r="C377" s="1"/>
      <c r="D377" s="1" t="s">
        <v>401</v>
      </c>
      <c r="E377" s="8" t="s">
        <v>416</v>
      </c>
      <c r="F377" s="1"/>
      <c r="G377" s="1" t="s">
        <v>262</v>
      </c>
      <c r="H377" s="1"/>
      <c r="I377" s="1"/>
      <c r="J377" s="9">
        <v>0.3</v>
      </c>
      <c r="K377" s="9"/>
      <c r="L377" s="9">
        <v>0.3</v>
      </c>
    </row>
    <row r="378" ht="13.5" customHeight="1" spans="1:12">
      <c r="A378" s="1" t="s">
        <v>10</v>
      </c>
      <c r="B378" s="58" t="s">
        <v>100</v>
      </c>
      <c r="C378" s="1"/>
      <c r="D378" s="1" t="s">
        <v>401</v>
      </c>
      <c r="E378" s="8" t="s">
        <v>417</v>
      </c>
      <c r="F378" s="1" t="s">
        <v>244</v>
      </c>
      <c r="G378" s="1" t="s">
        <v>262</v>
      </c>
      <c r="H378" s="1"/>
      <c r="I378" s="1"/>
      <c r="J378" s="9">
        <v>0.3</v>
      </c>
      <c r="K378" s="9"/>
      <c r="L378" s="9">
        <v>0.3</v>
      </c>
    </row>
    <row r="379" ht="13.5" customHeight="1" spans="1:12">
      <c r="A379" s="1" t="s">
        <v>10</v>
      </c>
      <c r="B379" s="7" t="s">
        <v>59</v>
      </c>
      <c r="C379" s="1"/>
      <c r="D379" s="1" t="s">
        <v>401</v>
      </c>
      <c r="E379" s="8" t="s">
        <v>410</v>
      </c>
      <c r="F379" s="1" t="s">
        <v>244</v>
      </c>
      <c r="G379" s="1" t="s">
        <v>263</v>
      </c>
      <c r="H379" s="1"/>
      <c r="I379" s="1"/>
      <c r="J379" s="9">
        <v>0.5</v>
      </c>
      <c r="K379" s="9"/>
      <c r="L379" s="9">
        <v>0.5</v>
      </c>
    </row>
    <row r="380" ht="13.5" customHeight="1" spans="1:12">
      <c r="A380" s="1" t="s">
        <v>10</v>
      </c>
      <c r="B380" s="7" t="s">
        <v>65</v>
      </c>
      <c r="C380" s="1"/>
      <c r="D380" s="1" t="s">
        <v>401</v>
      </c>
      <c r="E380" s="8" t="s">
        <v>414</v>
      </c>
      <c r="F380" s="1" t="s">
        <v>244</v>
      </c>
      <c r="G380" s="1" t="s">
        <v>263</v>
      </c>
      <c r="H380" s="1"/>
      <c r="I380" s="1"/>
      <c r="J380" s="9">
        <v>0.5</v>
      </c>
      <c r="K380" s="9"/>
      <c r="L380" s="9">
        <v>0.5</v>
      </c>
    </row>
    <row r="381" ht="13.5" customHeight="1" spans="1:12">
      <c r="A381" s="1" t="s">
        <v>10</v>
      </c>
      <c r="B381" s="7" t="s">
        <v>53</v>
      </c>
      <c r="C381" s="1"/>
      <c r="D381" s="1" t="s">
        <v>401</v>
      </c>
      <c r="E381" s="8" t="s">
        <v>415</v>
      </c>
      <c r="F381" s="1" t="s">
        <v>244</v>
      </c>
      <c r="G381" s="1" t="s">
        <v>263</v>
      </c>
      <c r="H381" s="1"/>
      <c r="I381" s="1"/>
      <c r="J381" s="9">
        <v>0.3</v>
      </c>
      <c r="K381" s="9"/>
      <c r="L381" s="9">
        <v>0.3</v>
      </c>
    </row>
    <row r="382" ht="13.5" customHeight="1" spans="1:12">
      <c r="A382" s="1" t="s">
        <v>10</v>
      </c>
      <c r="B382" s="7" t="s">
        <v>116</v>
      </c>
      <c r="C382" s="1"/>
      <c r="D382" s="1" t="s">
        <v>401</v>
      </c>
      <c r="E382" s="8" t="s">
        <v>416</v>
      </c>
      <c r="F382" s="1" t="s">
        <v>244</v>
      </c>
      <c r="G382" s="1" t="s">
        <v>263</v>
      </c>
      <c r="H382" s="1"/>
      <c r="I382" s="1"/>
      <c r="J382" s="9">
        <v>0.3</v>
      </c>
      <c r="K382" s="9"/>
      <c r="L382" s="9">
        <v>0.3</v>
      </c>
    </row>
    <row r="383" ht="13.5" customHeight="1" spans="1:12">
      <c r="A383" s="1" t="s">
        <v>10</v>
      </c>
      <c r="B383" s="7" t="s">
        <v>100</v>
      </c>
      <c r="C383" s="1"/>
      <c r="D383" s="1" t="s">
        <v>401</v>
      </c>
      <c r="E383" s="8" t="s">
        <v>417</v>
      </c>
      <c r="F383" s="1" t="s">
        <v>244</v>
      </c>
      <c r="G383" s="1" t="s">
        <v>263</v>
      </c>
      <c r="H383" s="1"/>
      <c r="I383" s="1"/>
      <c r="J383" s="9">
        <v>0.3</v>
      </c>
      <c r="K383" s="9"/>
      <c r="L383" s="9">
        <v>0.3</v>
      </c>
    </row>
    <row r="384" ht="13.5" customHeight="1" spans="1:12">
      <c r="A384" s="1" t="s">
        <v>10</v>
      </c>
      <c r="B384" s="7" t="s">
        <v>50</v>
      </c>
      <c r="C384" s="1"/>
      <c r="D384" s="1" t="s">
        <v>401</v>
      </c>
      <c r="E384" s="8" t="s">
        <v>476</v>
      </c>
      <c r="F384" s="1" t="s">
        <v>244</v>
      </c>
      <c r="G384" s="1" t="s">
        <v>262</v>
      </c>
      <c r="H384" s="1"/>
      <c r="I384" s="1"/>
      <c r="J384" s="9">
        <v>0.3</v>
      </c>
      <c r="K384" s="9"/>
      <c r="L384" s="9">
        <v>0.3</v>
      </c>
    </row>
    <row r="385" ht="13.5" customHeight="1" spans="1:12">
      <c r="A385" s="1" t="s">
        <v>10</v>
      </c>
      <c r="B385" s="7" t="s">
        <v>50</v>
      </c>
      <c r="C385" s="1"/>
      <c r="D385" s="1" t="s">
        <v>401</v>
      </c>
      <c r="E385" s="8" t="s">
        <v>476</v>
      </c>
      <c r="F385" s="1" t="s">
        <v>244</v>
      </c>
      <c r="G385" s="1" t="s">
        <v>263</v>
      </c>
      <c r="H385" s="1"/>
      <c r="I385" s="1"/>
      <c r="J385" s="9">
        <v>0.3</v>
      </c>
      <c r="K385" s="9"/>
      <c r="L385" s="9">
        <v>0.3</v>
      </c>
    </row>
    <row r="386" ht="13.5" customHeight="1" spans="1:12">
      <c r="A386" s="1" t="s">
        <v>10</v>
      </c>
      <c r="B386" s="58" t="s">
        <v>164</v>
      </c>
      <c r="C386" s="1"/>
      <c r="D386" s="1" t="s">
        <v>401</v>
      </c>
      <c r="E386" s="8" t="s">
        <v>449</v>
      </c>
      <c r="F386" s="1" t="s">
        <v>243</v>
      </c>
      <c r="G386" s="1" t="s">
        <v>262</v>
      </c>
      <c r="H386" s="1"/>
      <c r="I386" s="1"/>
      <c r="J386" s="9">
        <v>0.7</v>
      </c>
      <c r="K386" s="9"/>
      <c r="L386" s="9">
        <v>0.7</v>
      </c>
    </row>
    <row r="387" ht="13.5" customHeight="1" spans="1:12">
      <c r="A387" s="1" t="s">
        <v>10</v>
      </c>
      <c r="B387" s="58" t="s">
        <v>164</v>
      </c>
      <c r="C387" s="1"/>
      <c r="D387" s="1" t="s">
        <v>401</v>
      </c>
      <c r="E387" s="8" t="s">
        <v>449</v>
      </c>
      <c r="F387" s="1" t="s">
        <v>243</v>
      </c>
      <c r="G387" s="1" t="s">
        <v>263</v>
      </c>
      <c r="H387" s="1"/>
      <c r="I387" s="1"/>
      <c r="J387" s="9">
        <v>0.7</v>
      </c>
      <c r="K387" s="9"/>
      <c r="L387" s="9">
        <v>0.7</v>
      </c>
    </row>
    <row r="388" ht="13.5" customHeight="1" spans="1:12">
      <c r="A388" s="1" t="s">
        <v>10</v>
      </c>
      <c r="B388" s="7" t="s">
        <v>164</v>
      </c>
      <c r="C388" s="1"/>
      <c r="D388" s="1" t="s">
        <v>221</v>
      </c>
      <c r="E388" s="8" t="s">
        <v>370</v>
      </c>
      <c r="F388" s="1" t="s">
        <v>250</v>
      </c>
      <c r="G388" s="1"/>
      <c r="H388" s="1" t="s">
        <v>343</v>
      </c>
      <c r="I388" s="1"/>
      <c r="J388" s="9">
        <v>0.5</v>
      </c>
      <c r="K388" s="9"/>
      <c r="L388" s="9">
        <v>0.5</v>
      </c>
    </row>
    <row r="389" ht="13.5" customHeight="1" spans="1:12">
      <c r="A389" s="1" t="s">
        <v>10</v>
      </c>
      <c r="B389" s="7" t="s">
        <v>184</v>
      </c>
      <c r="C389" s="1"/>
      <c r="D389" s="1" t="s">
        <v>221</v>
      </c>
      <c r="E389" s="8" t="s">
        <v>371</v>
      </c>
      <c r="F389" s="1" t="s">
        <v>250</v>
      </c>
      <c r="G389" s="1"/>
      <c r="H389" s="1" t="s">
        <v>340</v>
      </c>
      <c r="I389" s="1"/>
      <c r="J389" s="9">
        <v>0.25</v>
      </c>
      <c r="K389" s="9"/>
      <c r="L389" s="9">
        <v>0.25</v>
      </c>
    </row>
    <row r="390" ht="13.5" customHeight="1" spans="1:12">
      <c r="A390" s="1" t="s">
        <v>10</v>
      </c>
      <c r="B390" s="7" t="s">
        <v>178</v>
      </c>
      <c r="C390" s="1"/>
      <c r="D390" s="1" t="s">
        <v>221</v>
      </c>
      <c r="E390" s="8" t="s">
        <v>372</v>
      </c>
      <c r="F390" s="1" t="s">
        <v>250</v>
      </c>
      <c r="G390" s="1"/>
      <c r="H390" s="1" t="s">
        <v>343</v>
      </c>
      <c r="I390" s="1"/>
      <c r="J390" s="9">
        <v>0.5</v>
      </c>
      <c r="K390" s="9"/>
      <c r="L390" s="9">
        <v>0.5</v>
      </c>
    </row>
    <row r="391" ht="13.5" customHeight="1" spans="1:12">
      <c r="A391" s="1" t="s">
        <v>10</v>
      </c>
      <c r="B391" s="7" t="s">
        <v>30</v>
      </c>
      <c r="C391" s="1"/>
      <c r="D391" s="1" t="s">
        <v>221</v>
      </c>
      <c r="E391" s="8" t="s">
        <v>372</v>
      </c>
      <c r="F391" s="1" t="s">
        <v>250</v>
      </c>
      <c r="G391" s="1"/>
      <c r="H391" s="1" t="s">
        <v>340</v>
      </c>
      <c r="I391" s="1"/>
      <c r="J391" s="9">
        <v>0.25</v>
      </c>
      <c r="K391" s="9"/>
      <c r="L391" s="9">
        <v>0.25</v>
      </c>
    </row>
    <row r="392" ht="13.5" customHeight="1" spans="1:12">
      <c r="A392" s="1" t="s">
        <v>10</v>
      </c>
      <c r="B392" s="7" t="s">
        <v>161</v>
      </c>
      <c r="C392" s="1"/>
      <c r="D392" s="1" t="s">
        <v>221</v>
      </c>
      <c r="E392" s="8" t="s">
        <v>372</v>
      </c>
      <c r="F392" s="1" t="s">
        <v>250</v>
      </c>
      <c r="G392" s="1"/>
      <c r="H392" s="1" t="s">
        <v>340</v>
      </c>
      <c r="I392" s="1"/>
      <c r="J392" s="9">
        <v>0.25</v>
      </c>
      <c r="K392" s="9"/>
      <c r="L392" s="9">
        <v>0.25</v>
      </c>
    </row>
    <row r="393" s="2" customFormat="1" ht="13.5" customHeight="1" spans="1:12">
      <c r="A393" s="1" t="s">
        <v>10</v>
      </c>
      <c r="B393" s="58" t="s">
        <v>170</v>
      </c>
      <c r="C393" s="1"/>
      <c r="D393" s="1" t="s">
        <v>222</v>
      </c>
      <c r="E393" s="8" t="s">
        <v>388</v>
      </c>
      <c r="F393" s="1">
        <v>468</v>
      </c>
      <c r="G393" s="1"/>
      <c r="H393" s="1"/>
      <c r="I393" s="1"/>
      <c r="J393" s="9">
        <f>468/600</f>
        <v>0.78</v>
      </c>
      <c r="K393" s="9"/>
      <c r="L393" s="9">
        <v>0.78</v>
      </c>
    </row>
    <row r="394" s="2" customFormat="1" ht="13.5" customHeight="1" spans="1:12">
      <c r="A394" s="1" t="s">
        <v>10</v>
      </c>
      <c r="B394" s="58" t="s">
        <v>170</v>
      </c>
      <c r="C394" s="1"/>
      <c r="D394" s="1" t="s">
        <v>221</v>
      </c>
      <c r="E394" s="8" t="s">
        <v>374</v>
      </c>
      <c r="F394" s="1" t="s">
        <v>298</v>
      </c>
      <c r="G394" s="1"/>
      <c r="H394" s="1" t="s">
        <v>340</v>
      </c>
      <c r="I394" s="1"/>
      <c r="J394" s="9">
        <v>1</v>
      </c>
      <c r="K394" s="9">
        <v>0.9</v>
      </c>
      <c r="L394" s="9">
        <f>J394*K394</f>
        <v>0.9</v>
      </c>
    </row>
    <row r="395" s="2" customFormat="1" ht="13.5" customHeight="1" spans="1:12">
      <c r="A395" s="1" t="s">
        <v>10</v>
      </c>
      <c r="B395" s="58" t="s">
        <v>178</v>
      </c>
      <c r="C395" s="1"/>
      <c r="D395" s="1" t="s">
        <v>222</v>
      </c>
      <c r="E395" s="8" t="s">
        <v>477</v>
      </c>
      <c r="F395" s="1"/>
      <c r="G395" s="1"/>
      <c r="H395" s="1"/>
      <c r="I395" s="1"/>
      <c r="J395" s="9">
        <v>1</v>
      </c>
      <c r="K395" s="9"/>
      <c r="L395" s="9">
        <v>1</v>
      </c>
    </row>
    <row r="396" s="2" customFormat="1" ht="13.5" customHeight="1" spans="1:12">
      <c r="A396" s="1" t="s">
        <v>10</v>
      </c>
      <c r="B396" s="58" t="s">
        <v>178</v>
      </c>
      <c r="C396" s="1"/>
      <c r="D396" s="1" t="s">
        <v>222</v>
      </c>
      <c r="E396" s="8" t="s">
        <v>388</v>
      </c>
      <c r="F396" s="1">
        <v>573</v>
      </c>
      <c r="G396" s="1"/>
      <c r="H396" s="1"/>
      <c r="I396" s="1"/>
      <c r="J396" s="9">
        <f>573/600</f>
        <v>0.955</v>
      </c>
      <c r="K396" s="9"/>
      <c r="L396" s="9">
        <v>0.96</v>
      </c>
    </row>
    <row r="397" s="2" customFormat="1" ht="13.5" customHeight="1" spans="1:12">
      <c r="A397" s="1" t="s">
        <v>10</v>
      </c>
      <c r="B397" s="58" t="s">
        <v>161</v>
      </c>
      <c r="C397" s="1"/>
      <c r="D397" s="1" t="s">
        <v>221</v>
      </c>
      <c r="E397" s="8" t="s">
        <v>392</v>
      </c>
      <c r="F397" s="1" t="s">
        <v>298</v>
      </c>
      <c r="G397" s="1"/>
      <c r="H397" s="1" t="s">
        <v>343</v>
      </c>
      <c r="I397" s="1">
        <v>3</v>
      </c>
      <c r="J397" s="9">
        <v>1.5</v>
      </c>
      <c r="K397" s="9">
        <v>0.6</v>
      </c>
      <c r="L397" s="9">
        <v>0.9</v>
      </c>
    </row>
    <row r="398" s="2" customFormat="1" ht="13.5" customHeight="1" spans="1:12">
      <c r="A398" s="1" t="s">
        <v>10</v>
      </c>
      <c r="B398" s="58" t="s">
        <v>161</v>
      </c>
      <c r="C398" s="1"/>
      <c r="D398" s="1" t="s">
        <v>222</v>
      </c>
      <c r="E398" s="8" t="s">
        <v>375</v>
      </c>
      <c r="F398" s="1"/>
      <c r="G398" s="1"/>
      <c r="H398" s="1"/>
      <c r="I398" s="1"/>
      <c r="J398" s="9"/>
      <c r="K398" s="9"/>
      <c r="L398" s="9">
        <v>0.5</v>
      </c>
    </row>
    <row r="399" s="2" customFormat="1" ht="13.5" customHeight="1" spans="1:12">
      <c r="A399" s="1" t="s">
        <v>10</v>
      </c>
      <c r="B399" s="58" t="s">
        <v>59</v>
      </c>
      <c r="C399" s="1"/>
      <c r="D399" s="1" t="s">
        <v>221</v>
      </c>
      <c r="E399" s="8" t="s">
        <v>374</v>
      </c>
      <c r="F399" s="1" t="s">
        <v>298</v>
      </c>
      <c r="G399" s="1"/>
      <c r="H399" s="1" t="s">
        <v>340</v>
      </c>
      <c r="I399" s="1"/>
      <c r="J399" s="9">
        <v>1</v>
      </c>
      <c r="K399" s="9">
        <v>0.9</v>
      </c>
      <c r="L399" s="9">
        <f>J399*K399</f>
        <v>0.9</v>
      </c>
    </row>
    <row r="400" s="2" customFormat="1" ht="13.5" customHeight="1" spans="1:12">
      <c r="A400" s="1" t="s">
        <v>10</v>
      </c>
      <c r="B400" s="58" t="s">
        <v>59</v>
      </c>
      <c r="C400" s="1"/>
      <c r="D400" s="1" t="s">
        <v>222</v>
      </c>
      <c r="E400" s="8" t="s">
        <v>388</v>
      </c>
      <c r="F400" s="1">
        <v>530</v>
      </c>
      <c r="G400" s="1"/>
      <c r="H400" s="1"/>
      <c r="I400" s="1"/>
      <c r="J400" s="9">
        <f>530/600</f>
        <v>0.883333333333333</v>
      </c>
      <c r="K400" s="9"/>
      <c r="L400" s="9">
        <f>J400</f>
        <v>0.883333333333333</v>
      </c>
    </row>
    <row r="401" s="2" customFormat="1" ht="13.5" customHeight="1" spans="1:12">
      <c r="A401" s="1" t="s">
        <v>10</v>
      </c>
      <c r="B401" s="58" t="s">
        <v>59</v>
      </c>
      <c r="C401" s="1"/>
      <c r="D401" s="1" t="s">
        <v>221</v>
      </c>
      <c r="E401" s="8" t="s">
        <v>478</v>
      </c>
      <c r="F401" s="1" t="s">
        <v>380</v>
      </c>
      <c r="G401" s="1"/>
      <c r="H401" s="1" t="s">
        <v>347</v>
      </c>
      <c r="I401" s="1">
        <v>9</v>
      </c>
      <c r="J401" s="9">
        <v>6.75</v>
      </c>
      <c r="K401" s="9">
        <v>0.1</v>
      </c>
      <c r="L401" s="9">
        <v>0.675</v>
      </c>
    </row>
    <row r="402" s="2" customFormat="1" ht="13.5" customHeight="1" spans="1:12">
      <c r="A402" s="1" t="s">
        <v>10</v>
      </c>
      <c r="B402" s="58" t="s">
        <v>33</v>
      </c>
      <c r="C402" s="1"/>
      <c r="D402" s="1" t="s">
        <v>221</v>
      </c>
      <c r="E402" s="8" t="s">
        <v>478</v>
      </c>
      <c r="F402" s="1" t="s">
        <v>380</v>
      </c>
      <c r="G402" s="1"/>
      <c r="H402" s="1" t="s">
        <v>347</v>
      </c>
      <c r="I402" s="1">
        <v>8</v>
      </c>
      <c r="J402" s="9">
        <v>6.75</v>
      </c>
      <c r="K402" s="9">
        <v>0.1</v>
      </c>
      <c r="L402" s="9">
        <v>0.675</v>
      </c>
    </row>
    <row r="403" s="2" customFormat="1" ht="13.5" customHeight="1" spans="1:12">
      <c r="A403" s="1" t="s">
        <v>10</v>
      </c>
      <c r="B403" s="7" t="s">
        <v>76</v>
      </c>
      <c r="C403" s="1"/>
      <c r="D403" s="1" t="s">
        <v>222</v>
      </c>
      <c r="E403" s="8" t="s">
        <v>431</v>
      </c>
      <c r="F403" s="1">
        <v>444</v>
      </c>
      <c r="G403" s="1"/>
      <c r="H403" s="1"/>
      <c r="I403" s="1"/>
      <c r="J403" s="9">
        <f>444/700</f>
        <v>0.634285714285714</v>
      </c>
      <c r="K403" s="9"/>
      <c r="L403" s="9">
        <f>J403</f>
        <v>0.634285714285714</v>
      </c>
    </row>
    <row r="404" ht="13.5" customHeight="1" spans="1:12">
      <c r="A404" s="1" t="s">
        <v>10</v>
      </c>
      <c r="B404" s="7" t="s">
        <v>76</v>
      </c>
      <c r="C404" s="1"/>
      <c r="D404" s="1" t="s">
        <v>221</v>
      </c>
      <c r="E404" s="8" t="s">
        <v>387</v>
      </c>
      <c r="F404" s="1" t="s">
        <v>266</v>
      </c>
      <c r="G404" s="1"/>
      <c r="H404" s="1" t="s">
        <v>340</v>
      </c>
      <c r="I404" s="1">
        <v>2</v>
      </c>
      <c r="J404" s="9">
        <v>2</v>
      </c>
      <c r="K404" s="9">
        <v>0.8</v>
      </c>
      <c r="L404" s="9">
        <v>1.6</v>
      </c>
    </row>
    <row r="405" ht="13.5" customHeight="1" spans="1:12">
      <c r="A405" s="1" t="s">
        <v>10</v>
      </c>
      <c r="B405" s="7" t="s">
        <v>76</v>
      </c>
      <c r="C405" s="1"/>
      <c r="D405" s="1" t="s">
        <v>221</v>
      </c>
      <c r="E405" s="8" t="s">
        <v>479</v>
      </c>
      <c r="F405" s="1" t="s">
        <v>298</v>
      </c>
      <c r="G405" s="1"/>
      <c r="H405" s="1" t="s">
        <v>340</v>
      </c>
      <c r="I405" s="1">
        <v>4</v>
      </c>
      <c r="J405" s="9">
        <v>1</v>
      </c>
      <c r="K405" s="9">
        <v>0.5</v>
      </c>
      <c r="L405" s="9">
        <v>0.5</v>
      </c>
    </row>
    <row r="406" ht="13.5" customHeight="1" spans="1:12">
      <c r="A406" s="1" t="s">
        <v>10</v>
      </c>
      <c r="B406" s="7" t="s">
        <v>76</v>
      </c>
      <c r="C406" s="1"/>
      <c r="D406" s="1" t="s">
        <v>221</v>
      </c>
      <c r="E406" s="8" t="s">
        <v>377</v>
      </c>
      <c r="F406" s="1" t="s">
        <v>298</v>
      </c>
      <c r="G406" s="1"/>
      <c r="H406" s="1" t="s">
        <v>347</v>
      </c>
      <c r="I406" s="1"/>
      <c r="J406" s="9">
        <v>2</v>
      </c>
      <c r="K406" s="9"/>
      <c r="L406" s="9">
        <v>2</v>
      </c>
    </row>
    <row r="407" ht="13.5" customHeight="1" spans="1:12">
      <c r="A407" s="1" t="s">
        <v>10</v>
      </c>
      <c r="B407" s="7" t="s">
        <v>76</v>
      </c>
      <c r="C407" s="1"/>
      <c r="D407" s="1" t="s">
        <v>221</v>
      </c>
      <c r="E407" s="8" t="s">
        <v>441</v>
      </c>
      <c r="F407" s="1" t="s">
        <v>298</v>
      </c>
      <c r="G407" s="1"/>
      <c r="H407" s="1" t="s">
        <v>343</v>
      </c>
      <c r="I407" s="1"/>
      <c r="J407" s="9">
        <v>1.5</v>
      </c>
      <c r="K407" s="9"/>
      <c r="L407" s="9">
        <v>2.5</v>
      </c>
    </row>
    <row r="408" ht="13.5" customHeight="1" spans="1:12">
      <c r="A408" s="1" t="s">
        <v>10</v>
      </c>
      <c r="B408" s="7" t="s">
        <v>76</v>
      </c>
      <c r="C408" s="1"/>
      <c r="D408" s="1" t="s">
        <v>221</v>
      </c>
      <c r="E408" s="8" t="s">
        <v>392</v>
      </c>
      <c r="F408" s="1" t="s">
        <v>298</v>
      </c>
      <c r="G408" s="1"/>
      <c r="H408" s="1" t="s">
        <v>343</v>
      </c>
      <c r="I408" s="1"/>
      <c r="J408" s="9">
        <v>1.5</v>
      </c>
      <c r="K408" s="9">
        <v>0.8</v>
      </c>
      <c r="L408" s="9">
        <v>1.2</v>
      </c>
    </row>
    <row r="409" ht="13.5" customHeight="1" spans="1:12">
      <c r="A409" s="1" t="s">
        <v>10</v>
      </c>
      <c r="B409" s="7" t="s">
        <v>76</v>
      </c>
      <c r="C409" s="1"/>
      <c r="D409" s="1" t="s">
        <v>221</v>
      </c>
      <c r="E409" s="8" t="s">
        <v>397</v>
      </c>
      <c r="F409" s="1" t="s">
        <v>266</v>
      </c>
      <c r="G409" s="1"/>
      <c r="H409" s="1" t="s">
        <v>343</v>
      </c>
      <c r="I409" s="1">
        <v>4</v>
      </c>
      <c r="J409" s="9">
        <v>2.5</v>
      </c>
      <c r="K409" s="9">
        <v>0.5</v>
      </c>
      <c r="L409" s="9">
        <v>1.25</v>
      </c>
    </row>
    <row r="410" ht="13.5" customHeight="1" spans="1:12">
      <c r="A410" s="1" t="s">
        <v>10</v>
      </c>
      <c r="B410" s="7" t="s">
        <v>76</v>
      </c>
      <c r="C410" s="1"/>
      <c r="D410" s="1" t="s">
        <v>221</v>
      </c>
      <c r="E410" s="8" t="s">
        <v>480</v>
      </c>
      <c r="F410" s="1"/>
      <c r="G410" s="1"/>
      <c r="H410" s="1"/>
      <c r="I410" s="1"/>
      <c r="J410" s="9"/>
      <c r="K410" s="9"/>
      <c r="L410" s="9">
        <v>0.3</v>
      </c>
    </row>
    <row r="411" ht="13.5" customHeight="1" spans="1:12">
      <c r="A411" s="1" t="s">
        <v>10</v>
      </c>
      <c r="B411" s="7" t="s">
        <v>76</v>
      </c>
      <c r="C411" s="1"/>
      <c r="D411" s="1" t="s">
        <v>221</v>
      </c>
      <c r="E411" s="8" t="s">
        <v>480</v>
      </c>
      <c r="F411" s="1"/>
      <c r="G411" s="1"/>
      <c r="H411" s="1"/>
      <c r="I411" s="1"/>
      <c r="J411" s="9"/>
      <c r="K411" s="9"/>
      <c r="L411" s="9">
        <v>0.3</v>
      </c>
    </row>
    <row r="412" ht="13.5" customHeight="1" spans="1:12">
      <c r="A412" s="1" t="s">
        <v>10</v>
      </c>
      <c r="B412" s="7" t="s">
        <v>160</v>
      </c>
      <c r="C412" s="1"/>
      <c r="D412" s="1" t="s">
        <v>221</v>
      </c>
      <c r="E412" s="8" t="s">
        <v>374</v>
      </c>
      <c r="F412" s="1" t="s">
        <v>298</v>
      </c>
      <c r="G412" s="1"/>
      <c r="H412" s="1" t="s">
        <v>340</v>
      </c>
      <c r="I412" s="1"/>
      <c r="J412" s="9">
        <v>1</v>
      </c>
      <c r="K412" s="9">
        <v>0.9</v>
      </c>
      <c r="L412" s="9">
        <f>J412*K412</f>
        <v>0.9</v>
      </c>
    </row>
    <row r="413" ht="13.5" customHeight="1" spans="1:12">
      <c r="A413" s="1" t="s">
        <v>10</v>
      </c>
      <c r="B413" s="58" t="s">
        <v>116</v>
      </c>
      <c r="C413" s="1"/>
      <c r="D413" s="1" t="s">
        <v>221</v>
      </c>
      <c r="E413" s="8" t="s">
        <v>397</v>
      </c>
      <c r="F413" s="1" t="s">
        <v>266</v>
      </c>
      <c r="G413" s="1"/>
      <c r="H413" s="1" t="s">
        <v>347</v>
      </c>
      <c r="I413" s="1"/>
      <c r="J413" s="9">
        <v>3.5</v>
      </c>
      <c r="K413" s="9">
        <v>0.5</v>
      </c>
      <c r="L413" s="9">
        <v>1.75</v>
      </c>
    </row>
    <row r="414" ht="13.5" customHeight="1" spans="1:12">
      <c r="A414" s="1" t="s">
        <v>10</v>
      </c>
      <c r="B414" s="7" t="s">
        <v>164</v>
      </c>
      <c r="C414" s="1"/>
      <c r="D414" s="1" t="s">
        <v>221</v>
      </c>
      <c r="E414" s="8" t="s">
        <v>481</v>
      </c>
      <c r="F414" s="1" t="s">
        <v>250</v>
      </c>
      <c r="G414" s="1"/>
      <c r="H414" s="1"/>
      <c r="I414" s="1"/>
      <c r="J414" s="9">
        <v>0.1</v>
      </c>
      <c r="K414" s="9"/>
      <c r="L414" s="9">
        <v>0.1</v>
      </c>
    </row>
    <row r="415" customFormat="1" ht="13.5" customHeight="1" spans="1:12">
      <c r="A415" s="12" t="s">
        <v>8</v>
      </c>
      <c r="B415" s="57" t="s">
        <v>37</v>
      </c>
      <c r="C415" s="12"/>
      <c r="D415" s="1" t="s">
        <v>221</v>
      </c>
      <c r="E415" s="10" t="s">
        <v>428</v>
      </c>
      <c r="F415" s="12" t="s">
        <v>298</v>
      </c>
      <c r="G415" s="12"/>
      <c r="H415" s="12" t="s">
        <v>340</v>
      </c>
      <c r="I415" s="12"/>
      <c r="J415" s="14">
        <v>1</v>
      </c>
      <c r="K415" s="14"/>
      <c r="L415" s="14">
        <v>1</v>
      </c>
    </row>
  </sheetData>
  <autoFilter xmlns:etc="http://www.wps.cn/officeDocument/2017/etCustomData" ref="A1:L415" etc:filterBottomFollowUsedRange="0">
    <extLst/>
  </autoFilter>
  <dataValidations count="3">
    <dataValidation allowBlank="1" showInputMessage="1" showErrorMessage="1" sqref="D1:E1 E23 E35 E48 E51 E57 D138 E145 E152 E164 E253 E311 E323 E325 D389 E399 E412 D8:D15 D125:D127 D283:D286 D293:D297 E2:E15 E32:E33 E113:E114 E122:E127 E131:E138 E166:E183 E205:E211 E213:E222 E224:E229 E231:E232 E234:E235 E237:E238 E240:E243 E245:E247 E249:E250 E255:E256 E278:E286 E289:E297 E306:E308 E314:E315 E331:E332 E386:E389 E394:E395 E406:E407 E414:E1048576 D298:E302 D16:E21 D128:E130 D139:E143 D287:E288 D390:E392"/>
    <dataValidation type="list" allowBlank="1" showInputMessage="1" showErrorMessage="1" sqref="F415">
      <formula1>"上学期,下学期,国家级,市/校级,院级,省级"</formula1>
    </dataValidation>
    <dataValidation type="list" allowBlank="1" showInputMessage="1" showErrorMessage="1" sqref="D2:D7 D60:D111 D122:D124 D131:D137 D144:D282 D289:D292 D303:D388 D393:D1048576">
      <formula1>"创新创业素质,水平考试,社会实践,社会工作能力（工作表现）"</formula1>
    </dataValidation>
  </dataValidations>
  <pageMargins left="0.75" right="0.75" top="1" bottom="1" header="0.5" footer="0.5"/>
  <pageSetup paperSize="9" orientation="portrait"/>
  <headerFooter/>
  <ignoredErrors>
    <ignoredError sqref="L247" formula="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s t a n d a l o n e = " y e s " ? > < w o P r o p s   x m l n s = " h t t p s : / / w e b . w p s . c n / e t / 2 0 1 8 / m a i n "   x m l n s : s = " h t t p : / / s c h e m a s . o p e n x m l f o r m a t s . o r g / s p r e a d s h e e t m l / 2 0 0 6 / m a i n " >  
   < w o S h e e t s P r o p s >  
     < w o S h e e t P r o p s   s h e e t S t i d = " 1 "   i n t e r l i n e C o l o r = " 0 "   i s D b S h e e t = " 0 "   i n t e r l i n e O n O f f = " 0 "   i s D a s h B o a r d S h e e t = " 0 " >  
       < c e l l p r o t e c t i o n / >  
     < / w o S h e e t P r o p s >  
   < / w o S h e e t s P r o p s >  
   < w o B o o k P r o p s >  
     < b o o k S e t t i n g s   i s I n s e r P i c A s A t t a c h m e n t = " 0 "   i s A u t o U p d a t e P a u s e d = " 0 "   f i l t e r T y p e = " c o n n "   c o r e C o n q u e r U s e r I d = " "   i s F i l t e r S h a r e d = " 1 "   i s M e r g e T a s k s A u t o U p d a t e = " 0 " / >  
   < / w o B o o k P r o p s >  
 < / w o P r o p s > 
</file>

<file path=customXml/item2.xml>��< ? x m l   v e r s i o n = " 1 . 0 "   s t a n d a l o n e = " y e s " ? > < p i x e l a t o r s   x m l n s = " h t t p s : / / w e b . w p s . c n / e t / 2 0 1 8 / m a i n "   x m l n s : s = " h t t p : / / s c h e m a s . o p e n x m l f o r m a t s . o r g / s p r e a d s h e e t m l / 2 0 0 6 / m a i n " >  
   < p i x e l a t o r L i s t   s h e e t S t i d = " 1 " / >  
   < p i x e l a t o r L i s t   s h e e t S t i d = " 2 " / >  
 < / p i x e l a t o r s > 
</file>

<file path=customXml/itemProps1.xml><?xml version="1.0" encoding="utf-8"?>
<ds:datastoreItem xmlns:ds="http://schemas.openxmlformats.org/officeDocument/2006/customXml" ds:itemID="{06C82605-B75B-4693-9329-32AAD527C692}">
  <ds:schemaRefs/>
</ds:datastoreItem>
</file>

<file path=customXml/itemProps2.xml><?xml version="1.0" encoding="utf-8"?>
<ds:datastoreItem xmlns:ds="http://schemas.openxmlformats.org/officeDocument/2006/customXml" ds:itemID="{224D003E-15C9-4FFE-AB16-9E66474EAE4E}">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8</vt:i4>
      </vt:variant>
    </vt:vector>
  </HeadingPairs>
  <TitlesOfParts>
    <vt:vector size="8" baseType="lpstr">
      <vt:lpstr>总分表</vt:lpstr>
      <vt:lpstr>计分表</vt:lpstr>
      <vt:lpstr>德育素质</vt:lpstr>
      <vt:lpstr>智育素质</vt:lpstr>
      <vt:lpstr>体育素质</vt:lpstr>
      <vt:lpstr>美育素质</vt:lpstr>
      <vt:lpstr>劳育素质</vt:lpstr>
      <vt:lpstr>创新与实践素质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64859</dc:creator>
  <cp:lastModifiedBy>夷粹</cp:lastModifiedBy>
  <dcterms:created xsi:type="dcterms:W3CDTF">2020-08-07T13:48:00Z</dcterms:created>
  <dcterms:modified xsi:type="dcterms:W3CDTF">2025-09-29T11:54:11Z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EA0F17A738BB445684859FD2F17A31EA_13</vt:lpwstr>
  </property>
</Properties>
</file>