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260" windowHeight="14040"/>
  </bookViews>
  <sheets>
    <sheet name="总分表" sheetId="4" r:id="rId1"/>
    <sheet name="计分表" sheetId="3" r:id="rId2"/>
    <sheet name="德育素质" sheetId="2" r:id="rId3"/>
    <sheet name="智育素质" sheetId="5" r:id="rId4"/>
    <sheet name="体育素质" sheetId="7" r:id="rId5"/>
    <sheet name="美育素质" sheetId="8" r:id="rId6"/>
    <sheet name="劳育素质" sheetId="10" r:id="rId7"/>
    <sheet name="创新与实践素质" sheetId="9" r:id="rId8"/>
  </sheets>
  <definedNames>
    <definedName name="_xlnm._FilterDatabase" localSheetId="7" hidden="1">创新与实践素质!$A$1:$L$175</definedName>
    <definedName name="_xlnm._FilterDatabase" localSheetId="2" hidden="1">德育素质!$A$1:$H$168</definedName>
    <definedName name="_xlnm._FilterDatabase" localSheetId="1" hidden="1">计分表!$A$3:$AF$103</definedName>
    <definedName name="_xlnm._FilterDatabase" localSheetId="6" hidden="1">劳育素质!$A$1:$L$203</definedName>
    <definedName name="_xlnm._FilterDatabase" localSheetId="5" hidden="1">美育素质!$A$1:$L$7</definedName>
    <definedName name="_xlnm._FilterDatabase" localSheetId="4" hidden="1">体育素质!$A$1:$M$680</definedName>
    <definedName name="_xlnm._FilterDatabase" localSheetId="0" hidden="1">总分表!$A$1:$F$1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<sst xmlns="http://schemas.openxmlformats.org/spreadsheetml/2006/main" count="6643" uniqueCount="317">
  <si>
    <t>班级</t>
  </si>
  <si>
    <t>学号</t>
  </si>
  <si>
    <t>姓名</t>
  </si>
  <si>
    <t>总分</t>
  </si>
  <si>
    <t>综合测评分排名</t>
  </si>
  <si>
    <t>平均学分绩点排名</t>
  </si>
  <si>
    <t>2023软件工程(中外合作办学)01</t>
  </si>
  <si>
    <t>302023334029</t>
  </si>
  <si>
    <t>302023334090</t>
  </si>
  <si>
    <t>302023334062</t>
  </si>
  <si>
    <t>302023334017</t>
  </si>
  <si>
    <t>302023334020</t>
  </si>
  <si>
    <t>302023334035</t>
  </si>
  <si>
    <t>302023334065</t>
  </si>
  <si>
    <t>302023334076</t>
  </si>
  <si>
    <t>302023334059</t>
  </si>
  <si>
    <t>302023334047</t>
  </si>
  <si>
    <t>302023334044</t>
  </si>
  <si>
    <t>302023334010</t>
  </si>
  <si>
    <t>302023334014</t>
  </si>
  <si>
    <t>302023334056</t>
  </si>
  <si>
    <t>302023334096</t>
  </si>
  <si>
    <t>302023334053</t>
  </si>
  <si>
    <t>302023334011</t>
  </si>
  <si>
    <t>302023334073</t>
  </si>
  <si>
    <t>302023334070</t>
  </si>
  <si>
    <t>302023334032</t>
  </si>
  <si>
    <t>302023334026</t>
  </si>
  <si>
    <t>302023334004</t>
  </si>
  <si>
    <t>302023334023</t>
  </si>
  <si>
    <t>302023334081</t>
  </si>
  <si>
    <t>302023334099</t>
  </si>
  <si>
    <t>302023334008</t>
  </si>
  <si>
    <t>302023334101</t>
  </si>
  <si>
    <t>302023334083</t>
  </si>
  <si>
    <t>302023334038</t>
  </si>
  <si>
    <t>302023334050</t>
  </si>
  <si>
    <t>302023334088</t>
  </si>
  <si>
    <t>302023334001</t>
  </si>
  <si>
    <t>302023334097</t>
  </si>
  <si>
    <t>202103340112</t>
  </si>
  <si>
    <t>2023软件工程(中外合作办学)02</t>
  </si>
  <si>
    <t>302023334057</t>
  </si>
  <si>
    <t>302023334060</t>
  </si>
  <si>
    <t>302023334063</t>
  </si>
  <si>
    <t>302023334074</t>
  </si>
  <si>
    <t>302023334018</t>
  </si>
  <si>
    <t>302023334066</t>
  </si>
  <si>
    <t>302023334027</t>
  </si>
  <si>
    <t>302023334036</t>
  </si>
  <si>
    <t>302023334002</t>
  </si>
  <si>
    <t>302023334033</t>
  </si>
  <si>
    <t>302023334030</t>
  </si>
  <si>
    <t>302023334024</t>
  </si>
  <si>
    <t>302023334042</t>
  </si>
  <si>
    <t>302023334089</t>
  </si>
  <si>
    <t>302023334051</t>
  </si>
  <si>
    <t>302023334071</t>
  </si>
  <si>
    <t>302023334039</t>
  </si>
  <si>
    <t>302023334012</t>
  </si>
  <si>
    <t>302023334095</t>
  </si>
  <si>
    <t>302023334045</t>
  </si>
  <si>
    <t>302023334021</t>
  </si>
  <si>
    <t>302023334084</t>
  </si>
  <si>
    <t>302023334054</t>
  </si>
  <si>
    <t>302023334080</t>
  </si>
  <si>
    <t>302023334098</t>
  </si>
  <si>
    <t>302023334015</t>
  </si>
  <si>
    <t>302023334078</t>
  </si>
  <si>
    <t>302023334093</t>
  </si>
  <si>
    <t>302023334069</t>
  </si>
  <si>
    <t>302023334086</t>
  </si>
  <si>
    <t>302023334092</t>
  </si>
  <si>
    <t>202203340228</t>
  </si>
  <si>
    <t>302023334068</t>
  </si>
  <si>
    <t>2023软件工程(中外合作办学)03</t>
  </si>
  <si>
    <t>302023334055</t>
  </si>
  <si>
    <t>302023334094</t>
  </si>
  <si>
    <t>302023334072</t>
  </si>
  <si>
    <t>302023334052</t>
  </si>
  <si>
    <t>302023334085</t>
  </si>
  <si>
    <t>302023334064</t>
  </si>
  <si>
    <t>302023334031</t>
  </si>
  <si>
    <t>302023334046</t>
  </si>
  <si>
    <t>302023334049</t>
  </si>
  <si>
    <t>302023334003</t>
  </si>
  <si>
    <t>302023334034</t>
  </si>
  <si>
    <t>302023334058</t>
  </si>
  <si>
    <t>302023334091</t>
  </si>
  <si>
    <t>302023334025</t>
  </si>
  <si>
    <t>302023334061</t>
  </si>
  <si>
    <t>302023334037</t>
  </si>
  <si>
    <t>302023334082</t>
  </si>
  <si>
    <t>302023334028</t>
  </si>
  <si>
    <t>302023334040</t>
  </si>
  <si>
    <t>302023334007</t>
  </si>
  <si>
    <t>302023334067</t>
  </si>
  <si>
    <t>302023334075</t>
  </si>
  <si>
    <t>302023334043</t>
  </si>
  <si>
    <t>302023334079</t>
  </si>
  <si>
    <t>302023334022</t>
  </si>
  <si>
    <t>302023334019</t>
  </si>
  <si>
    <t>202203340308</t>
  </si>
  <si>
    <t>302023334016</t>
  </si>
  <si>
    <t>302023334100</t>
  </si>
  <si>
    <t>302023334087</t>
  </si>
  <si>
    <t>302023334077</t>
  </si>
  <si>
    <t>202103340307</t>
  </si>
  <si>
    <t>302023334005</t>
  </si>
  <si>
    <t>德育素质分（10%）</t>
  </si>
  <si>
    <t>智育素质分(60%)</t>
  </si>
  <si>
    <t>体育素质（8%）</t>
  </si>
  <si>
    <t>美育素质（5%)</t>
  </si>
  <si>
    <t>劳育素质（5%）</t>
  </si>
  <si>
    <t>创新与实践素质（12%）</t>
  </si>
  <si>
    <t>综合测评总得分</t>
  </si>
  <si>
    <t>基本评定分项目
（满分：6分）</t>
  </si>
  <si>
    <t>记实加减分（满分：4分）</t>
  </si>
  <si>
    <t>德育素质总得分</t>
  </si>
  <si>
    <t>体育课程成绩
（满分：5分）</t>
  </si>
  <si>
    <t>课外体育活动成绩
（满分：3分）</t>
  </si>
  <si>
    <t>体育素质总得分</t>
  </si>
  <si>
    <t>文化艺术实践成绩
（满分：0.5分）</t>
  </si>
  <si>
    <t>校内外文化艺术活动</t>
  </si>
  <si>
    <t>美育素质总得分</t>
  </si>
  <si>
    <t>日常劳动</t>
  </si>
  <si>
    <t>志愿服务
（满分：4分）</t>
  </si>
  <si>
    <t>实习实训</t>
  </si>
  <si>
    <t>劳育素质总得分</t>
  </si>
  <si>
    <t>创新创业素质</t>
  </si>
  <si>
    <t>水平考试</t>
  </si>
  <si>
    <t>社会实践</t>
  </si>
  <si>
    <t>社会工作能力
（工作表现）</t>
  </si>
  <si>
    <t>创新与实践素质总得分</t>
  </si>
  <si>
    <t>集体评定等级分
（满分：2分）</t>
  </si>
  <si>
    <t>社会责任记实分
（满分：2分）</t>
  </si>
  <si>
    <t>违纪违规扣分</t>
  </si>
  <si>
    <t>荣誉称号加分</t>
  </si>
  <si>
    <t>校内外体育竞赛得分</t>
  </si>
  <si>
    <t>早锻炼总分</t>
  </si>
  <si>
    <t>校园跑总分</t>
  </si>
  <si>
    <t>AB类总分</t>
  </si>
  <si>
    <t>C类</t>
  </si>
  <si>
    <t>得分</t>
  </si>
  <si>
    <t>类别</t>
  </si>
  <si>
    <t>加减分条目</t>
  </si>
  <si>
    <t>等级</t>
  </si>
  <si>
    <t>学期</t>
  </si>
  <si>
    <t>分数</t>
  </si>
  <si>
    <t>基本评定分</t>
  </si>
  <si>
    <t>B</t>
  </si>
  <si>
    <t>A</t>
  </si>
  <si>
    <t>社会责任记实分</t>
  </si>
  <si>
    <t>2024级本科生助理班主任通报表扬</t>
  </si>
  <si>
    <t>院级</t>
  </si>
  <si>
    <t>A类学生社团上学期团内通报表扬</t>
  </si>
  <si>
    <t>市/校级</t>
  </si>
  <si>
    <t>A类学生社团下学期团内通报表扬</t>
  </si>
  <si>
    <t>青年团校优秀学员</t>
  </si>
  <si>
    <t>星级志愿者</t>
  </si>
  <si>
    <t>优秀团员</t>
  </si>
  <si>
    <t>参与2024年度“计忆骄傲”表彰颁奖盛典筹备工作通报表扬</t>
  </si>
  <si>
    <t>师生节计算机学院巡游方阵人员通报表扬</t>
  </si>
  <si>
    <t>校2025年度“三位一体”综合评价招生志愿者通报表扬</t>
  </si>
  <si>
    <t>集体评定等级分</t>
  </si>
  <si>
    <t>优秀青马分校</t>
  </si>
  <si>
    <t>优秀青马分校负责人</t>
  </si>
  <si>
    <t>优秀公寓分会负责人</t>
  </si>
  <si>
    <t>890一站式学生社区值班全勤人员通报表扬</t>
  </si>
  <si>
    <t>旷课2课时</t>
  </si>
  <si>
    <t>我院2024级研究生迎新工作人员通报表扬</t>
  </si>
  <si>
    <t>优秀团干</t>
  </si>
  <si>
    <t>班级考评等级</t>
  </si>
  <si>
    <t>上学期</t>
  </si>
  <si>
    <t>下学期</t>
  </si>
  <si>
    <t>“燃动校园，健康蜕变”减肥挑战赛全勤人员通报表扬</t>
  </si>
  <si>
    <t>优秀社管分会负责人</t>
  </si>
  <si>
    <t>303023334042</t>
  </si>
  <si>
    <t>302023334009</t>
  </si>
  <si>
    <t>2024浙江工业大学首届师生节开幕式及“凛跑和山”微型马拉松通报表扬</t>
  </si>
  <si>
    <t>2024-2025学年第一学期校学生会学生骨干通报表扬</t>
  </si>
  <si>
    <t>2024-2025学年党委学生工作部（学生处）指导社团学生骨干通报表扬</t>
  </si>
  <si>
    <t>302023335016</t>
  </si>
  <si>
    <t>平均学分绩点</t>
  </si>
  <si>
    <t>奖次</t>
  </si>
  <si>
    <t>顺位</t>
  </si>
  <si>
    <t>团体比例系数</t>
  </si>
  <si>
    <t>校内外体育活动</t>
  </si>
  <si>
    <t>校园跑</t>
  </si>
  <si>
    <t>早锻炼</t>
  </si>
  <si>
    <t>体育课程成绩</t>
  </si>
  <si>
    <t>体育成绩</t>
  </si>
  <si>
    <t>校内外体育竞赛</t>
  </si>
  <si>
    <t>板球趣味赛团体</t>
  </si>
  <si>
    <t>第二名</t>
  </si>
  <si>
    <t>队员</t>
  </si>
  <si>
    <t>全垒打大赛棒球组团体</t>
  </si>
  <si>
    <t>第三名</t>
  </si>
  <si>
    <t>302023334041</t>
  </si>
  <si>
    <t>第三十五届运动会50m双人拖带团体</t>
  </si>
  <si>
    <t>第四名</t>
  </si>
  <si>
    <t>第三十五届运动会8*50m自由泳接力团体</t>
  </si>
  <si>
    <t>第三十五届运动会100自由泳单项</t>
  </si>
  <si>
    <t>第一名</t>
  </si>
  <si>
    <t>第三十五届运动会50自由泳单项</t>
  </si>
  <si>
    <t>篮球大院赛团体</t>
  </si>
  <si>
    <t>第六名</t>
  </si>
  <si>
    <t>30</t>
  </si>
  <si>
    <t>302024334080</t>
  </si>
  <si>
    <t>第三十五届运动会引体向上团体</t>
  </si>
  <si>
    <t>第三十五届运动会男子铅球单项</t>
  </si>
  <si>
    <t>第三十五届运动会男子铁饼单项</t>
  </si>
  <si>
    <t>第七名</t>
  </si>
  <si>
    <t>第三十五届运动会50仰泳单项</t>
  </si>
  <si>
    <t>全垒打大赛垒球组团体</t>
  </si>
  <si>
    <t>校内外文化艺术竞赛</t>
  </si>
  <si>
    <t>浙江工业大学第一届“畅言杯”校园提案大赛</t>
  </si>
  <si>
    <t>三等奖</t>
  </si>
  <si>
    <t>二等奖</t>
  </si>
  <si>
    <t>知行杯</t>
  </si>
  <si>
    <t>一等奖</t>
  </si>
  <si>
    <t>浙江工业大学第一届模拟政协提案大赛</t>
  </si>
  <si>
    <t>2024年下半年分党校培训班优秀主题讨论作品</t>
  </si>
  <si>
    <t>文化艺术实践</t>
  </si>
  <si>
    <t>选修文化艺术类课程篆刻美学</t>
  </si>
  <si>
    <t>浙江工业大学2025年大学生艺术节艺术表演类</t>
  </si>
  <si>
    <t>浙江工业大学2025年大学生艺术节艺术作品类</t>
  </si>
  <si>
    <t>最美笔记</t>
  </si>
  <si>
    <t>美育素质 艺术素养课（纪录片与历史记忆）</t>
  </si>
  <si>
    <t>劳动日常考核基础分</t>
  </si>
  <si>
    <t>志愿服务</t>
  </si>
  <si>
    <t>A类+B类</t>
  </si>
  <si>
    <t>西山登山大会</t>
  </si>
  <si>
    <t>献血一次</t>
  </si>
  <si>
    <t>活动与卫生加减分</t>
  </si>
  <si>
    <t>文明寝室</t>
  </si>
  <si>
    <t>献血1次</t>
  </si>
  <si>
    <t>社会工作能力（工作表现）</t>
  </si>
  <si>
    <t>合作发展部负责人</t>
  </si>
  <si>
    <t>校友会负责人</t>
  </si>
  <si>
    <t>全国大学英语六级考试</t>
  </si>
  <si>
    <t>A类社团创新创业中心主要负责人</t>
  </si>
  <si>
    <t>心理委员</t>
  </si>
  <si>
    <t>第四十一届专业学术竞赛</t>
  </si>
  <si>
    <t>第三十三届办公技能大赛</t>
  </si>
  <si>
    <t>第十六届中国大学生服务外包创新创业大赛东部区域赛</t>
  </si>
  <si>
    <t>省级</t>
  </si>
  <si>
    <t>浙江工业大学“运河杯”大学生课外学术科技基金立项项目</t>
  </si>
  <si>
    <t>班长</t>
  </si>
  <si>
    <t>班长+原生活委员</t>
  </si>
  <si>
    <t>B+B</t>
  </si>
  <si>
    <t>文娱部主要负责人</t>
  </si>
  <si>
    <t>第十七届浙江工业大学“运河杯”创新创业大赛</t>
  </si>
  <si>
    <t>铜奖</t>
  </si>
  <si>
    <t>合作发展部主要负责人</t>
  </si>
  <si>
    <t>雅思</t>
  </si>
  <si>
    <t>第十六届蓝桥杯全国软件和信息技术专业人才大赛浙江赛区</t>
  </si>
  <si>
    <t>青年马克思主义者学校负责人</t>
  </si>
  <si>
    <t>第十五届全国大学生电子商务“创新、创意及创业”挑战赛浙江工业大学校级赛</t>
  </si>
  <si>
    <t>心理委员联合会计算机分会负责人</t>
  </si>
  <si>
    <t>原宣调委员</t>
  </si>
  <si>
    <t>党员之家宣传部部长</t>
  </si>
  <si>
    <t>实践委员</t>
  </si>
  <si>
    <t>实践委员+原文体委员</t>
  </si>
  <si>
    <t>A+B</t>
  </si>
  <si>
    <t>2024年浙江工业大学“双百双进”暑期社会实践</t>
  </si>
  <si>
    <t>学习委员</t>
  </si>
  <si>
    <t>创意代码大赛</t>
  </si>
  <si>
    <t>890综合事务管理中心负责人</t>
  </si>
  <si>
    <t>原学习委员</t>
  </si>
  <si>
    <t>第七届浙江省大学生网络与信息安全竞赛技能挑战赛</t>
  </si>
  <si>
    <t>校第三十六届“运河杯”大学生课外学术科技作品竞赛</t>
  </si>
  <si>
    <t>浙江工业大学第二十二届大学生程序设计竞赛</t>
  </si>
  <si>
    <t>团支书</t>
  </si>
  <si>
    <t>团支书+原班长</t>
  </si>
  <si>
    <t>团总副书记</t>
  </si>
  <si>
    <t>办公室负责人</t>
  </si>
  <si>
    <t>A类社团创新创业中心次要负责人</t>
  </si>
  <si>
    <t>浙江工业大学创业学院创客联盟培训部干事</t>
  </si>
  <si>
    <t>文娱部负责人</t>
  </si>
  <si>
    <t>原心理委员</t>
  </si>
  <si>
    <t>第四十二届专业学术竞赛</t>
  </si>
  <si>
    <t>2025年浙江工业大学大学生数学建模竞赛</t>
  </si>
  <si>
    <t>第十六届大学生数学竞赛</t>
  </si>
  <si>
    <t>第十六届中国大学生服务外包创新创业大赛全国赛</t>
  </si>
  <si>
    <t>国家级</t>
  </si>
  <si>
    <t>原生活委员</t>
  </si>
  <si>
    <t>第三十四届办公技能大赛</t>
  </si>
  <si>
    <t>B+A</t>
  </si>
  <si>
    <t>社团管理中心负责人</t>
  </si>
  <si>
    <t>浙江省大学生电子商务竞赛</t>
  </si>
  <si>
    <t>D</t>
  </si>
  <si>
    <t>普通话水平测试</t>
  </si>
  <si>
    <t>全国大学英语四级考试</t>
  </si>
  <si>
    <t>简历模拟大赛</t>
  </si>
  <si>
    <t>首届全国人工智能应用创新大赛</t>
  </si>
  <si>
    <t>浙江工业大学第一届模拟提案大赛</t>
  </si>
  <si>
    <t>宣传部主要负责人</t>
  </si>
  <si>
    <t>国家计算机等级考试三级</t>
  </si>
  <si>
    <t>浙江工业大学校学生会文体部工作人员</t>
  </si>
  <si>
    <t>心理委员+原生活委员</t>
  </si>
  <si>
    <t>E度工作室主要负责人</t>
  </si>
  <si>
    <t>普通话水平测试二乙</t>
  </si>
  <si>
    <t>浙江工业大学校学生会办公室负责人</t>
  </si>
  <si>
    <t>2024年校级双百双进社会实践</t>
  </si>
  <si>
    <t>浙江工业大学网络与信息安全CTF比赛</t>
  </si>
  <si>
    <t>浙江工业大学西哲社副社长</t>
  </si>
  <si>
    <t>2024年浙江工业大学英语读写大赛暨第二届“外研社·国才杯”“理解当代中国”浙江省大学生外语能力大赛英语读写竞赛选拔赛</t>
  </si>
  <si>
    <t>2025安恒杯浙江工业大学CTF校赛</t>
  </si>
  <si>
    <t>特等奖</t>
  </si>
  <si>
    <t>2025年全国大学生英语竞赛(NECCS)C类</t>
  </si>
  <si>
    <t>第十八届全国大学生信息安全竞赛（创新实践能力赛）暨第二届“长城杯”铁人三项赛（防护赛）半决赛</t>
  </si>
  <si>
    <t>国家信息安全水平考试（NISP）一级</t>
  </si>
  <si>
    <t>国家普通话水平测试</t>
  </si>
  <si>
    <t>浙江工业大学大学生程序设计竞赛</t>
  </si>
  <si>
    <t>浙江工业大学大学生智能汽车竞赛</t>
  </si>
  <si>
    <t>A类社团（校精弘网络）部门（产研部）次要负责人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</si>
</sst>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sz val="11"/>
      <color rgb="FF000000"/>
      <name val="Calibri"/>
      <charset val="134"/>
    </font>
    <font>
      <sz val="11"/>
      <color rgb="FF92D05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  <xf numFmtId="0" fontId="31" fillId="0" borderId="0"/>
    <xf numFmtId="0" fontId="31" fillId="0" borderId="0"/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/>
    </xf>
    <xf numFmtId="0" fontId="0" fillId="0" borderId="0" xfId="0" applyAlignment="1">
      <alignment horizontal="left" vertical="center"/>
    </xf>
    <xf numFmtId="176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176" fontId="2" fillId="0" borderId="1" xfId="5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176" fontId="10" fillId="0" borderId="1" xfId="51" applyNumberFormat="1" applyFont="1" applyBorder="1" applyAlignment="1">
      <alignment horizontal="center" vertical="center" wrapText="1"/>
    </xf>
    <xf numFmtId="177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1" xfId="0" applyFont="1" applyBorder="1" applyAlignment="1" quotePrefix="1">
      <alignment horizontal="center" vertical="center"/>
    </xf>
    <xf numFmtId="0" fontId="0" fillId="0" borderId="1" xfId="0" applyBorder="1" applyAlignment="1" quotePrefix="1">
      <alignment horizontal="center" vertical="center"/>
    </xf>
    <xf numFmtId="49" fontId="2" fillId="0" borderId="1" xfId="0" applyNumberFormat="1" applyFont="1" applyBorder="1" applyAlignment="1" quotePrefix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_Sheet1" xfId="50"/>
    <cellStyle name="常规_计科110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customXml" Target="../customXml/item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2"/>
  <sheetViews>
    <sheetView tabSelected="1" workbookViewId="0">
      <pane xSplit="2" ySplit="1" topLeftCell="C2" activePane="bottomRight" state="frozen"/>
      <selection/>
      <selection pane="topRight"/>
      <selection pane="bottomLeft"/>
      <selection pane="bottomRight" activeCell="B2" sqref="B2"/>
    </sheetView>
  </sheetViews>
  <sheetFormatPr defaultColWidth="9.20192307692308" defaultRowHeight="16.8" outlineLevelCol="5"/>
  <cols>
    <col min="1" max="1" width="44.5288461538462" style="1" customWidth="1"/>
    <col min="2" max="2" width="17.7980769230769" style="3" customWidth="1"/>
    <col min="3" max="3" width="8.66346153846154" style="3" customWidth="1"/>
    <col min="4" max="4" width="7.06730769230769" style="36" customWidth="1"/>
    <col min="5" max="5" width="17.5961538461538" style="3" customWidth="1"/>
    <col min="6" max="6" width="20" style="3" customWidth="1"/>
  </cols>
  <sheetData>
    <row r="1" ht="17" spans="1:6">
      <c r="A1" s="4" t="s">
        <v>0</v>
      </c>
      <c r="B1" s="37" t="s">
        <v>1</v>
      </c>
      <c r="C1" s="37" t="s">
        <v>2</v>
      </c>
      <c r="D1" s="38" t="s">
        <v>3</v>
      </c>
      <c r="E1" s="6" t="s">
        <v>4</v>
      </c>
      <c r="F1" s="6" t="s">
        <v>5</v>
      </c>
    </row>
    <row r="2" spans="1:6">
      <c r="A2" s="5" t="s">
        <v>6</v>
      </c>
      <c r="B2" s="39" t="s">
        <v>7</v>
      </c>
      <c r="C2" s="13"/>
      <c r="D2" s="38">
        <f>VLOOKUP(B2,计分表!B:AF,31,0)</f>
        <v>79.7990666666666</v>
      </c>
      <c r="E2" s="6">
        <f>_xlfn.RANK.EQ(D2,$D$2:$D$101,0)</f>
        <v>4</v>
      </c>
      <c r="F2" s="6">
        <f>_xlfn.RANK.EQ(VLOOKUP(B2,智育素质!$B:$D,3,FALSE),智育素质!$D:$D,0)</f>
        <v>7</v>
      </c>
    </row>
    <row r="3" spans="1:6">
      <c r="A3" s="5" t="s">
        <v>6</v>
      </c>
      <c r="B3" s="39" t="s">
        <v>8</v>
      </c>
      <c r="C3" s="13"/>
      <c r="D3" s="38">
        <f>VLOOKUP(B3,计分表!B:AF,31,0)</f>
        <v>76.4890666666667</v>
      </c>
      <c r="E3" s="6">
        <f t="shared" ref="E3:E34" si="0">_xlfn.RANK.EQ(D3,$D$2:$D$101,0)</f>
        <v>7</v>
      </c>
      <c r="F3" s="6">
        <f>_xlfn.RANK.EQ(VLOOKUP(B3,智育素质!$B:$D,3,FALSE),智育素质!$D:$D,0)</f>
        <v>6</v>
      </c>
    </row>
    <row r="4" spans="1:6">
      <c r="A4" s="5" t="s">
        <v>6</v>
      </c>
      <c r="B4" s="39" t="s">
        <v>9</v>
      </c>
      <c r="C4" s="13"/>
      <c r="D4" s="38">
        <f>VLOOKUP(B4,计分表!B:AF,31,0)</f>
        <v>72.4296666666667</v>
      </c>
      <c r="E4" s="6">
        <f t="shared" si="0"/>
        <v>12</v>
      </c>
      <c r="F4" s="6">
        <f>_xlfn.RANK.EQ(VLOOKUP(B4,智育素质!$B:$D,3,FALSE),智育素质!$D:$D,0)</f>
        <v>2</v>
      </c>
    </row>
    <row r="5" spans="1:6">
      <c r="A5" s="5" t="s">
        <v>6</v>
      </c>
      <c r="B5" s="39" t="s">
        <v>10</v>
      </c>
      <c r="C5" s="6"/>
      <c r="D5" s="38">
        <f>VLOOKUP(B5,计分表!B:AF,31,0)</f>
        <v>71.6731833333333</v>
      </c>
      <c r="E5" s="6">
        <f t="shared" si="0"/>
        <v>13</v>
      </c>
      <c r="F5" s="6">
        <f>_xlfn.RANK.EQ(VLOOKUP(B5,智育素质!$B:$D,3,FALSE),智育素质!$D:$D,0)</f>
        <v>4</v>
      </c>
    </row>
    <row r="6" spans="1:6">
      <c r="A6" s="4" t="s">
        <v>6</v>
      </c>
      <c r="B6" s="23" t="s">
        <v>11</v>
      </c>
      <c r="C6" s="6"/>
      <c r="D6" s="38">
        <f>VLOOKUP(B6,计分表!B:AF,31,0)</f>
        <v>77.9997777777778</v>
      </c>
      <c r="E6" s="6">
        <f t="shared" si="0"/>
        <v>5</v>
      </c>
      <c r="F6" s="6">
        <f>_xlfn.RANK.EQ(VLOOKUP(B6,智育素质!$B:$D,3,FALSE),智育素质!$D:$D,0)</f>
        <v>9</v>
      </c>
    </row>
    <row r="7" spans="1:6">
      <c r="A7" s="4" t="s">
        <v>6</v>
      </c>
      <c r="B7" s="23" t="s">
        <v>12</v>
      </c>
      <c r="C7" s="6"/>
      <c r="D7" s="38">
        <f>VLOOKUP(B7,计分表!B:AF,31,0)</f>
        <v>65.0221666666667</v>
      </c>
      <c r="E7" s="6">
        <f t="shared" si="0"/>
        <v>30</v>
      </c>
      <c r="F7" s="6">
        <f>_xlfn.RANK.EQ(VLOOKUP(B7,智育素质!$B:$D,3,FALSE),智育素质!$D:$D,0)</f>
        <v>18</v>
      </c>
    </row>
    <row r="8" spans="1:6">
      <c r="A8" s="4" t="s">
        <v>6</v>
      </c>
      <c r="B8" s="23" t="s">
        <v>13</v>
      </c>
      <c r="C8" s="6"/>
      <c r="D8" s="38">
        <f>VLOOKUP(B8,计分表!B:AF,31,0)</f>
        <v>68.4516666666667</v>
      </c>
      <c r="E8" s="6">
        <f t="shared" si="0"/>
        <v>19</v>
      </c>
      <c r="F8" s="6">
        <f>_xlfn.RANK.EQ(VLOOKUP(B8,智育素质!$B:$D,3,FALSE),智育素质!$D:$D,0)</f>
        <v>12</v>
      </c>
    </row>
    <row r="9" spans="1:6">
      <c r="A9" s="4" t="s">
        <v>6</v>
      </c>
      <c r="B9" s="23" t="s">
        <v>14</v>
      </c>
      <c r="C9" s="6"/>
      <c r="D9" s="38">
        <f>VLOOKUP(B9,计分表!B:AF,31,0)</f>
        <v>68.3114</v>
      </c>
      <c r="E9" s="6">
        <f t="shared" si="0"/>
        <v>20</v>
      </c>
      <c r="F9" s="6">
        <f>_xlfn.RANK.EQ(VLOOKUP(B9,智育素质!$B:$D,3,FALSE),智育素质!$D:$D,0)</f>
        <v>20</v>
      </c>
    </row>
    <row r="10" spans="1:6">
      <c r="A10" s="4" t="s">
        <v>6</v>
      </c>
      <c r="B10" s="23" t="s">
        <v>15</v>
      </c>
      <c r="C10" s="6"/>
      <c r="D10" s="38">
        <f>VLOOKUP(B10,计分表!B:AF,31,0)</f>
        <v>66.246</v>
      </c>
      <c r="E10" s="6">
        <f t="shared" si="0"/>
        <v>23</v>
      </c>
      <c r="F10" s="6">
        <f>_xlfn.RANK.EQ(VLOOKUP(B10,智育素质!$B:$D,3,FALSE),智育素质!$D:$D,0)</f>
        <v>24</v>
      </c>
    </row>
    <row r="11" spans="1:6">
      <c r="A11" s="4" t="s">
        <v>6</v>
      </c>
      <c r="B11" s="23" t="s">
        <v>16</v>
      </c>
      <c r="C11" s="6"/>
      <c r="D11" s="38">
        <f>VLOOKUP(B11,计分表!B:AF,31,0)</f>
        <v>65.415</v>
      </c>
      <c r="E11" s="6">
        <f t="shared" si="0"/>
        <v>29</v>
      </c>
      <c r="F11" s="6">
        <f>_xlfn.RANK.EQ(VLOOKUP(B11,智育素质!$B:$D,3,FALSE),智育素质!$D:$D,0)</f>
        <v>25</v>
      </c>
    </row>
    <row r="12" spans="1:6">
      <c r="A12" s="4" t="s">
        <v>6</v>
      </c>
      <c r="B12" s="23" t="s">
        <v>17</v>
      </c>
      <c r="C12" s="6"/>
      <c r="D12" s="38">
        <f>VLOOKUP(B12,计分表!B:AF,31,0)</f>
        <v>66.0436</v>
      </c>
      <c r="E12" s="6">
        <f t="shared" si="0"/>
        <v>25</v>
      </c>
      <c r="F12" s="6">
        <f>_xlfn.RANK.EQ(VLOOKUP(B12,智育素质!$B:$D,3,FALSE),智育素质!$D:$D,0)</f>
        <v>32</v>
      </c>
    </row>
    <row r="13" spans="1:6">
      <c r="A13" s="4" t="s">
        <v>6</v>
      </c>
      <c r="B13" s="23" t="s">
        <v>18</v>
      </c>
      <c r="C13" s="6"/>
      <c r="D13" s="38">
        <f>VLOOKUP(B13,计分表!B:AF,31,0)</f>
        <v>64.376</v>
      </c>
      <c r="E13" s="6">
        <f t="shared" si="0"/>
        <v>33</v>
      </c>
      <c r="F13" s="6">
        <f>_xlfn.RANK.EQ(VLOOKUP(B13,智育素质!$B:$D,3,FALSE),智育素质!$D:$D,0)</f>
        <v>31</v>
      </c>
    </row>
    <row r="14" spans="1:6">
      <c r="A14" s="4" t="s">
        <v>6</v>
      </c>
      <c r="B14" s="23" t="s">
        <v>19</v>
      </c>
      <c r="C14" s="6"/>
      <c r="D14" s="38">
        <f>VLOOKUP(B14,计分表!B:AF,31,0)</f>
        <v>68.1047777777778</v>
      </c>
      <c r="E14" s="6">
        <f t="shared" si="0"/>
        <v>21</v>
      </c>
      <c r="F14" s="6">
        <f>_xlfn.RANK.EQ(VLOOKUP(B14,智育素质!$B:$D,3,FALSE),智育素质!$D:$D,0)</f>
        <v>19</v>
      </c>
    </row>
    <row r="15" spans="1:6">
      <c r="A15" s="4" t="s">
        <v>6</v>
      </c>
      <c r="B15" s="23" t="s">
        <v>20</v>
      </c>
      <c r="C15" s="6"/>
      <c r="D15" s="38">
        <f>VLOOKUP(B15,计分表!B:AF,31,0)</f>
        <v>68.7840666666667</v>
      </c>
      <c r="E15" s="6">
        <f t="shared" si="0"/>
        <v>17</v>
      </c>
      <c r="F15" s="6">
        <f>_xlfn.RANK.EQ(VLOOKUP(B15,智育素质!$B:$D,3,FALSE),智育素质!$D:$D,0)</f>
        <v>30</v>
      </c>
    </row>
    <row r="16" spans="1:6">
      <c r="A16" s="4" t="s">
        <v>6</v>
      </c>
      <c r="B16" s="23" t="s">
        <v>21</v>
      </c>
      <c r="C16" s="6"/>
      <c r="D16" s="38">
        <f>VLOOKUP(B16,计分表!B:AF,31,0)</f>
        <v>60.9353333333333</v>
      </c>
      <c r="E16" s="6">
        <f t="shared" si="0"/>
        <v>43</v>
      </c>
      <c r="F16" s="6">
        <f>_xlfn.RANK.EQ(VLOOKUP(B16,智育素质!$B:$D,3,FALSE),智育素质!$D:$D,0)</f>
        <v>36</v>
      </c>
    </row>
    <row r="17" spans="1:6">
      <c r="A17" s="4" t="s">
        <v>6</v>
      </c>
      <c r="B17" s="23" t="s">
        <v>22</v>
      </c>
      <c r="C17" s="6"/>
      <c r="D17" s="38">
        <f>VLOOKUP(B17,计分表!B:AF,31,0)</f>
        <v>65.671</v>
      </c>
      <c r="E17" s="6">
        <f t="shared" si="0"/>
        <v>26</v>
      </c>
      <c r="F17" s="6">
        <f>_xlfn.RANK.EQ(VLOOKUP(B17,智育素质!$B:$D,3,FALSE),智育素质!$D:$D,0)</f>
        <v>35</v>
      </c>
    </row>
    <row r="18" spans="1:6">
      <c r="A18" s="4" t="s">
        <v>6</v>
      </c>
      <c r="B18" s="23" t="s">
        <v>23</v>
      </c>
      <c r="C18" s="6"/>
      <c r="D18" s="38">
        <f>VLOOKUP(B18,计分表!B:AF,31,0)</f>
        <v>64.3787777777778</v>
      </c>
      <c r="E18" s="6">
        <f t="shared" si="0"/>
        <v>32</v>
      </c>
      <c r="F18" s="6">
        <f>_xlfn.RANK.EQ(VLOOKUP(B18,智育素质!$B:$D,3,FALSE),智育素质!$D:$D,0)</f>
        <v>41</v>
      </c>
    </row>
    <row r="19" spans="1:6">
      <c r="A19" s="4" t="s">
        <v>6</v>
      </c>
      <c r="B19" s="23" t="s">
        <v>24</v>
      </c>
      <c r="C19" s="6"/>
      <c r="D19" s="38">
        <f>VLOOKUP(B19,计分表!B:AF,31,0)</f>
        <v>60.7320666666667</v>
      </c>
      <c r="E19" s="6">
        <f t="shared" si="0"/>
        <v>49</v>
      </c>
      <c r="F19" s="6">
        <f>_xlfn.RANK.EQ(VLOOKUP(B19,智育素质!$B:$D,3,FALSE),智育素质!$D:$D,0)</f>
        <v>52</v>
      </c>
    </row>
    <row r="20" spans="1:6">
      <c r="A20" s="4" t="s">
        <v>6</v>
      </c>
      <c r="B20" s="23" t="s">
        <v>25</v>
      </c>
      <c r="C20" s="6"/>
      <c r="D20" s="38">
        <f>VLOOKUP(B20,计分表!B:AF,31,0)</f>
        <v>60.7546</v>
      </c>
      <c r="E20" s="6">
        <f t="shared" si="0"/>
        <v>48</v>
      </c>
      <c r="F20" s="6">
        <f>_xlfn.RANK.EQ(VLOOKUP(B20,智育素质!$B:$D,3,FALSE),智育素质!$D:$D,0)</f>
        <v>43</v>
      </c>
    </row>
    <row r="21" spans="1:6">
      <c r="A21" s="4" t="s">
        <v>6</v>
      </c>
      <c r="B21" s="23" t="s">
        <v>26</v>
      </c>
      <c r="C21" s="6"/>
      <c r="D21" s="38">
        <f>VLOOKUP(B21,计分表!B:AF,31,0)</f>
        <v>60.814375</v>
      </c>
      <c r="E21" s="6">
        <f t="shared" si="0"/>
        <v>46</v>
      </c>
      <c r="F21" s="6">
        <f>_xlfn.RANK.EQ(VLOOKUP(B21,智育素质!$B:$D,3,FALSE),智育素质!$D:$D,0)</f>
        <v>37</v>
      </c>
    </row>
    <row r="22" spans="1:6">
      <c r="A22" s="4" t="s">
        <v>6</v>
      </c>
      <c r="B22" s="23" t="s">
        <v>27</v>
      </c>
      <c r="C22" s="6"/>
      <c r="D22" s="38">
        <f>VLOOKUP(B22,计分表!B:AF,31,0)</f>
        <v>60.9316666666667</v>
      </c>
      <c r="E22" s="6">
        <f t="shared" si="0"/>
        <v>44</v>
      </c>
      <c r="F22" s="6">
        <f>_xlfn.RANK.EQ(VLOOKUP(B22,智育素质!$B:$D,3,FALSE),智育素质!$D:$D,0)</f>
        <v>46</v>
      </c>
    </row>
    <row r="23" spans="1:6">
      <c r="A23" s="4" t="s">
        <v>6</v>
      </c>
      <c r="B23" s="23" t="s">
        <v>28</v>
      </c>
      <c r="C23" s="6"/>
      <c r="D23" s="38">
        <f>VLOOKUP(B23,计分表!B:AF,31,0)</f>
        <v>60.8026944444444</v>
      </c>
      <c r="E23" s="6">
        <f t="shared" si="0"/>
        <v>47</v>
      </c>
      <c r="F23" s="6">
        <f>_xlfn.RANK.EQ(VLOOKUP(B23,智育素质!$B:$D,3,FALSE),智育素质!$D:$D,0)</f>
        <v>54</v>
      </c>
    </row>
    <row r="24" spans="1:6">
      <c r="A24" s="4" t="s">
        <v>6</v>
      </c>
      <c r="B24" s="23" t="s">
        <v>29</v>
      </c>
      <c r="C24" s="6"/>
      <c r="D24" s="38">
        <f>VLOOKUP(B24,计分表!B:AF,31,0)</f>
        <v>57.9887083333333</v>
      </c>
      <c r="E24" s="6">
        <f t="shared" si="0"/>
        <v>62</v>
      </c>
      <c r="F24" s="6">
        <f>_xlfn.RANK.EQ(VLOOKUP(B24,智育素质!$B:$D,3,FALSE),智育素质!$D:$D,0)</f>
        <v>55</v>
      </c>
    </row>
    <row r="25" spans="1:6">
      <c r="A25" s="4" t="s">
        <v>6</v>
      </c>
      <c r="B25" s="23" t="s">
        <v>30</v>
      </c>
      <c r="C25" s="6"/>
      <c r="D25" s="38">
        <f>VLOOKUP(B25,计分表!B:AF,31,0)</f>
        <v>58.9056666666667</v>
      </c>
      <c r="E25" s="6">
        <f t="shared" si="0"/>
        <v>58</v>
      </c>
      <c r="F25" s="6">
        <f>_xlfn.RANK.EQ(VLOOKUP(B25,智育素质!$B:$D,3,FALSE),智育素质!$D:$D,0)</f>
        <v>56</v>
      </c>
    </row>
    <row r="26" spans="1:6">
      <c r="A26" s="4" t="s">
        <v>6</v>
      </c>
      <c r="B26" s="23" t="s">
        <v>31</v>
      </c>
      <c r="C26" s="6"/>
      <c r="D26" s="38">
        <f>VLOOKUP(B26,计分表!B:AF,31,0)</f>
        <v>57.0015833333333</v>
      </c>
      <c r="E26" s="6">
        <f t="shared" si="0"/>
        <v>66</v>
      </c>
      <c r="F26" s="6">
        <f>_xlfn.RANK.EQ(VLOOKUP(B26,智育素质!$B:$D,3,FALSE),智育素质!$D:$D,0)</f>
        <v>84</v>
      </c>
    </row>
    <row r="27" spans="1:6">
      <c r="A27" s="4" t="s">
        <v>6</v>
      </c>
      <c r="B27" s="23" t="s">
        <v>32</v>
      </c>
      <c r="C27" s="6"/>
      <c r="D27" s="38">
        <f>VLOOKUP(B27,计分表!B:AF,31,0)</f>
        <v>55.4023333333333</v>
      </c>
      <c r="E27" s="6">
        <f t="shared" si="0"/>
        <v>75</v>
      </c>
      <c r="F27" s="6">
        <f>_xlfn.RANK.EQ(VLOOKUP(B27,智育素质!$B:$D,3,FALSE),智育素质!$D:$D,0)</f>
        <v>68</v>
      </c>
    </row>
    <row r="28" spans="1:6">
      <c r="A28" s="4" t="s">
        <v>6</v>
      </c>
      <c r="B28" s="23" t="s">
        <v>33</v>
      </c>
      <c r="C28" s="6"/>
      <c r="D28" s="38">
        <f>VLOOKUP(B28,计分表!B:AF,31,0)</f>
        <v>61.7695</v>
      </c>
      <c r="E28" s="6">
        <f t="shared" si="0"/>
        <v>40</v>
      </c>
      <c r="F28" s="6">
        <f>_xlfn.RANK.EQ(VLOOKUP(B28,智育素质!$B:$D,3,FALSE),智育素质!$D:$D,0)</f>
        <v>62</v>
      </c>
    </row>
    <row r="29" spans="1:6">
      <c r="A29" s="4" t="s">
        <v>6</v>
      </c>
      <c r="B29" s="23" t="s">
        <v>34</v>
      </c>
      <c r="C29" s="6"/>
      <c r="D29" s="38">
        <f>VLOOKUP(B29,计分表!B:AF,31,0)</f>
        <v>56.6353333333333</v>
      </c>
      <c r="E29" s="6">
        <f t="shared" si="0"/>
        <v>69</v>
      </c>
      <c r="F29" s="6">
        <f>_xlfn.RANK.EQ(VLOOKUP(B29,智育素质!$B:$D,3,FALSE),智育素质!$D:$D,0)</f>
        <v>61</v>
      </c>
    </row>
    <row r="30" spans="1:6">
      <c r="A30" s="4" t="s">
        <v>6</v>
      </c>
      <c r="B30" s="23" t="s">
        <v>35</v>
      </c>
      <c r="C30" s="6"/>
      <c r="D30" s="38">
        <f>VLOOKUP(B30,计分表!B:AF,31,0)</f>
        <v>56.9346666666667</v>
      </c>
      <c r="E30" s="6">
        <f t="shared" si="0"/>
        <v>68</v>
      </c>
      <c r="F30" s="6">
        <f>_xlfn.RANK.EQ(VLOOKUP(B30,智育素质!$B:$D,3,FALSE),智育素质!$D:$D,0)</f>
        <v>69</v>
      </c>
    </row>
    <row r="31" spans="1:6">
      <c r="A31" s="4" t="s">
        <v>6</v>
      </c>
      <c r="B31" s="23" t="s">
        <v>36</v>
      </c>
      <c r="C31" s="6"/>
      <c r="D31" s="38">
        <f>VLOOKUP(B31,计分表!B:AF,31,0)</f>
        <v>64.801</v>
      </c>
      <c r="E31" s="6">
        <f t="shared" si="0"/>
        <v>31</v>
      </c>
      <c r="F31" s="6">
        <f>_xlfn.RANK.EQ(VLOOKUP(B31,智育素质!$B:$D,3,FALSE),智育素质!$D:$D,0)</f>
        <v>53</v>
      </c>
    </row>
    <row r="32" spans="1:6">
      <c r="A32" s="4" t="s">
        <v>6</v>
      </c>
      <c r="B32" s="23" t="s">
        <v>37</v>
      </c>
      <c r="C32" s="6"/>
      <c r="D32" s="38">
        <f>VLOOKUP(B32,计分表!B:AF,31,0)</f>
        <v>56.6223333333333</v>
      </c>
      <c r="E32" s="6">
        <f t="shared" si="0"/>
        <v>70</v>
      </c>
      <c r="F32" s="6">
        <f>_xlfn.RANK.EQ(VLOOKUP(B32,智育素质!$B:$D,3,FALSE),智育素质!$D:$D,0)</f>
        <v>67</v>
      </c>
    </row>
    <row r="33" spans="1:6">
      <c r="A33" s="4" t="s">
        <v>6</v>
      </c>
      <c r="B33" s="23" t="s">
        <v>38</v>
      </c>
      <c r="C33" s="6"/>
      <c r="D33" s="38">
        <f>VLOOKUP(B33,计分表!B:AF,31,0)</f>
        <v>59.4413333333333</v>
      </c>
      <c r="E33" s="6">
        <f t="shared" si="0"/>
        <v>56</v>
      </c>
      <c r="F33" s="6">
        <f>_xlfn.RANK.EQ(VLOOKUP(B33,智育素质!$B:$D,3,FALSE),智育素质!$D:$D,0)</f>
        <v>47</v>
      </c>
    </row>
    <row r="34" spans="1:6">
      <c r="A34" s="4" t="s">
        <v>6</v>
      </c>
      <c r="B34" s="23" t="s">
        <v>39</v>
      </c>
      <c r="C34" s="6"/>
      <c r="D34" s="38">
        <f>VLOOKUP(B34,计分表!B:AF,31,0)</f>
        <v>53.7323333333333</v>
      </c>
      <c r="E34" s="6">
        <f t="shared" si="0"/>
        <v>78</v>
      </c>
      <c r="F34" s="6">
        <f>_xlfn.RANK.EQ(VLOOKUP(B34,智育素质!$B:$D,3,FALSE),智育素质!$D:$D,0)</f>
        <v>82</v>
      </c>
    </row>
    <row r="35" spans="1:6">
      <c r="A35" s="4" t="s">
        <v>6</v>
      </c>
      <c r="B35" s="23" t="s">
        <v>40</v>
      </c>
      <c r="C35" s="6"/>
      <c r="D35" s="38">
        <f>VLOOKUP(B35,计分表!B:AF,31,0)</f>
        <v>44.7356666666667</v>
      </c>
      <c r="E35" s="6">
        <f t="shared" ref="E35:E66" si="1">_xlfn.RANK.EQ(D35,$D$2:$D$101,0)</f>
        <v>97</v>
      </c>
      <c r="F35" s="6">
        <f>_xlfn.RANK.EQ(VLOOKUP(B35,智育素质!$B:$D,3,FALSE),智育素质!$D:$D,0)</f>
        <v>93</v>
      </c>
    </row>
    <row r="36" spans="1:6">
      <c r="A36" s="4" t="s">
        <v>41</v>
      </c>
      <c r="B36" s="23" t="s">
        <v>42</v>
      </c>
      <c r="C36" s="6"/>
      <c r="D36" s="38">
        <f>VLOOKUP(B36,计分表!B:AF,31,0)</f>
        <v>73.24</v>
      </c>
      <c r="E36" s="6">
        <f t="shared" si="1"/>
        <v>10</v>
      </c>
      <c r="F36" s="6">
        <f>_xlfn.RANK.EQ(VLOOKUP(B36,智育素质!$B:$D,3,FALSE),智育素质!$D:$D,0)</f>
        <v>1</v>
      </c>
    </row>
    <row r="37" spans="1:6">
      <c r="A37" s="4" t="s">
        <v>41</v>
      </c>
      <c r="B37" s="23" t="s">
        <v>43</v>
      </c>
      <c r="C37" s="6"/>
      <c r="D37" s="38">
        <f>VLOOKUP(B37,计分表!B:AF,31,0)</f>
        <v>66.1776666666667</v>
      </c>
      <c r="E37" s="6">
        <f t="shared" si="1"/>
        <v>24</v>
      </c>
      <c r="F37" s="6">
        <f>_xlfn.RANK.EQ(VLOOKUP(B37,智育素质!$B:$D,3,FALSE),智育素质!$D:$D,0)</f>
        <v>11</v>
      </c>
    </row>
    <row r="38" spans="1:6">
      <c r="A38" s="4" t="s">
        <v>41</v>
      </c>
      <c r="B38" s="23" t="s">
        <v>44</v>
      </c>
      <c r="C38" s="6"/>
      <c r="D38" s="38">
        <f>VLOOKUP(B38,计分表!B:AF,31,0)</f>
        <v>71.6146666666667</v>
      </c>
      <c r="E38" s="6">
        <f t="shared" si="1"/>
        <v>14</v>
      </c>
      <c r="F38" s="6">
        <f>_xlfn.RANK.EQ(VLOOKUP(B38,智育素质!$B:$D,3,FALSE),智育素质!$D:$D,0)</f>
        <v>7</v>
      </c>
    </row>
    <row r="39" spans="1:6">
      <c r="A39" s="4" t="s">
        <v>41</v>
      </c>
      <c r="B39" s="23" t="s">
        <v>45</v>
      </c>
      <c r="C39" s="6"/>
      <c r="D39" s="38">
        <f>VLOOKUP(B39,计分表!B:AF,31,0)</f>
        <v>71.1082666666667</v>
      </c>
      <c r="E39" s="6">
        <f t="shared" si="1"/>
        <v>15</v>
      </c>
      <c r="F39" s="6">
        <f>_xlfn.RANK.EQ(VLOOKUP(B39,智育素质!$B:$D,3,FALSE),智育素质!$D:$D,0)</f>
        <v>17</v>
      </c>
    </row>
    <row r="40" spans="1:6">
      <c r="A40" s="4" t="s">
        <v>41</v>
      </c>
      <c r="B40" s="23" t="s">
        <v>46</v>
      </c>
      <c r="C40" s="6"/>
      <c r="D40" s="38">
        <f>VLOOKUP(B40,计分表!B:AF,31,0)</f>
        <v>80.4181111111111</v>
      </c>
      <c r="E40" s="6">
        <f t="shared" si="1"/>
        <v>2</v>
      </c>
      <c r="F40" s="6">
        <f>_xlfn.RANK.EQ(VLOOKUP(B40,智育素质!$B:$D,3,FALSE),智育素质!$D:$D,0)</f>
        <v>5</v>
      </c>
    </row>
    <row r="41" spans="1:6">
      <c r="A41" s="4" t="s">
        <v>41</v>
      </c>
      <c r="B41" s="23" t="s">
        <v>47</v>
      </c>
      <c r="C41" s="6"/>
      <c r="D41" s="38">
        <f>VLOOKUP(B41,计分表!B:AF,31,0)</f>
        <v>68.4945416666667</v>
      </c>
      <c r="E41" s="6">
        <f t="shared" si="1"/>
        <v>18</v>
      </c>
      <c r="F41" s="6">
        <f>_xlfn.RANK.EQ(VLOOKUP(B41,智育素质!$B:$D,3,FALSE),智育素质!$D:$D,0)</f>
        <v>16</v>
      </c>
    </row>
    <row r="42" spans="1:6">
      <c r="A42" s="4" t="s">
        <v>41</v>
      </c>
      <c r="B42" s="23" t="s">
        <v>48</v>
      </c>
      <c r="C42" s="6"/>
      <c r="D42" s="38">
        <f>VLOOKUP(B42,计分表!B:AF,31,0)</f>
        <v>70.6941111111111</v>
      </c>
      <c r="E42" s="6">
        <f t="shared" si="1"/>
        <v>16</v>
      </c>
      <c r="F42" s="6">
        <f>_xlfn.RANK.EQ(VLOOKUP(B42,智育素质!$B:$D,3,FALSE),智育素质!$D:$D,0)</f>
        <v>14</v>
      </c>
    </row>
    <row r="43" spans="1:6">
      <c r="A43" s="4" t="s">
        <v>41</v>
      </c>
      <c r="B43" s="23" t="s">
        <v>49</v>
      </c>
      <c r="C43" s="6"/>
      <c r="D43" s="38">
        <f>VLOOKUP(B43,计分表!B:AF,31,0)</f>
        <v>61.329</v>
      </c>
      <c r="E43" s="6">
        <f t="shared" si="1"/>
        <v>41</v>
      </c>
      <c r="F43" s="6">
        <f>_xlfn.RANK.EQ(VLOOKUP(B43,智育素质!$B:$D,3,FALSE),智育素质!$D:$D,0)</f>
        <v>29</v>
      </c>
    </row>
    <row r="44" spans="1:6">
      <c r="A44" s="4" t="s">
        <v>41</v>
      </c>
      <c r="B44" s="23" t="s">
        <v>50</v>
      </c>
      <c r="C44" s="6"/>
      <c r="D44" s="38">
        <f>VLOOKUP(B44,计分表!B:AF,31,0)</f>
        <v>61.173</v>
      </c>
      <c r="E44" s="6">
        <f t="shared" si="1"/>
        <v>42</v>
      </c>
      <c r="F44" s="6">
        <f>_xlfn.RANK.EQ(VLOOKUP(B44,智育素质!$B:$D,3,FALSE),智育素质!$D:$D,0)</f>
        <v>40</v>
      </c>
    </row>
    <row r="45" spans="1:6">
      <c r="A45" s="4" t="s">
        <v>41</v>
      </c>
      <c r="B45" s="23" t="s">
        <v>51</v>
      </c>
      <c r="C45" s="6"/>
      <c r="D45" s="38">
        <f>VLOOKUP(B45,计分表!B:AF,31,0)</f>
        <v>62.9033333333333</v>
      </c>
      <c r="E45" s="6">
        <f t="shared" si="1"/>
        <v>37</v>
      </c>
      <c r="F45" s="6">
        <f>_xlfn.RANK.EQ(VLOOKUP(B45,智育素质!$B:$D,3,FALSE),智育素质!$D:$D,0)</f>
        <v>28</v>
      </c>
    </row>
    <row r="46" spans="1:6">
      <c r="A46" s="4" t="s">
        <v>41</v>
      </c>
      <c r="B46" s="23" t="s">
        <v>52</v>
      </c>
      <c r="C46" s="6"/>
      <c r="D46" s="38">
        <f>VLOOKUP(B46,计分表!B:AF,31,0)</f>
        <v>63.8332666666667</v>
      </c>
      <c r="E46" s="6">
        <f t="shared" si="1"/>
        <v>34</v>
      </c>
      <c r="F46" s="6">
        <f>_xlfn.RANK.EQ(VLOOKUP(B46,智育素质!$B:$D,3,FALSE),智育素质!$D:$D,0)</f>
        <v>38</v>
      </c>
    </row>
    <row r="47" spans="1:6">
      <c r="A47" s="4" t="s">
        <v>41</v>
      </c>
      <c r="B47" s="23" t="s">
        <v>53</v>
      </c>
      <c r="C47" s="6"/>
      <c r="D47" s="38">
        <f>VLOOKUP(B47,计分表!B:AF,31,0)</f>
        <v>63.5161111111111</v>
      </c>
      <c r="E47" s="6">
        <f t="shared" si="1"/>
        <v>35</v>
      </c>
      <c r="F47" s="6">
        <f>_xlfn.RANK.EQ(VLOOKUP(B47,智育素质!$B:$D,3,FALSE),智育素质!$D:$D,0)</f>
        <v>41</v>
      </c>
    </row>
    <row r="48" spans="1:6">
      <c r="A48" s="4" t="s">
        <v>41</v>
      </c>
      <c r="B48" s="23" t="s">
        <v>54</v>
      </c>
      <c r="C48" s="6"/>
      <c r="D48" s="38">
        <f>VLOOKUP(B48,计分表!B:AF,31,0)</f>
        <v>53.2587916666667</v>
      </c>
      <c r="E48" s="6">
        <f t="shared" si="1"/>
        <v>79</v>
      </c>
      <c r="F48" s="6">
        <f>_xlfn.RANK.EQ(VLOOKUP(B48,智育素质!$B:$D,3,FALSE),智育素质!$D:$D,0)</f>
        <v>58</v>
      </c>
    </row>
    <row r="49" spans="1:6">
      <c r="A49" s="4" t="s">
        <v>41</v>
      </c>
      <c r="B49" s="23" t="s">
        <v>55</v>
      </c>
      <c r="C49" s="6"/>
      <c r="D49" s="38">
        <f>VLOOKUP(B49,计分表!B:AF,31,0)</f>
        <v>59.948625</v>
      </c>
      <c r="E49" s="6">
        <f t="shared" si="1"/>
        <v>55</v>
      </c>
      <c r="F49" s="6">
        <f>_xlfn.RANK.EQ(VLOOKUP(B49,智育素质!$B:$D,3,FALSE),智育素质!$D:$D,0)</f>
        <v>48</v>
      </c>
    </row>
    <row r="50" spans="1:6">
      <c r="A50" s="4" t="s">
        <v>41</v>
      </c>
      <c r="B50" s="23" t="s">
        <v>56</v>
      </c>
      <c r="C50" s="6"/>
      <c r="D50" s="38">
        <f>VLOOKUP(B50,计分表!B:AF,31,0)</f>
        <v>59.057</v>
      </c>
      <c r="E50" s="6">
        <f t="shared" si="1"/>
        <v>57</v>
      </c>
      <c r="F50" s="6">
        <f>_xlfn.RANK.EQ(VLOOKUP(B50,智育素质!$B:$D,3,FALSE),智育素质!$D:$D,0)</f>
        <v>50</v>
      </c>
    </row>
    <row r="51" spans="1:6">
      <c r="A51" s="4" t="s">
        <v>41</v>
      </c>
      <c r="B51" s="23" t="s">
        <v>57</v>
      </c>
      <c r="C51" s="6"/>
      <c r="D51" s="38">
        <f>VLOOKUP(B51,计分表!B:AF,31,0)</f>
        <v>55.9898916666667</v>
      </c>
      <c r="E51" s="6">
        <f t="shared" si="1"/>
        <v>73</v>
      </c>
      <c r="F51" s="6">
        <f>_xlfn.RANK.EQ(VLOOKUP(B51,智育素质!$B:$D,3,FALSE),智育素质!$D:$D,0)</f>
        <v>77</v>
      </c>
    </row>
    <row r="52" spans="1:6">
      <c r="A52" s="4" t="s">
        <v>41</v>
      </c>
      <c r="B52" s="23" t="s">
        <v>58</v>
      </c>
      <c r="C52" s="6"/>
      <c r="D52" s="38">
        <f>VLOOKUP(B52,计分表!B:AF,31,0)</f>
        <v>52.7507083333333</v>
      </c>
      <c r="E52" s="6">
        <f t="shared" si="1"/>
        <v>83</v>
      </c>
      <c r="F52" s="6">
        <f>_xlfn.RANK.EQ(VLOOKUP(B52,智育素质!$B:$D,3,FALSE),智育素质!$D:$D,0)</f>
        <v>86</v>
      </c>
    </row>
    <row r="53" spans="1:6">
      <c r="A53" s="4" t="s">
        <v>41</v>
      </c>
      <c r="B53" s="23" t="s">
        <v>59</v>
      </c>
      <c r="C53" s="6"/>
      <c r="D53" s="38">
        <f>VLOOKUP(B53,计分表!B:AF,31,0)</f>
        <v>60.348</v>
      </c>
      <c r="E53" s="6">
        <f t="shared" si="1"/>
        <v>52</v>
      </c>
      <c r="F53" s="6">
        <f>_xlfn.RANK.EQ(VLOOKUP(B53,智育素质!$B:$D,3,FALSE),智育素质!$D:$D,0)</f>
        <v>59</v>
      </c>
    </row>
    <row r="54" spans="1:6">
      <c r="A54" s="4" t="s">
        <v>41</v>
      </c>
      <c r="B54" s="23" t="s">
        <v>60</v>
      </c>
      <c r="C54" s="6"/>
      <c r="D54" s="38">
        <f>VLOOKUP(B54,计分表!B:AF,31,0)</f>
        <v>52.4802</v>
      </c>
      <c r="E54" s="6">
        <f t="shared" si="1"/>
        <v>85</v>
      </c>
      <c r="F54" s="6">
        <f>_xlfn.RANK.EQ(VLOOKUP(B54,智育素质!$B:$D,3,FALSE),智育素质!$D:$D,0)</f>
        <v>76</v>
      </c>
    </row>
    <row r="55" spans="1:6">
      <c r="A55" s="4" t="s">
        <v>41</v>
      </c>
      <c r="B55" s="23" t="s">
        <v>61</v>
      </c>
      <c r="C55" s="6"/>
      <c r="D55" s="38">
        <f>VLOOKUP(B55,计分表!B:AF,31,0)</f>
        <v>57.7458452380952</v>
      </c>
      <c r="E55" s="6">
        <f t="shared" si="1"/>
        <v>64</v>
      </c>
      <c r="F55" s="6">
        <f>_xlfn.RANK.EQ(VLOOKUP(B55,智育素质!$B:$D,3,FALSE),智育素质!$D:$D,0)</f>
        <v>74</v>
      </c>
    </row>
    <row r="56" spans="1:6">
      <c r="A56" s="4" t="s">
        <v>41</v>
      </c>
      <c r="B56" s="23" t="s">
        <v>62</v>
      </c>
      <c r="C56" s="6"/>
      <c r="D56" s="38">
        <f>VLOOKUP(B56,计分表!B:AF,31,0)</f>
        <v>57.7891111111111</v>
      </c>
      <c r="E56" s="6">
        <f t="shared" si="1"/>
        <v>63</v>
      </c>
      <c r="F56" s="6">
        <f>_xlfn.RANK.EQ(VLOOKUP(B56,智育素质!$B:$D,3,FALSE),智育素质!$D:$D,0)</f>
        <v>65</v>
      </c>
    </row>
    <row r="57" spans="1:6">
      <c r="A57" s="4" t="s">
        <v>41</v>
      </c>
      <c r="B57" s="23" t="s">
        <v>63</v>
      </c>
      <c r="C57" s="6"/>
      <c r="D57" s="38">
        <f>VLOOKUP(B57,计分表!B:AF,31,0)</f>
        <v>54.2668333333333</v>
      </c>
      <c r="E57" s="6">
        <f t="shared" si="1"/>
        <v>77</v>
      </c>
      <c r="F57" s="6">
        <f>_xlfn.RANK.EQ(VLOOKUP(B57,智育素质!$B:$D,3,FALSE),智育素质!$D:$D,0)</f>
        <v>75</v>
      </c>
    </row>
    <row r="58" spans="1:6">
      <c r="A58" s="4" t="s">
        <v>41</v>
      </c>
      <c r="B58" s="23" t="s">
        <v>64</v>
      </c>
      <c r="C58" s="6"/>
      <c r="D58" s="38">
        <f>VLOOKUP(B58,计分表!B:AF,31,0)</f>
        <v>49.9016666666667</v>
      </c>
      <c r="E58" s="6">
        <f t="shared" si="1"/>
        <v>91</v>
      </c>
      <c r="F58" s="6">
        <f>_xlfn.RANK.EQ(VLOOKUP(B58,智育素质!$B:$D,3,FALSE),智育素质!$D:$D,0)</f>
        <v>92</v>
      </c>
    </row>
    <row r="59" spans="1:6">
      <c r="A59" s="4" t="s">
        <v>41</v>
      </c>
      <c r="B59" s="23" t="s">
        <v>65</v>
      </c>
      <c r="C59" s="6"/>
      <c r="D59" s="38">
        <f>VLOOKUP(B59,计分表!B:AF,31,0)</f>
        <v>52.7005119047619</v>
      </c>
      <c r="E59" s="6">
        <f t="shared" si="1"/>
        <v>84</v>
      </c>
      <c r="F59" s="6">
        <f>_xlfn.RANK.EQ(VLOOKUP(B59,智育素质!$B:$D,3,FALSE),智育素质!$D:$D,0)</f>
        <v>80</v>
      </c>
    </row>
    <row r="60" spans="1:6">
      <c r="A60" s="4" t="s">
        <v>41</v>
      </c>
      <c r="B60" s="23" t="s">
        <v>66</v>
      </c>
      <c r="C60" s="6"/>
      <c r="D60" s="38">
        <f>VLOOKUP(B60,计分表!B:AF,31,0)</f>
        <v>47.7492</v>
      </c>
      <c r="E60" s="6">
        <f t="shared" si="1"/>
        <v>92</v>
      </c>
      <c r="F60" s="6">
        <f>_xlfn.RANK.EQ(VLOOKUP(B60,智育素质!$B:$D,3,FALSE),智育素质!$D:$D,0)</f>
        <v>95</v>
      </c>
    </row>
    <row r="61" spans="1:6">
      <c r="A61" s="4" t="s">
        <v>41</v>
      </c>
      <c r="B61" s="23" t="s">
        <v>67</v>
      </c>
      <c r="C61" s="6"/>
      <c r="D61" s="38">
        <f>VLOOKUP(B61,计分表!B:AF,31,0)</f>
        <v>51.348</v>
      </c>
      <c r="E61" s="6">
        <f t="shared" si="1"/>
        <v>87</v>
      </c>
      <c r="F61" s="6">
        <f>_xlfn.RANK.EQ(VLOOKUP(B61,智育素质!$B:$D,3,FALSE),智育素质!$D:$D,0)</f>
        <v>87</v>
      </c>
    </row>
    <row r="62" spans="1:6">
      <c r="A62" s="4" t="s">
        <v>41</v>
      </c>
      <c r="B62" s="23" t="s">
        <v>68</v>
      </c>
      <c r="C62" s="6"/>
      <c r="D62" s="38">
        <f>VLOOKUP(B62,计分表!B:AF,31,0)</f>
        <v>50.7630952380952</v>
      </c>
      <c r="E62" s="6">
        <f t="shared" si="1"/>
        <v>89</v>
      </c>
      <c r="F62" s="6">
        <f>_xlfn.RANK.EQ(VLOOKUP(B62,智育素质!$B:$D,3,FALSE),智育素质!$D:$D,0)</f>
        <v>90</v>
      </c>
    </row>
    <row r="63" spans="1:6">
      <c r="A63" s="4" t="s">
        <v>41</v>
      </c>
      <c r="B63" s="23" t="s">
        <v>69</v>
      </c>
      <c r="C63" s="6"/>
      <c r="D63" s="38">
        <f>VLOOKUP(B63,计分表!B:AF,31,0)</f>
        <v>51.2152</v>
      </c>
      <c r="E63" s="6">
        <f t="shared" si="1"/>
        <v>88</v>
      </c>
      <c r="F63" s="6">
        <f>_xlfn.RANK.EQ(VLOOKUP(B63,智育素质!$B:$D,3,FALSE),智育素质!$D:$D,0)</f>
        <v>94</v>
      </c>
    </row>
    <row r="64" spans="1:6">
      <c r="A64" s="4" t="s">
        <v>41</v>
      </c>
      <c r="B64" s="23" t="s">
        <v>70</v>
      </c>
      <c r="C64" s="6"/>
      <c r="D64" s="38">
        <f>VLOOKUP(B64,计分表!B:AF,31,0)</f>
        <v>52.8636</v>
      </c>
      <c r="E64" s="6">
        <f t="shared" si="1"/>
        <v>82</v>
      </c>
      <c r="F64" s="6">
        <f>_xlfn.RANK.EQ(VLOOKUP(B64,智育素质!$B:$D,3,FALSE),智育素质!$D:$D,0)</f>
        <v>89</v>
      </c>
    </row>
    <row r="65" spans="1:6">
      <c r="A65" s="4" t="s">
        <v>41</v>
      </c>
      <c r="B65" s="23" t="s">
        <v>71</v>
      </c>
      <c r="C65" s="6"/>
      <c r="D65" s="38">
        <f>VLOOKUP(B65,计分表!B:AF,31,0)</f>
        <v>53.0489166666666</v>
      </c>
      <c r="E65" s="6">
        <f t="shared" si="1"/>
        <v>80</v>
      </c>
      <c r="F65" s="6">
        <f>_xlfn.RANK.EQ(VLOOKUP(B65,智育素质!$B:$D,3,FALSE),智育素质!$D:$D,0)</f>
        <v>71</v>
      </c>
    </row>
    <row r="66" spans="1:6">
      <c r="A66" s="4" t="s">
        <v>41</v>
      </c>
      <c r="B66" s="23" t="s">
        <v>72</v>
      </c>
      <c r="C66" s="6"/>
      <c r="D66" s="38">
        <f>VLOOKUP(B66,计分表!B:AF,31,0)</f>
        <v>46.4333333333333</v>
      </c>
      <c r="E66" s="6">
        <f t="shared" si="1"/>
        <v>95</v>
      </c>
      <c r="F66" s="6">
        <f>_xlfn.RANK.EQ(VLOOKUP(B66,智育素质!$B:$D,3,FALSE),智育素质!$D:$D,0)</f>
        <v>97</v>
      </c>
    </row>
    <row r="67" spans="1:6">
      <c r="A67" s="4" t="s">
        <v>41</v>
      </c>
      <c r="B67" s="23" t="s">
        <v>73</v>
      </c>
      <c r="C67" s="6"/>
      <c r="D67" s="38">
        <f>VLOOKUP(B67,计分表!B:AF,31,0)</f>
        <v>42.2773333333333</v>
      </c>
      <c r="E67" s="6">
        <f t="shared" ref="E67:E101" si="2">_xlfn.RANK.EQ(D67,$D$2:$D$101,0)</f>
        <v>98</v>
      </c>
      <c r="F67" s="6">
        <f>_xlfn.RANK.EQ(VLOOKUP(B67,智育素质!$B:$D,3,FALSE),智育素质!$D:$D,0)</f>
        <v>100</v>
      </c>
    </row>
    <row r="68" spans="1:6">
      <c r="A68" s="4" t="s">
        <v>41</v>
      </c>
      <c r="B68" s="23" t="s">
        <v>74</v>
      </c>
      <c r="C68" s="6"/>
      <c r="D68" s="38">
        <f>VLOOKUP(B68,计分表!B:AF,31,0)</f>
        <v>42.2528333333333</v>
      </c>
      <c r="E68" s="6">
        <f t="shared" si="2"/>
        <v>99</v>
      </c>
      <c r="F68" s="6">
        <f>_xlfn.RANK.EQ(VLOOKUP(B68,智育素质!$B:$D,3,FALSE),智育素质!$D:$D,0)</f>
        <v>98</v>
      </c>
    </row>
    <row r="69" spans="1:6">
      <c r="A69" s="4" t="s">
        <v>75</v>
      </c>
      <c r="B69" s="23" t="s">
        <v>76</v>
      </c>
      <c r="C69" s="6"/>
      <c r="D69" s="38">
        <f>VLOOKUP(B69,计分表!B:AF,31,0)</f>
        <v>74.9516666666667</v>
      </c>
      <c r="E69" s="6">
        <f t="shared" si="2"/>
        <v>8</v>
      </c>
      <c r="F69" s="6">
        <f>_xlfn.RANK.EQ(VLOOKUP(B69,智育素质!$B:$D,3,FALSE),智育素质!$D:$D,0)</f>
        <v>10</v>
      </c>
    </row>
    <row r="70" spans="1:6">
      <c r="A70" s="4" t="s">
        <v>75</v>
      </c>
      <c r="B70" s="23" t="s">
        <v>77</v>
      </c>
      <c r="C70" s="6"/>
      <c r="D70" s="38">
        <f>VLOOKUP(B70,计分表!B:AF,31,0)</f>
        <v>82.7014</v>
      </c>
      <c r="E70" s="6">
        <f t="shared" si="2"/>
        <v>1</v>
      </c>
      <c r="F70" s="6">
        <f>_xlfn.RANK.EQ(VLOOKUP(B70,智育素质!$B:$D,3,FALSE),智育素质!$D:$D,0)</f>
        <v>3</v>
      </c>
    </row>
    <row r="71" spans="1:6">
      <c r="A71" s="4" t="s">
        <v>75</v>
      </c>
      <c r="B71" s="23" t="s">
        <v>78</v>
      </c>
      <c r="C71" s="6"/>
      <c r="D71" s="38">
        <f>VLOOKUP(B71,计分表!B:AF,31,0)</f>
        <v>80.1174</v>
      </c>
      <c r="E71" s="6">
        <f t="shared" si="2"/>
        <v>3</v>
      </c>
      <c r="F71" s="6">
        <f>_xlfn.RANK.EQ(VLOOKUP(B71,智育素质!$B:$D,3,FALSE),智育素质!$D:$D,0)</f>
        <v>13</v>
      </c>
    </row>
    <row r="72" spans="1:6">
      <c r="A72" s="4" t="s">
        <v>75</v>
      </c>
      <c r="B72" s="23" t="s">
        <v>79</v>
      </c>
      <c r="C72" s="6"/>
      <c r="D72" s="38">
        <f>VLOOKUP(B72,计分表!B:AF,31,0)</f>
        <v>67.3782222222222</v>
      </c>
      <c r="E72" s="6">
        <f t="shared" si="2"/>
        <v>22</v>
      </c>
      <c r="F72" s="6">
        <f>_xlfn.RANK.EQ(VLOOKUP(B72,智育素质!$B:$D,3,FALSE),智育素质!$D:$D,0)</f>
        <v>21</v>
      </c>
    </row>
    <row r="73" spans="1:6">
      <c r="A73" s="4" t="s">
        <v>75</v>
      </c>
      <c r="B73" s="23" t="s">
        <v>80</v>
      </c>
      <c r="C73" s="6"/>
      <c r="D73" s="38">
        <f>VLOOKUP(B73,计分表!B:AF,31,0)</f>
        <v>74.8980952380952</v>
      </c>
      <c r="E73" s="6">
        <f t="shared" si="2"/>
        <v>9</v>
      </c>
      <c r="F73" s="6">
        <f>_xlfn.RANK.EQ(VLOOKUP(B73,智育素质!$B:$D,3,FALSE),智育素质!$D:$D,0)</f>
        <v>15</v>
      </c>
    </row>
    <row r="74" spans="1:6">
      <c r="A74" s="4" t="s">
        <v>75</v>
      </c>
      <c r="B74" s="23" t="s">
        <v>81</v>
      </c>
      <c r="C74" s="6"/>
      <c r="D74" s="38">
        <f>VLOOKUP(B74,计分表!B:AF,31,0)</f>
        <v>72.7142222222222</v>
      </c>
      <c r="E74" s="6">
        <f t="shared" si="2"/>
        <v>11</v>
      </c>
      <c r="F74" s="6">
        <f>_xlfn.RANK.EQ(VLOOKUP(B74,智育素质!$B:$D,3,FALSE),智育素质!$D:$D,0)</f>
        <v>22</v>
      </c>
    </row>
    <row r="75" spans="1:6">
      <c r="A75" s="4" t="s">
        <v>75</v>
      </c>
      <c r="B75" s="23" t="s">
        <v>82</v>
      </c>
      <c r="C75" s="6"/>
      <c r="D75" s="38">
        <f>VLOOKUP(B75,计分表!B:AF,31,0)</f>
        <v>77.3416666666667</v>
      </c>
      <c r="E75" s="6">
        <f t="shared" si="2"/>
        <v>6</v>
      </c>
      <c r="F75" s="6">
        <f>_xlfn.RANK.EQ(VLOOKUP(B75,智育素质!$B:$D,3,FALSE),智育素质!$D:$D,0)</f>
        <v>26</v>
      </c>
    </row>
    <row r="76" spans="1:6">
      <c r="A76" s="4" t="s">
        <v>75</v>
      </c>
      <c r="B76" s="23" t="s">
        <v>83</v>
      </c>
      <c r="C76" s="6"/>
      <c r="D76" s="38">
        <f>VLOOKUP(B76,计分表!B:AF,31,0)</f>
        <v>65.50195</v>
      </c>
      <c r="E76" s="6">
        <f t="shared" si="2"/>
        <v>28</v>
      </c>
      <c r="F76" s="6">
        <f>_xlfn.RANK.EQ(VLOOKUP(B76,智育素质!$B:$D,3,FALSE),智育素质!$D:$D,0)</f>
        <v>23</v>
      </c>
    </row>
    <row r="77" spans="1:6">
      <c r="A77" s="4" t="s">
        <v>75</v>
      </c>
      <c r="B77" s="23" t="s">
        <v>84</v>
      </c>
      <c r="C77" s="6"/>
      <c r="D77" s="38">
        <f>VLOOKUP(B77,计分表!B:AF,31,0)</f>
        <v>65.6556666666667</v>
      </c>
      <c r="E77" s="6">
        <f t="shared" si="2"/>
        <v>27</v>
      </c>
      <c r="F77" s="6">
        <f>_xlfn.RANK.EQ(VLOOKUP(B77,智育素质!$B:$D,3,FALSE),智育素质!$D:$D,0)</f>
        <v>33</v>
      </c>
    </row>
    <row r="78" spans="1:6">
      <c r="A78" s="4" t="s">
        <v>75</v>
      </c>
      <c r="B78" s="23" t="s">
        <v>85</v>
      </c>
      <c r="C78" s="6"/>
      <c r="D78" s="38">
        <f>VLOOKUP(B78,计分表!B:AF,31,0)</f>
        <v>62.5992</v>
      </c>
      <c r="E78" s="6">
        <f t="shared" si="2"/>
        <v>38</v>
      </c>
      <c r="F78" s="6">
        <f>_xlfn.RANK.EQ(VLOOKUP(B78,智育素质!$B:$D,3,FALSE),智育素质!$D:$D,0)</f>
        <v>27</v>
      </c>
    </row>
    <row r="79" spans="1:6">
      <c r="A79" s="4" t="s">
        <v>75</v>
      </c>
      <c r="B79" s="23" t="s">
        <v>86</v>
      </c>
      <c r="C79" s="6"/>
      <c r="D79" s="38">
        <f>VLOOKUP(B79,计分表!B:AF,31,0)</f>
        <v>62.3946666666667</v>
      </c>
      <c r="E79" s="6">
        <f t="shared" si="2"/>
        <v>39</v>
      </c>
      <c r="F79" s="6">
        <f>_xlfn.RANK.EQ(VLOOKUP(B79,智育素质!$B:$D,3,FALSE),智育素质!$D:$D,0)</f>
        <v>49</v>
      </c>
    </row>
    <row r="80" spans="1:6">
      <c r="A80" s="4" t="s">
        <v>75</v>
      </c>
      <c r="B80" s="23" t="s">
        <v>87</v>
      </c>
      <c r="C80" s="6"/>
      <c r="D80" s="38">
        <f>VLOOKUP(B80,计分表!B:AF,31,0)</f>
        <v>63.4962222222222</v>
      </c>
      <c r="E80" s="6">
        <f t="shared" si="2"/>
        <v>36</v>
      </c>
      <c r="F80" s="6">
        <f>_xlfn.RANK.EQ(VLOOKUP(B80,智育素质!$B:$D,3,FALSE),智育素质!$D:$D,0)</f>
        <v>38</v>
      </c>
    </row>
    <row r="81" spans="1:6">
      <c r="A81" s="4" t="s">
        <v>75</v>
      </c>
      <c r="B81" s="23" t="s">
        <v>88</v>
      </c>
      <c r="C81" s="6"/>
      <c r="D81" s="38">
        <f>VLOOKUP(B81,计分表!B:AF,31,0)</f>
        <v>60.38625</v>
      </c>
      <c r="E81" s="6">
        <f t="shared" si="2"/>
        <v>51</v>
      </c>
      <c r="F81" s="6">
        <f>_xlfn.RANK.EQ(VLOOKUP(B81,智育素质!$B:$D,3,FALSE),智育素质!$D:$D,0)</f>
        <v>34</v>
      </c>
    </row>
    <row r="82" spans="1:6">
      <c r="A82" s="4" t="s">
        <v>75</v>
      </c>
      <c r="B82" s="23" t="s">
        <v>89</v>
      </c>
      <c r="C82" s="6"/>
      <c r="D82" s="38">
        <f>VLOOKUP(B82,计分表!B:AF,31,0)</f>
        <v>58.3042</v>
      </c>
      <c r="E82" s="6">
        <f t="shared" si="2"/>
        <v>61</v>
      </c>
      <c r="F82" s="6">
        <f>_xlfn.RANK.EQ(VLOOKUP(B82,智育素质!$B:$D,3,FALSE),智育素质!$D:$D,0)</f>
        <v>57</v>
      </c>
    </row>
    <row r="83" spans="1:6">
      <c r="A83" s="4" t="s">
        <v>75</v>
      </c>
      <c r="B83" s="23" t="s">
        <v>90</v>
      </c>
      <c r="C83" s="6"/>
      <c r="D83" s="38">
        <f>VLOOKUP(B83,计分表!B:AF,31,0)</f>
        <v>60.8842222222222</v>
      </c>
      <c r="E83" s="6">
        <f t="shared" si="2"/>
        <v>45</v>
      </c>
      <c r="F83" s="6">
        <f>_xlfn.RANK.EQ(VLOOKUP(B83,智育素质!$B:$D,3,FALSE),智育素质!$D:$D,0)</f>
        <v>44</v>
      </c>
    </row>
    <row r="84" spans="1:6">
      <c r="A84" s="4" t="s">
        <v>75</v>
      </c>
      <c r="B84" s="23" t="s">
        <v>91</v>
      </c>
      <c r="C84" s="6"/>
      <c r="D84" s="38">
        <f>VLOOKUP(B84,计分表!B:AF,31,0)</f>
        <v>60.2835</v>
      </c>
      <c r="E84" s="6">
        <f t="shared" si="2"/>
        <v>53</v>
      </c>
      <c r="F84" s="6">
        <f>_xlfn.RANK.EQ(VLOOKUP(B84,智育素质!$B:$D,3,FALSE),智育素质!$D:$D,0)</f>
        <v>51</v>
      </c>
    </row>
    <row r="85" spans="1:6">
      <c r="A85" s="4" t="s">
        <v>75</v>
      </c>
      <c r="B85" s="23" t="s">
        <v>92</v>
      </c>
      <c r="C85" s="6"/>
      <c r="D85" s="38">
        <f>VLOOKUP(B85,计分表!B:AF,31,0)</f>
        <v>60.6906666666667</v>
      </c>
      <c r="E85" s="6">
        <f t="shared" si="2"/>
        <v>50</v>
      </c>
      <c r="F85" s="6">
        <f>_xlfn.RANK.EQ(VLOOKUP(B85,智育素质!$B:$D,3,FALSE),智育素质!$D:$D,0)</f>
        <v>45</v>
      </c>
    </row>
    <row r="86" spans="1:6">
      <c r="A86" s="4" t="s">
        <v>75</v>
      </c>
      <c r="B86" s="23" t="s">
        <v>93</v>
      </c>
      <c r="C86" s="6"/>
      <c r="D86" s="38">
        <f>VLOOKUP(B86,计分表!B:AF,31,0)</f>
        <v>56.3332</v>
      </c>
      <c r="E86" s="6">
        <f t="shared" si="2"/>
        <v>72</v>
      </c>
      <c r="F86" s="6">
        <f>_xlfn.RANK.EQ(VLOOKUP(B86,智育素质!$B:$D,3,FALSE),智育素质!$D:$D,0)</f>
        <v>70</v>
      </c>
    </row>
    <row r="87" spans="1:6">
      <c r="A87" s="4" t="s">
        <v>75</v>
      </c>
      <c r="B87" s="23" t="s">
        <v>94</v>
      </c>
      <c r="C87" s="6"/>
      <c r="D87" s="38">
        <f>VLOOKUP(B87,计分表!B:AF,31,0)</f>
        <v>60.0443333333333</v>
      </c>
      <c r="E87" s="6">
        <f t="shared" si="2"/>
        <v>54</v>
      </c>
      <c r="F87" s="6">
        <f>_xlfn.RANK.EQ(VLOOKUP(B87,智育素质!$B:$D,3,FALSE),智育素质!$D:$D,0)</f>
        <v>64</v>
      </c>
    </row>
    <row r="88" spans="1:6">
      <c r="A88" s="4" t="s">
        <v>75</v>
      </c>
      <c r="B88" s="23" t="s">
        <v>95</v>
      </c>
      <c r="C88" s="6"/>
      <c r="D88" s="38">
        <f>VLOOKUP(B88,计分表!B:AF,31,0)</f>
        <v>56.9625</v>
      </c>
      <c r="E88" s="6">
        <f t="shared" si="2"/>
        <v>67</v>
      </c>
      <c r="F88" s="6">
        <f>_xlfn.RANK.EQ(VLOOKUP(B88,智育素质!$B:$D,3,FALSE),智育素质!$D:$D,0)</f>
        <v>60</v>
      </c>
    </row>
    <row r="89" spans="1:6">
      <c r="A89" s="4" t="s">
        <v>75</v>
      </c>
      <c r="B89" s="23" t="s">
        <v>96</v>
      </c>
      <c r="C89" s="6"/>
      <c r="D89" s="38">
        <f>VLOOKUP(B89,计分表!B:AF,31,0)</f>
        <v>58.4054027777778</v>
      </c>
      <c r="E89" s="6">
        <f t="shared" si="2"/>
        <v>59</v>
      </c>
      <c r="F89" s="6">
        <f>_xlfn.RANK.EQ(VLOOKUP(B89,智育素质!$B:$D,3,FALSE),智育素质!$D:$D,0)</f>
        <v>78</v>
      </c>
    </row>
    <row r="90" spans="1:6">
      <c r="A90" s="4" t="s">
        <v>75</v>
      </c>
      <c r="B90" s="23" t="s">
        <v>97</v>
      </c>
      <c r="C90" s="6"/>
      <c r="D90" s="38">
        <f>VLOOKUP(B90,计分表!B:AF,31,0)</f>
        <v>57.6065333333333</v>
      </c>
      <c r="E90" s="6">
        <f t="shared" si="2"/>
        <v>65</v>
      </c>
      <c r="F90" s="6">
        <f>_xlfn.RANK.EQ(VLOOKUP(B90,智育素质!$B:$D,3,FALSE),智育素质!$D:$D,0)</f>
        <v>63</v>
      </c>
    </row>
    <row r="91" spans="1:6">
      <c r="A91" s="4" t="s">
        <v>75</v>
      </c>
      <c r="B91" s="23" t="s">
        <v>98</v>
      </c>
      <c r="C91" s="6"/>
      <c r="D91" s="38">
        <f>VLOOKUP(B91,计分表!B:AF,31,0)</f>
        <v>54.3113333333333</v>
      </c>
      <c r="E91" s="6">
        <f t="shared" si="2"/>
        <v>76</v>
      </c>
      <c r="F91" s="6">
        <f>_xlfn.RANK.EQ(VLOOKUP(B91,智育素质!$B:$D,3,FALSE),智育素质!$D:$D,0)</f>
        <v>72</v>
      </c>
    </row>
    <row r="92" spans="1:6">
      <c r="A92" s="4" t="s">
        <v>75</v>
      </c>
      <c r="B92" s="23" t="s">
        <v>99</v>
      </c>
      <c r="C92" s="6"/>
      <c r="D92" s="38">
        <f>VLOOKUP(B92,计分表!B:AF,31,0)</f>
        <v>55.5961111111111</v>
      </c>
      <c r="E92" s="6">
        <f t="shared" si="2"/>
        <v>74</v>
      </c>
      <c r="F92" s="6">
        <f>_xlfn.RANK.EQ(VLOOKUP(B92,智育素质!$B:$D,3,FALSE),智育素质!$D:$D,0)</f>
        <v>73</v>
      </c>
    </row>
    <row r="93" spans="1:6">
      <c r="A93" s="4" t="s">
        <v>75</v>
      </c>
      <c r="B93" s="23" t="s">
        <v>100</v>
      </c>
      <c r="C93" s="6"/>
      <c r="D93" s="38">
        <f>VLOOKUP(B93,计分表!B:AF,31,0)</f>
        <v>58.3174083333333</v>
      </c>
      <c r="E93" s="6">
        <f t="shared" si="2"/>
        <v>60</v>
      </c>
      <c r="F93" s="6">
        <f>_xlfn.RANK.EQ(VLOOKUP(B93,智育素质!$B:$D,3,FALSE),智育素质!$D:$D,0)</f>
        <v>81</v>
      </c>
    </row>
    <row r="94" spans="1:6">
      <c r="A94" s="4" t="s">
        <v>75</v>
      </c>
      <c r="B94" s="23" t="s">
        <v>101</v>
      </c>
      <c r="C94" s="6"/>
      <c r="D94" s="38">
        <f>VLOOKUP(B94,计分表!B:AF,31,0)</f>
        <v>56.5822</v>
      </c>
      <c r="E94" s="6">
        <f t="shared" si="2"/>
        <v>71</v>
      </c>
      <c r="F94" s="6">
        <f>_xlfn.RANK.EQ(VLOOKUP(B94,智育素质!$B:$D,3,FALSE),智育素质!$D:$D,0)</f>
        <v>66</v>
      </c>
    </row>
    <row r="95" spans="1:6">
      <c r="A95" s="4" t="s">
        <v>75</v>
      </c>
      <c r="B95" s="23" t="s">
        <v>102</v>
      </c>
      <c r="C95" s="6"/>
      <c r="D95" s="38">
        <f>VLOOKUP(B95,计分表!B:AF,31,0)</f>
        <v>46.76285</v>
      </c>
      <c r="E95" s="6">
        <f t="shared" si="2"/>
        <v>94</v>
      </c>
      <c r="F95" s="6">
        <f>_xlfn.RANK.EQ(VLOOKUP(B95,智育素质!$B:$D,3,FALSE),智育素质!$D:$D,0)</f>
        <v>83</v>
      </c>
    </row>
    <row r="96" spans="1:6">
      <c r="A96" s="4" t="s">
        <v>75</v>
      </c>
      <c r="B96" s="23" t="s">
        <v>103</v>
      </c>
      <c r="C96" s="6"/>
      <c r="D96" s="38">
        <f>VLOOKUP(B96,计分表!B:AF,31,0)</f>
        <v>45.9775</v>
      </c>
      <c r="E96" s="6">
        <f t="shared" si="2"/>
        <v>96</v>
      </c>
      <c r="F96" s="6">
        <f>_xlfn.RANK.EQ(VLOOKUP(B96,智育素质!$B:$D,3,FALSE),智育素质!$D:$D,0)</f>
        <v>91</v>
      </c>
    </row>
    <row r="97" spans="1:6">
      <c r="A97" s="4" t="s">
        <v>75</v>
      </c>
      <c r="B97" s="23" t="s">
        <v>104</v>
      </c>
      <c r="C97" s="6"/>
      <c r="D97" s="38">
        <f>VLOOKUP(B97,计分表!B:AF,31,0)</f>
        <v>53.0219722222222</v>
      </c>
      <c r="E97" s="6">
        <f t="shared" si="2"/>
        <v>81</v>
      </c>
      <c r="F97" s="6">
        <f>_xlfn.RANK.EQ(VLOOKUP(B97,智育素质!$B:$D,3,FALSE),智育素质!$D:$D,0)</f>
        <v>85</v>
      </c>
    </row>
    <row r="98" spans="1:6">
      <c r="A98" s="4" t="s">
        <v>75</v>
      </c>
      <c r="B98" s="23" t="s">
        <v>105</v>
      </c>
      <c r="C98" s="6"/>
      <c r="D98" s="38">
        <f>VLOOKUP(B98,计分表!B:AF,31,0)</f>
        <v>51.6618333333333</v>
      </c>
      <c r="E98" s="6">
        <f t="shared" si="2"/>
        <v>86</v>
      </c>
      <c r="F98" s="6">
        <f>_xlfn.RANK.EQ(VLOOKUP(B98,智育素质!$B:$D,3,FALSE),智育素质!$D:$D,0)</f>
        <v>79</v>
      </c>
    </row>
    <row r="99" spans="1:6">
      <c r="A99" s="4" t="s">
        <v>75</v>
      </c>
      <c r="B99" s="23" t="s">
        <v>106</v>
      </c>
      <c r="C99" s="6"/>
      <c r="D99" s="38">
        <f>VLOOKUP(B99,计分表!B:AF,31,0)</f>
        <v>50.4186527777778</v>
      </c>
      <c r="E99" s="6">
        <f t="shared" si="2"/>
        <v>90</v>
      </c>
      <c r="F99" s="6">
        <f>_xlfn.RANK.EQ(VLOOKUP(B99,智育素质!$B:$D,3,FALSE),智育素质!$D:$D,0)</f>
        <v>88</v>
      </c>
    </row>
    <row r="100" spans="1:6">
      <c r="A100" s="4" t="s">
        <v>75</v>
      </c>
      <c r="B100" s="23" t="s">
        <v>107</v>
      </c>
      <c r="C100" s="6"/>
      <c r="D100" s="38">
        <f>VLOOKUP(B100,计分表!B:AF,31,0)</f>
        <v>36.1458333333333</v>
      </c>
      <c r="E100" s="6">
        <f t="shared" si="2"/>
        <v>100</v>
      </c>
      <c r="F100" s="6">
        <f>_xlfn.RANK.EQ(VLOOKUP(B100,智育素质!$B:$D,3,FALSE),智育素质!$D:$D,0)</f>
        <v>99</v>
      </c>
    </row>
    <row r="101" spans="1:6">
      <c r="A101" s="4" t="s">
        <v>75</v>
      </c>
      <c r="B101" s="23" t="s">
        <v>108</v>
      </c>
      <c r="C101" s="6"/>
      <c r="D101" s="38">
        <f>VLOOKUP(B101,计分表!B:AF,31,0)</f>
        <v>47.0538333333333</v>
      </c>
      <c r="E101" s="6">
        <f t="shared" si="2"/>
        <v>93</v>
      </c>
      <c r="F101" s="6">
        <f>_xlfn.RANK.EQ(VLOOKUP(B101,智育素质!$B:$D,3,FALSE),智育素质!$D:$D,0)</f>
        <v>96</v>
      </c>
    </row>
    <row r="102" spans="2:2">
      <c r="B102" s="40"/>
    </row>
    <row r="103" spans="2:2">
      <c r="B103" s="40"/>
    </row>
    <row r="104" spans="2:2">
      <c r="B104" s="40"/>
    </row>
    <row r="105" spans="2:2">
      <c r="B105" s="40"/>
    </row>
    <row r="106" spans="2:2">
      <c r="B106" s="40"/>
    </row>
    <row r="107" spans="2:2">
      <c r="B107" s="40"/>
    </row>
    <row r="108" spans="2:2">
      <c r="B108" s="40"/>
    </row>
    <row r="109" spans="2:2">
      <c r="B109" s="40"/>
    </row>
    <row r="110" spans="2:2">
      <c r="B110" s="40"/>
    </row>
    <row r="111" spans="2:2">
      <c r="B111" s="40"/>
    </row>
    <row r="112" spans="2:2">
      <c r="B112" s="40"/>
    </row>
    <row r="113" spans="2:2">
      <c r="B113" s="40"/>
    </row>
    <row r="114" spans="2:2">
      <c r="B114" s="40"/>
    </row>
    <row r="115" spans="2:2">
      <c r="B115" s="40"/>
    </row>
    <row r="116" spans="2:2">
      <c r="B116" s="40"/>
    </row>
    <row r="117" spans="2:2">
      <c r="B117" s="40"/>
    </row>
    <row r="118" spans="2:2">
      <c r="B118" s="40"/>
    </row>
    <row r="119" spans="2:2">
      <c r="B119" s="40"/>
    </row>
    <row r="120" spans="2:2">
      <c r="B120" s="40"/>
    </row>
    <row r="121" spans="2:2">
      <c r="B121" s="40"/>
    </row>
    <row r="122" spans="2:2">
      <c r="B122" s="40"/>
    </row>
    <row r="123" spans="2:2">
      <c r="B123" s="40"/>
    </row>
    <row r="124" spans="2:2">
      <c r="B124" s="40"/>
    </row>
    <row r="125" spans="2:2">
      <c r="B125" s="40"/>
    </row>
    <row r="126" spans="2:2">
      <c r="B126" s="40"/>
    </row>
    <row r="127" spans="2:2">
      <c r="B127" s="40"/>
    </row>
    <row r="128" spans="2:2">
      <c r="B128" s="40"/>
    </row>
    <row r="129" spans="2:2">
      <c r="B129" s="40"/>
    </row>
    <row r="130" spans="2:2">
      <c r="B130" s="40"/>
    </row>
    <row r="131" spans="2:2">
      <c r="B131" s="40"/>
    </row>
    <row r="132" spans="2:2">
      <c r="B132" s="40"/>
    </row>
    <row r="133" spans="2:2">
      <c r="B133" s="40"/>
    </row>
    <row r="134" spans="2:2">
      <c r="B134" s="40"/>
    </row>
    <row r="135" spans="2:2">
      <c r="B135" s="40"/>
    </row>
    <row r="136" spans="2:2">
      <c r="B136" s="40"/>
    </row>
    <row r="137" spans="2:2">
      <c r="B137" s="40"/>
    </row>
    <row r="138" spans="2:2">
      <c r="B138" s="40"/>
    </row>
    <row r="139" spans="2:2">
      <c r="B139" s="40"/>
    </row>
    <row r="140" spans="2:2">
      <c r="B140" s="40"/>
    </row>
    <row r="141" spans="2:2">
      <c r="B141" s="40"/>
    </row>
    <row r="142" spans="2:2">
      <c r="B142" s="40"/>
    </row>
    <row r="143" spans="2:2">
      <c r="B143" s="40"/>
    </row>
    <row r="144" spans="2:2">
      <c r="B144" s="40"/>
    </row>
    <row r="145" spans="2:2">
      <c r="B145" s="40"/>
    </row>
    <row r="146" spans="2:2">
      <c r="B146" s="40"/>
    </row>
    <row r="147" spans="2:2">
      <c r="B147" s="40"/>
    </row>
    <row r="148" spans="2:2">
      <c r="B148" s="40"/>
    </row>
    <row r="149" spans="2:2">
      <c r="B149" s="40"/>
    </row>
    <row r="150" spans="2:2">
      <c r="B150" s="40"/>
    </row>
    <row r="151" spans="2:2">
      <c r="B151" s="40"/>
    </row>
    <row r="152" spans="2:2">
      <c r="B152" s="40"/>
    </row>
    <row r="153" spans="2:2">
      <c r="B153" s="40"/>
    </row>
    <row r="154" spans="2:2">
      <c r="B154" s="40"/>
    </row>
    <row r="155" spans="2:2">
      <c r="B155" s="40"/>
    </row>
    <row r="156" spans="2:2">
      <c r="B156" s="40"/>
    </row>
    <row r="157" spans="2:2">
      <c r="B157" s="40"/>
    </row>
    <row r="158" spans="2:2">
      <c r="B158" s="40"/>
    </row>
    <row r="159" spans="2:2">
      <c r="B159" s="40"/>
    </row>
    <row r="160" spans="2:2">
      <c r="B160" s="40"/>
    </row>
    <row r="161" spans="2:2">
      <c r="B161" s="40"/>
    </row>
    <row r="162" spans="2:2">
      <c r="B162" s="40"/>
    </row>
  </sheetData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103"/>
  <sheetViews>
    <sheetView workbookViewId="0">
      <pane xSplit="2" ySplit="3" topLeftCell="C4" activePane="bottomRight" state="frozen"/>
      <selection/>
      <selection pane="topRight"/>
      <selection pane="bottomLeft"/>
      <selection pane="bottomRight" activeCell="V4" sqref="V4:V6"/>
    </sheetView>
  </sheetViews>
  <sheetFormatPr defaultColWidth="9.20192307692308" defaultRowHeight="16.8"/>
  <cols>
    <col min="1" max="1" width="42.3365384615385" style="1" customWidth="1"/>
    <col min="2" max="2" width="14.1346153846154" style="28" customWidth="1"/>
    <col min="3" max="3" width="8.46153846153846" style="1" customWidth="1"/>
    <col min="4" max="4" width="15.9326923076923" style="2" customWidth="1"/>
    <col min="5" max="5" width="17.1346153846154" style="2" customWidth="1"/>
    <col min="6" max="6" width="15.9326923076923" style="2" customWidth="1"/>
    <col min="7" max="8" width="13.8653846153846" style="2" customWidth="1"/>
    <col min="9" max="9" width="5.66346153846154" style="2" customWidth="1"/>
    <col min="10" max="10" width="15.9326923076923" style="2" customWidth="1"/>
    <col min="11" max="11" width="16.7307692307692" style="2" customWidth="1"/>
    <col min="12" max="12" width="14.7980769230769" style="2" customWidth="1"/>
    <col min="13" max="13" width="20.2019230769231" style="2" customWidth="1"/>
    <col min="14" max="15" width="11.7307692307692" style="2" customWidth="1"/>
    <col min="16" max="16" width="6.06730769230769" style="2" customWidth="1"/>
    <col min="17" max="17" width="15.9326923076923" style="2" customWidth="1"/>
    <col min="18" max="18" width="18.0673076923077" style="2" customWidth="1"/>
    <col min="19" max="19" width="20.2019230769231" style="2" customWidth="1"/>
    <col min="20" max="20" width="15.9326923076923" style="2" customWidth="1"/>
    <col min="21" max="21" width="9.39423076923077" style="2" customWidth="1"/>
    <col min="22" max="22" width="10.2019230769231" style="2" customWidth="1"/>
    <col min="23" max="24" width="6.06730769230769" style="2" customWidth="1"/>
    <col min="25" max="25" width="9.39423076923077" style="2" customWidth="1"/>
    <col min="26" max="26" width="15.9326923076923" style="2" customWidth="1"/>
    <col min="27" max="27" width="13.8653846153846" style="2" customWidth="1"/>
    <col min="28" max="29" width="9.39423076923077" style="2" customWidth="1"/>
    <col min="30" max="30" width="7.33653846153846" style="2" customWidth="1"/>
    <col min="31" max="31" width="22.4615384615385" style="2" customWidth="1"/>
    <col min="32" max="32" width="15.9326923076923" style="2" customWidth="1"/>
    <col min="33" max="16384" width="9.20192307692308" style="1"/>
  </cols>
  <sheetData>
    <row r="1" s="27" customFormat="1" ht="40.05" customHeight="1" spans="1:32">
      <c r="A1" s="4" t="s">
        <v>0</v>
      </c>
      <c r="B1" s="29" t="s">
        <v>1</v>
      </c>
      <c r="C1" s="10" t="s">
        <v>2</v>
      </c>
      <c r="D1" s="30" t="s">
        <v>109</v>
      </c>
      <c r="E1" s="30"/>
      <c r="F1" s="30"/>
      <c r="G1" s="30"/>
      <c r="H1" s="30"/>
      <c r="I1" s="30"/>
      <c r="J1" s="30"/>
      <c r="K1" s="30" t="s">
        <v>110</v>
      </c>
      <c r="L1" s="30" t="s">
        <v>111</v>
      </c>
      <c r="M1" s="30"/>
      <c r="N1" s="30"/>
      <c r="O1" s="30"/>
      <c r="P1" s="30"/>
      <c r="Q1" s="30"/>
      <c r="R1" s="34" t="s">
        <v>112</v>
      </c>
      <c r="S1" s="34"/>
      <c r="T1" s="34"/>
      <c r="U1" s="30" t="s">
        <v>113</v>
      </c>
      <c r="V1" s="30"/>
      <c r="W1" s="30"/>
      <c r="X1" s="30"/>
      <c r="Y1" s="30"/>
      <c r="Z1" s="30"/>
      <c r="AA1" s="34" t="s">
        <v>114</v>
      </c>
      <c r="AB1" s="34"/>
      <c r="AC1" s="34"/>
      <c r="AD1" s="34"/>
      <c r="AE1" s="34"/>
      <c r="AF1" s="35" t="s">
        <v>115</v>
      </c>
    </row>
    <row r="2" s="27" customFormat="1" ht="40.05" customHeight="1" spans="1:32">
      <c r="A2" s="4"/>
      <c r="B2" s="29"/>
      <c r="C2" s="10"/>
      <c r="D2" s="11" t="s">
        <v>116</v>
      </c>
      <c r="E2" s="32" t="s">
        <v>117</v>
      </c>
      <c r="F2" s="32"/>
      <c r="G2" s="32"/>
      <c r="H2" s="32"/>
      <c r="I2" s="32"/>
      <c r="J2" s="11" t="s">
        <v>118</v>
      </c>
      <c r="K2" s="30"/>
      <c r="L2" s="32" t="s">
        <v>119</v>
      </c>
      <c r="M2" s="32" t="s">
        <v>120</v>
      </c>
      <c r="N2" s="32"/>
      <c r="O2" s="32"/>
      <c r="P2" s="32"/>
      <c r="Q2" s="32" t="s">
        <v>121</v>
      </c>
      <c r="R2" s="33" t="s">
        <v>122</v>
      </c>
      <c r="S2" s="32" t="s">
        <v>123</v>
      </c>
      <c r="T2" s="33" t="s">
        <v>124</v>
      </c>
      <c r="U2" s="11" t="s">
        <v>125</v>
      </c>
      <c r="V2" s="33" t="s">
        <v>126</v>
      </c>
      <c r="W2" s="33"/>
      <c r="X2" s="33"/>
      <c r="Y2" s="33" t="s">
        <v>127</v>
      </c>
      <c r="Z2" s="33" t="s">
        <v>128</v>
      </c>
      <c r="AA2" s="33" t="s">
        <v>129</v>
      </c>
      <c r="AB2" s="33" t="s">
        <v>130</v>
      </c>
      <c r="AC2" s="33" t="s">
        <v>131</v>
      </c>
      <c r="AD2" s="11" t="s">
        <v>132</v>
      </c>
      <c r="AE2" s="33" t="s">
        <v>133</v>
      </c>
      <c r="AF2" s="35"/>
    </row>
    <row r="3" s="27" customFormat="1" ht="40.05" customHeight="1" spans="1:32">
      <c r="A3" s="4"/>
      <c r="B3" s="29"/>
      <c r="C3" s="10"/>
      <c r="D3" s="11"/>
      <c r="E3" s="33" t="s">
        <v>134</v>
      </c>
      <c r="F3" s="33" t="s">
        <v>135</v>
      </c>
      <c r="G3" s="11" t="s">
        <v>136</v>
      </c>
      <c r="H3" s="11" t="s">
        <v>137</v>
      </c>
      <c r="I3" s="11" t="s">
        <v>3</v>
      </c>
      <c r="J3" s="11"/>
      <c r="K3" s="30"/>
      <c r="L3" s="32"/>
      <c r="M3" s="32" t="s">
        <v>138</v>
      </c>
      <c r="N3" s="32" t="s">
        <v>139</v>
      </c>
      <c r="O3" s="32" t="s">
        <v>140</v>
      </c>
      <c r="P3" s="32" t="s">
        <v>3</v>
      </c>
      <c r="Q3" s="32"/>
      <c r="R3" s="33"/>
      <c r="S3" s="32"/>
      <c r="T3" s="33"/>
      <c r="U3" s="11"/>
      <c r="V3" s="33" t="s">
        <v>141</v>
      </c>
      <c r="W3" s="33" t="s">
        <v>142</v>
      </c>
      <c r="X3" s="33" t="s">
        <v>143</v>
      </c>
      <c r="Y3" s="33"/>
      <c r="Z3" s="33"/>
      <c r="AA3" s="33"/>
      <c r="AB3" s="33"/>
      <c r="AC3" s="33"/>
      <c r="AD3" s="11"/>
      <c r="AE3" s="33"/>
      <c r="AF3" s="35"/>
    </row>
    <row r="4" spans="1:32">
      <c r="A4" s="5" t="s">
        <v>6</v>
      </c>
      <c r="B4" s="5" t="s">
        <v>7</v>
      </c>
      <c r="C4" s="16"/>
      <c r="D4" s="9">
        <f>SUMIFS(德育素质!H:H,德育素质!B:B,B4,德育素质!D:D,"=基本评定分")</f>
        <v>6</v>
      </c>
      <c r="E4" s="9">
        <f>MIN(2,SUMIFS(德育素质!H:H,德育素质!A:A,A4,德育素质!D:D,"=集体评定等级分",德育素质!E:E,"=班级考评等级")+SUMIFS(德育素质!H:H,德育素质!B:B,B4,德育素质!D:D,"=集体评定等级分"))</f>
        <v>1</v>
      </c>
      <c r="F4" s="9">
        <f>MIN(2,SUMIFS(德育素质!H:H,德育素质!B:B,B4,德育素质!D:D,"=社会责任记实分"))</f>
        <v>0.1</v>
      </c>
      <c r="G4" s="9">
        <f>SUMIFS(德育素质!H:H,德育素质!B:B,B4,德育素质!D:D,"=违纪违规扣分")</f>
        <v>0</v>
      </c>
      <c r="H4" s="9">
        <f>SUMIFS(德育素质!H:H,德育素质!B:B,B4,德育素质!D:D,"=荣誉称号加分")</f>
        <v>0.5</v>
      </c>
      <c r="I4" s="9">
        <f>MIN(4,E4+F4+G4+H4)</f>
        <v>1.6</v>
      </c>
      <c r="J4" s="9">
        <f>D4+I4</f>
        <v>7.6</v>
      </c>
      <c r="K4" s="9">
        <f>(VLOOKUP(B4,智育素质!B:D,3,0)*10+50)*0.6</f>
        <v>54.12</v>
      </c>
      <c r="L4" s="9">
        <f>SUMIFS(体育素质!J:J,体育素质!B:B,B4,体育素质!D:D,"=体育课程成绩",体育素质!E:E,"=体育成绩")/40</f>
        <v>3.9</v>
      </c>
      <c r="M4" s="9">
        <f>SUMIFS(体育素质!L:L,体育素质!B:B,B4,体育素质!D:D,"=校内外体育竞赛")</f>
        <v>0</v>
      </c>
      <c r="N4" s="9">
        <f>SUMIFS(体育素质!L:L,体育素质!B:B,B4,体育素质!D:D,"=校内外体育活动",体育素质!E:E,"=早锻炼")</f>
        <v>0.6</v>
      </c>
      <c r="O4" s="9">
        <f>SUMIFS(体育素质!L:L,体育素质!B:B,B4,体育素质!D:D,"=校内外体育活动",体育素质!E:E,"=校园跑")</f>
        <v>0.6</v>
      </c>
      <c r="P4" s="9">
        <f>MIN(3,M4+N4+O4)</f>
        <v>1.2</v>
      </c>
      <c r="Q4" s="9">
        <f>MIN(8,P4+L4)</f>
        <v>5.1</v>
      </c>
      <c r="R4" s="9">
        <f>MIN(0.5,SUMIFS(美育素质!L:L,美育素质!B:B,B4,美育素质!D:D,"=文化艺术实践"))</f>
        <v>0</v>
      </c>
      <c r="S4" s="9">
        <f>SUMIFS(美育素质!L:L,美育素质!B:B,B4,美育素质!D:D,"=校内外文化艺术竞赛")</f>
        <v>1.7</v>
      </c>
      <c r="T4" s="9">
        <f>MIN(5,S4+R4)</f>
        <v>1.7</v>
      </c>
      <c r="U4" s="9">
        <f>MAX(0,SUMIFS(劳育素质!K:K,劳育素质!B:B,B4,劳育素质!D:D,"=劳动日常考核基础分")+SUMIFS(劳育素质!K:K,劳育素质!B:B,B4,劳育素质!D:D,"=活动与卫生加减分"))</f>
        <v>1.55906666666667</v>
      </c>
      <c r="V4" s="9">
        <f>SUMIFS(劳育素质!K:K,劳育素质!B:B,B4,劳育素质!D:D,"=志愿服务",劳育素质!F:F,"=A类+B类")</f>
        <v>3</v>
      </c>
      <c r="W4" s="9">
        <f>MIN(0.5,SUMIFS(劳育素质!K:K,劳育素质!B:B,B4,劳育素质!D:D,"=志愿服务",劳育素质!F:F,"=C类"))</f>
        <v>0.25</v>
      </c>
      <c r="X4" s="9">
        <f>MIN(4,V4+W4)</f>
        <v>3.25</v>
      </c>
      <c r="Y4" s="9">
        <f>SUMIFS(劳育素质!K:K,劳育素质!B:B,B4,劳育素质!D:D,"=实习实训")</f>
        <v>0</v>
      </c>
      <c r="Z4" s="9">
        <f>MIN(5,U4+X4+Y4)</f>
        <v>4.80906666666667</v>
      </c>
      <c r="AA4" s="9">
        <f>SUMIFS(创新与实践素质!L:L,创新与实践素质!B:B,B4,创新与实践素质!D:D,"=创新创业素质")</f>
        <v>3.56</v>
      </c>
      <c r="AB4" s="9">
        <f>SUMIFS(创新与实践素质!L:L,创新与实践素质!B:B,B4,创新与实践素质!D:D,"=水平考试")</f>
        <v>1.91</v>
      </c>
      <c r="AC4" s="9">
        <f>SUMIFS(创新与实践素质!L:L,创新与实践素质!B:B,B4,创新与实践素质!D:D,"=社会实践")</f>
        <v>0</v>
      </c>
      <c r="AD4" s="9">
        <f>_xlfn.MAXIFS(创新与实践素质!L:L,创新与实践素质!B:B,B4,创新与实践素质!D:D,"=社会工作能力（工作表现）",创新与实践素质!G:G,"=上学期")+_xlfn.MAXIFS(创新与实践素质!L:L,创新与实践素质!B:B,B4,创新与实践素质!D:D,"=社会工作能力（工作表现）",创新与实践素质!G:G,"=下学期")</f>
        <v>1</v>
      </c>
      <c r="AE4" s="9">
        <f>MIN(12,AA4+AB4+AC4+AD4)</f>
        <v>6.47</v>
      </c>
      <c r="AF4" s="9">
        <f>AE4+Z4+T4+Q4+K4+J4</f>
        <v>79.7990666666666</v>
      </c>
    </row>
    <row r="5" spans="1:32">
      <c r="A5" s="5" t="s">
        <v>6</v>
      </c>
      <c r="B5" s="5" t="s">
        <v>8</v>
      </c>
      <c r="C5" s="16"/>
      <c r="D5" s="9">
        <f>SUMIFS(德育素质!H:H,德育素质!B:B,B5,德育素质!D:D,"=基本评定分")</f>
        <v>6</v>
      </c>
      <c r="E5" s="9">
        <f>MIN(2,SUMIFS(德育素质!H:H,德育素质!A:A,A5,德育素质!D:D,"=集体评定等级分",德育素质!E:E,"=班级考评等级")+SUMIFS(德育素质!H:H,德育素质!B:B,B5,德育素质!D:D,"=集体评定等级分"))</f>
        <v>1</v>
      </c>
      <c r="F5" s="9">
        <f>MIN(2,SUMIFS(德育素质!H:H,德育素质!B:B,B5,德育素质!D:D,"=社会责任记实分"))</f>
        <v>0.2</v>
      </c>
      <c r="G5" s="9">
        <f>SUMIFS(德育素质!H:H,德育素质!B:B,B5,德育素质!D:D,"=违纪违规扣分")</f>
        <v>0</v>
      </c>
      <c r="H5" s="9">
        <f>SUMIFS(德育素质!H:H,德育素质!B:B,B5,德育素质!D:D,"=荣誉称号加分")</f>
        <v>0.875</v>
      </c>
      <c r="I5" s="9">
        <f>MIN(4,E5+F5+G5+H5)</f>
        <v>2.075</v>
      </c>
      <c r="J5" s="9">
        <f>D5+I5</f>
        <v>8.075</v>
      </c>
      <c r="K5" s="9">
        <f>(VLOOKUP(B5,智育素质!B:D,3,0)*10+50)*0.6</f>
        <v>54.15</v>
      </c>
      <c r="L5" s="9">
        <f>SUMIFS(体育素质!J:J,体育素质!B:B,B5,体育素质!D:D,"=体育课程成绩",体育素质!E:E,"=体育成绩")/40</f>
        <v>3.825</v>
      </c>
      <c r="M5" s="9">
        <f>SUMIFS(体育素质!L:L,体育素质!B:B,B5,体育素质!D:D,"=校内外体育竞赛")</f>
        <v>0</v>
      </c>
      <c r="N5" s="9">
        <f>SUMIFS(体育素质!L:L,体育素质!B:B,B5,体育素质!D:D,"=校内外体育活动",体育素质!E:E,"=早锻炼")</f>
        <v>0.6</v>
      </c>
      <c r="O5" s="9">
        <f>SUMIFS(体育素质!L:L,体育素质!B:B,B5,体育素质!D:D,"=校内外体育活动",体育素质!E:E,"=校园跑")</f>
        <v>0.6</v>
      </c>
      <c r="P5" s="9">
        <f>MIN(3,M5+N5+O5)</f>
        <v>1.2</v>
      </c>
      <c r="Q5" s="9">
        <f>MIN(8,P5+L5)</f>
        <v>5.025</v>
      </c>
      <c r="R5" s="9">
        <f>MIN(0.5,SUMIFS(美育素质!L:L,美育素质!B:B,B5,美育素质!D:D,"=文化艺术实践"))</f>
        <v>0</v>
      </c>
      <c r="S5" s="9">
        <f>SUMIFS(美育素质!L:L,美育素质!B:B,B5,美育素质!D:D,"=校内外文化艺术竞赛")</f>
        <v>2.25</v>
      </c>
      <c r="T5" s="9">
        <f>MIN(5,S5+R5)</f>
        <v>2.25</v>
      </c>
      <c r="U5" s="9">
        <f>MAX(0,SUMIFS(劳育素质!K:K,劳育素质!B:B,B5,劳育素质!D:D,"=劳动日常考核基础分")+SUMIFS(劳育素质!K:K,劳育素质!B:B,B5,劳育素质!D:D,"=活动与卫生加减分"))</f>
        <v>1.55906666666667</v>
      </c>
      <c r="V5" s="9">
        <f>SUMIFS(劳育素质!K:K,劳育素质!B:B,B5,劳育素质!D:D,"=志愿服务",劳育素质!F:F,"=A类+B类")</f>
        <v>3</v>
      </c>
      <c r="W5" s="9">
        <f>SUMIFS(劳育素质!K:K,劳育素质!B:B,B5,劳育素质!D:D,"=志愿服务",劳育素质!F:F,"=C类")</f>
        <v>0</v>
      </c>
      <c r="X5" s="9">
        <f>MIN(4,V5+W5)</f>
        <v>3</v>
      </c>
      <c r="Y5" s="9">
        <f>SUMIFS(劳育素质!K:K,劳育素质!B:B,B5,劳育素质!D:D,"=实习实训")</f>
        <v>0</v>
      </c>
      <c r="Z5" s="9">
        <f>MIN(5,U5+X5+Y5)</f>
        <v>4.55906666666667</v>
      </c>
      <c r="AA5" s="9">
        <f>SUMIFS(创新与实践素质!L:L,创新与实践素质!B:B,B5,创新与实践素质!D:D,"=创新创业素质")</f>
        <v>0.2</v>
      </c>
      <c r="AB5" s="9">
        <f>SUMIFS(创新与实践素质!L:L,创新与实践素质!B:B,B5,创新与实践素质!D:D,"=水平考试")</f>
        <v>0.83</v>
      </c>
      <c r="AC5" s="9">
        <f>SUMIFS(创新与实践素质!L:L,创新与实践素质!B:B,B5,创新与实践素质!D:D,"=社会实践")</f>
        <v>0</v>
      </c>
      <c r="AD5" s="9">
        <f>_xlfn.MAXIFS(创新与实践素质!L:L,创新与实践素质!B:B,B5,创新与实践素质!D:D,"=社会工作能力（工作表现）",创新与实践素质!G:G,"=上学期")+_xlfn.MAXIFS(创新与实践素质!L:L,创新与实践素质!B:B,B5,创新与实践素质!D:D,"=社会工作能力（工作表现）",创新与实践素质!G:G,"=下学期")</f>
        <v>1.4</v>
      </c>
      <c r="AE5" s="9">
        <f>MIN(12,AA5+AB5+AC5+AD5)</f>
        <v>2.43</v>
      </c>
      <c r="AF5" s="9">
        <f>AE5+Z5+T5+Q5+K5+J5</f>
        <v>76.4890666666667</v>
      </c>
    </row>
    <row r="6" spans="1:32">
      <c r="A6" s="5" t="s">
        <v>6</v>
      </c>
      <c r="B6" s="5" t="s">
        <v>9</v>
      </c>
      <c r="C6" s="16"/>
      <c r="D6" s="9">
        <f>SUMIFS(德育素质!H:H,德育素质!B:B,B6,德育素质!D:D,"=基本评定分")</f>
        <v>5.28</v>
      </c>
      <c r="E6" s="9">
        <f>MIN(2,SUMIFS(德育素质!H:H,德育素质!A:A,A6,德育素质!D:D,"=集体评定等级分",德育素质!E:E,"=班级考评等级")+SUMIFS(德育素质!H:H,德育素质!B:B,B6,德育素质!D:D,"=集体评定等级分"))</f>
        <v>1.5</v>
      </c>
      <c r="F6" s="9">
        <f>MIN(2,SUMIFS(德育素质!H:H,德育素质!B:B,B6,德育素质!D:D,"=社会责任记实分"))</f>
        <v>0.1</v>
      </c>
      <c r="G6" s="9">
        <f>SUMIFS(德育素质!H:H,德育素质!B:B,B6,德育素质!D:D,"=违纪违规扣分")</f>
        <v>0</v>
      </c>
      <c r="H6" s="9">
        <f>SUMIFS(德育素质!H:H,德育素质!B:B,B6,德育素质!D:D,"=荣誉称号加分")</f>
        <v>0</v>
      </c>
      <c r="I6" s="9">
        <f>MIN(4,E6+F6+G6+H6)</f>
        <v>1.6</v>
      </c>
      <c r="J6" s="9">
        <f>D6+I6</f>
        <v>6.88</v>
      </c>
      <c r="K6" s="9">
        <f>(VLOOKUP(B6,智育素质!B:D,3,0)*10+50)*0.6</f>
        <v>54.498</v>
      </c>
      <c r="L6" s="9">
        <f>SUMIFS(体育素质!J:J,体育素质!B:B,B6,体育素质!D:D,"=体育课程成绩",体育素质!E:E,"=体育成绩")/40</f>
        <v>3.15</v>
      </c>
      <c r="M6" s="9">
        <f>SUMIFS(体育素质!L:L,体育素质!B:B,B6,体育素质!D:D,"=校内外体育竞赛")</f>
        <v>0</v>
      </c>
      <c r="N6" s="9">
        <f>SUMIFS(体育素质!L:L,体育素质!B:B,B6,体育素质!D:D,"=校内外体育活动",体育素质!E:E,"=早锻炼")</f>
        <v>0.6</v>
      </c>
      <c r="O6" s="9">
        <f>SUMIFS(体育素质!L:L,体育素质!B:B,B6,体育素质!D:D,"=校内外体育活动",体育素质!E:E,"=校园跑")</f>
        <v>0.6</v>
      </c>
      <c r="P6" s="9">
        <f>MIN(3,M6+N6+O6)</f>
        <v>1.2</v>
      </c>
      <c r="Q6" s="9">
        <f>MIN(8,P6+L6)</f>
        <v>4.35</v>
      </c>
      <c r="R6" s="9">
        <f>MIN(0.5,SUMIFS(美育素质!L:L,美育素质!B:B,B6,美育素质!D:D,"=文化艺术实践"))</f>
        <v>0</v>
      </c>
      <c r="S6" s="9">
        <f>SUMIFS(美育素质!L:L,美育素质!B:B,B6,美育素质!D:D,"=校内外文化艺术竞赛")</f>
        <v>0</v>
      </c>
      <c r="T6" s="9">
        <f>MIN(5,S6+R6)</f>
        <v>0</v>
      </c>
      <c r="U6" s="9">
        <f>MAX(0,SUMIFS(劳育素质!K:K,劳育素质!B:B,B6,劳育素质!D:D,"=劳动日常考核基础分")+SUMIFS(劳育素质!K:K,劳育素质!B:B,B6,劳育素质!D:D,"=活动与卫生加减分"))</f>
        <v>1.50166666666667</v>
      </c>
      <c r="V6" s="9">
        <f>SUMIFS(劳育素质!K:K,劳育素质!B:B,B6,劳育素质!D:D,"=志愿服务",劳育素质!F:F,"=A类+B类")</f>
        <v>3</v>
      </c>
      <c r="W6" s="9">
        <f>SUMIFS(劳育素质!K:K,劳育素质!B:B,B6,劳育素质!D:D,"=志愿服务",劳育素质!F:F,"=C类")</f>
        <v>0</v>
      </c>
      <c r="X6" s="9">
        <f>MIN(4,V6+W6)</f>
        <v>3</v>
      </c>
      <c r="Y6" s="9">
        <f>SUMIFS(劳育素质!K:K,劳育素质!B:B,B6,劳育素质!D:D,"=实习实训")</f>
        <v>0</v>
      </c>
      <c r="Z6" s="9">
        <f>MIN(5,U6+X6+Y6)</f>
        <v>4.50166666666667</v>
      </c>
      <c r="AA6" s="9">
        <f>SUMIFS(创新与实践素质!L:L,创新与实践素质!B:B,B6,创新与实践素质!D:D,"=创新创业素质")</f>
        <v>0.75</v>
      </c>
      <c r="AB6" s="9">
        <f>SUMIFS(创新与实践素质!L:L,创新与实践素质!B:B,B6,创新与实践素质!D:D,"=水平考试")</f>
        <v>0.85</v>
      </c>
      <c r="AC6" s="9">
        <f>SUMIFS(创新与实践素质!L:L,创新与实践素质!B:B,B6,创新与实践素质!D:D,"=社会实践")</f>
        <v>0</v>
      </c>
      <c r="AD6" s="9">
        <f>_xlfn.MAXIFS(创新与实践素质!L:L,创新与实践素质!B:B,B6,创新与实践素质!D:D,"=社会工作能力（工作表现）",创新与实践素质!G:G,"=上学期")+_xlfn.MAXIFS(创新与实践素质!L:L,创新与实践素质!B:B,B6,创新与实践素质!D:D,"=社会工作能力（工作表现）",创新与实践素质!G:G,"=下学期")</f>
        <v>0.6</v>
      </c>
      <c r="AE6" s="9">
        <f>MIN(12,AA6+AB6+AC6+AD6)</f>
        <v>2.2</v>
      </c>
      <c r="AF6" s="9">
        <f>AE6+Z6+T6+Q6+K6+J6</f>
        <v>72.4296666666667</v>
      </c>
    </row>
    <row r="7" spans="1:32">
      <c r="A7" s="5" t="s">
        <v>6</v>
      </c>
      <c r="B7" s="5" t="s">
        <v>10</v>
      </c>
      <c r="C7" s="4"/>
      <c r="D7" s="9">
        <f>SUMIFS(德育素质!H:H,德育素质!B:B,B7,德育素质!D:D,"=基本评定分")</f>
        <v>6</v>
      </c>
      <c r="E7" s="9">
        <f>MIN(2,SUMIFS(德育素质!H:H,德育素质!A:A,A7,德育素质!D:D,"=集体评定等级分",德育素质!E:E,"=班级考评等级")+SUMIFS(德育素质!H:H,德育素质!B:B,B7,德育素质!D:D,"=集体评定等级分"))</f>
        <v>1</v>
      </c>
      <c r="F7" s="9">
        <f>MIN(2,SUMIFS(德育素质!H:H,德育素质!B:B,B7,德育素质!D:D,"=社会责任记实分"))</f>
        <v>0</v>
      </c>
      <c r="G7" s="9">
        <f>SUMIFS(德育素质!H:H,德育素质!B:B,B7,德育素质!D:D,"=违纪违规扣分")</f>
        <v>0</v>
      </c>
      <c r="H7" s="9">
        <f>SUMIFS(德育素质!H:H,德育素质!B:B,B7,德育素质!D:D,"=荣誉称号加分")</f>
        <v>0</v>
      </c>
      <c r="I7" s="9">
        <f>MIN(4,E7+F7+G7+H7)</f>
        <v>1</v>
      </c>
      <c r="J7" s="9">
        <f>D7+I7</f>
        <v>7</v>
      </c>
      <c r="K7" s="9">
        <f>(VLOOKUP(B7,智育素质!B:D,3,0)*10+50)*0.6</f>
        <v>54.36</v>
      </c>
      <c r="L7" s="9">
        <f>SUMIFS(体育素质!J:J,体育素质!B:B,B7,体育素质!D:D,"=体育课程成绩",体育素质!E:E,"=体育成绩")/40</f>
        <v>4.725</v>
      </c>
      <c r="M7" s="9">
        <f>SUMIFS(体育素质!L:L,体育素质!B:B,B7,体育素质!D:D,"=校内外体育竞赛")</f>
        <v>0</v>
      </c>
      <c r="N7" s="9">
        <f>SUMIFS(体育素质!L:L,体育素质!B:B,B7,体育素质!D:D,"=校内外体育活动",体育素质!E:E,"=早锻炼")</f>
        <v>0.6</v>
      </c>
      <c r="O7" s="9">
        <f>SUMIFS(体育素质!L:L,体育素质!B:B,B7,体育素质!D:D,"=校内外体育活动",体育素质!E:E,"=校园跑")</f>
        <v>0.549583333333334</v>
      </c>
      <c r="P7" s="9">
        <f>MIN(3,M7+N7+O7)</f>
        <v>1.14958333333333</v>
      </c>
      <c r="Q7" s="9">
        <f>MIN(8,P7+L7)</f>
        <v>5.87458333333333</v>
      </c>
      <c r="R7" s="9">
        <f>MIN(0.5,SUMIFS(美育素质!L:L,美育素质!B:B,B7,美育素质!D:D,"=文化艺术实践"))</f>
        <v>0</v>
      </c>
      <c r="S7" s="9">
        <f>SUMIFS(美育素质!L:L,美育素质!B:B,B7,美育素质!D:D,"=校内外文化艺术竞赛")</f>
        <v>0</v>
      </c>
      <c r="T7" s="9">
        <f>MIN(5,S7+R7)</f>
        <v>0</v>
      </c>
      <c r="U7" s="9">
        <f>MAX(0,SUMIFS(劳育素质!K:K,劳育素质!B:B,B7,劳育素质!D:D,"=劳动日常考核基础分")+SUMIFS(劳育素质!K:K,劳育素质!B:B,B7,劳育素质!D:D,"=活动与卫生加减分"))</f>
        <v>1.4386</v>
      </c>
      <c r="V7" s="9">
        <f>SUMIFS(劳育素质!K:K,劳育素质!B:B,B7,劳育素质!D:D,"=志愿服务",劳育素质!F:F,"=A类+B类")</f>
        <v>3</v>
      </c>
      <c r="W7" s="9">
        <f>SUMIFS(劳育素质!K:K,劳育素质!B:B,B7,劳育素质!D:D,"=志愿服务",劳育素质!F:F,"=C类")</f>
        <v>0</v>
      </c>
      <c r="X7" s="9">
        <f>MIN(4,V7+W7)</f>
        <v>3</v>
      </c>
      <c r="Y7" s="9">
        <f>SUMIFS(劳育素质!K:K,劳育素质!B:B,B7,劳育素质!D:D,"=实习实训")</f>
        <v>0</v>
      </c>
      <c r="Z7" s="9">
        <f>MIN(5,U7+X7+Y7)</f>
        <v>4.4386</v>
      </c>
      <c r="AA7" s="9">
        <f>SUMIFS(创新与实践素质!L:L,创新与实践素质!B:B,B7,创新与实践素质!D:D,"=创新创业素质")</f>
        <v>0</v>
      </c>
      <c r="AB7" s="9">
        <f>SUMIFS(创新与实践素质!L:L,创新与实践素质!B:B,B7,创新与实践素质!D:D,"=水平考试")</f>
        <v>0</v>
      </c>
      <c r="AC7" s="9">
        <f>SUMIFS(创新与实践素质!L:L,创新与实践素质!B:B,B7,创新与实践素质!D:D,"=社会实践")</f>
        <v>0</v>
      </c>
      <c r="AD7" s="9">
        <f>_xlfn.MAXIFS(创新与实践素质!L:L,创新与实践素质!B:B,B7,创新与实践素质!D:D,"=社会工作能力（工作表现）",创新与实践素质!G:G,"=上学期")+_xlfn.MAXIFS(创新与实践素质!L:L,创新与实践素质!B:B,B7,创新与实践素质!D:D,"=社会工作能力（工作表现）",创新与实践素质!G:G,"=下学期")</f>
        <v>0</v>
      </c>
      <c r="AE7" s="9">
        <f>MIN(12,AA7+AB7+AC7+AD7)</f>
        <v>0</v>
      </c>
      <c r="AF7" s="9">
        <f>AE7+Z7+T7+Q7+K7+J7</f>
        <v>71.6731833333333</v>
      </c>
    </row>
    <row r="8" spans="1:32">
      <c r="A8" s="4" t="s">
        <v>6</v>
      </c>
      <c r="B8" s="31" t="s">
        <v>11</v>
      </c>
      <c r="C8" s="4"/>
      <c r="D8" s="9">
        <f>SUMIFS(德育素质!H:H,德育素质!B:B,B8,德育素质!D:D,"=基本评定分")</f>
        <v>6</v>
      </c>
      <c r="E8" s="9">
        <f>MIN(2,SUMIFS(德育素质!H:H,德育素质!A:A,A8,德育素质!D:D,"=集体评定等级分",德育素质!E:E,"=班级考评等级")+SUMIFS(德育素质!H:H,德育素质!B:B,B8,德育素质!D:D,"=集体评定等级分"))</f>
        <v>1</v>
      </c>
      <c r="F8" s="9">
        <f>MIN(2,SUMIFS(德育素质!H:H,德育素质!B:B,B8,德育素质!D:D,"=社会责任记实分"))</f>
        <v>0.3</v>
      </c>
      <c r="G8" s="9">
        <f>SUMIFS(德育素质!H:H,德育素质!B:B,B8,德育素质!D:D,"=违纪违规扣分")</f>
        <v>0</v>
      </c>
      <c r="H8" s="9">
        <f>SUMIFS(德育素质!H:H,德育素质!B:B,B8,德育素质!D:D,"=荣誉称号加分")</f>
        <v>1.25</v>
      </c>
      <c r="I8" s="9">
        <f t="shared" ref="I8:I39" si="0">MIN(4,E8+F8+G8+H8)</f>
        <v>2.55</v>
      </c>
      <c r="J8" s="9">
        <f t="shared" ref="J8:J39" si="1">D8+I8</f>
        <v>8.55</v>
      </c>
      <c r="K8" s="9">
        <f>(VLOOKUP(B8,智育素质!B:D,3,0)*10+50)*0.6</f>
        <v>53.766</v>
      </c>
      <c r="L8" s="9">
        <f>SUMIFS(体育素质!J:J,体育素质!B:B,B8,体育素质!D:D,"=体育课程成绩",体育素质!E:E,"=体育成绩")/40</f>
        <v>4.125</v>
      </c>
      <c r="M8" s="9">
        <f>SUMIFS(体育素质!L:L,体育素质!B:B,B8,体育素质!D:D,"=校内外体育竞赛")</f>
        <v>0.75</v>
      </c>
      <c r="N8" s="9">
        <f>SUMIFS(体育素质!L:L,体育素质!B:B,B8,体育素质!D:D,"=校内外体育活动",体育素质!E:E,"=早锻炼")</f>
        <v>0.6</v>
      </c>
      <c r="O8" s="9">
        <f>SUMIFS(体育素质!L:L,体育素质!B:B,B8,体育素质!D:D,"=校内外体育活动",体育素质!E:E,"=校园跑")</f>
        <v>0.6</v>
      </c>
      <c r="P8" s="9">
        <f t="shared" ref="P8:P39" si="2">MIN(3,M8+N8+O8)</f>
        <v>1.95</v>
      </c>
      <c r="Q8" s="9">
        <f t="shared" ref="Q8:Q39" si="3">MIN(8,P8+L8)</f>
        <v>6.075</v>
      </c>
      <c r="R8" s="9">
        <f>MIN(0.5,SUMIFS(美育素质!L:L,美育素质!B:B,B8,美育素质!D:D,"=文化艺术实践"))</f>
        <v>0</v>
      </c>
      <c r="S8" s="9">
        <f>SUMIFS(美育素质!L:L,美育素质!B:B,B8,美育素质!D:D,"=校内外文化艺术竞赛")</f>
        <v>0.5</v>
      </c>
      <c r="T8" s="9">
        <f t="shared" ref="T8:T39" si="4">MIN(5,S8+R8)</f>
        <v>0.5</v>
      </c>
      <c r="U8" s="9">
        <f>MAX(0,SUMIFS(劳育素质!K:K,劳育素质!B:B,B8,劳育素质!D:D,"=劳动日常考核基础分")+SUMIFS(劳育素质!K:K,劳育素质!B:B,B8,劳育素质!D:D,"=活动与卫生加减分"))</f>
        <v>1.46877777777778</v>
      </c>
      <c r="V8" s="9">
        <f>SUMIFS(劳育素质!K:K,劳育素质!B:B,B8,劳育素质!D:D,"=志愿服务",劳育素质!F:F,"=A类+B类")</f>
        <v>3</v>
      </c>
      <c r="W8" s="9">
        <f>SUMIFS(劳育素质!K:K,劳育素质!B:B,B8,劳育素质!D:D,"=志愿服务",劳育素质!F:F,"=C类")</f>
        <v>0</v>
      </c>
      <c r="X8" s="9">
        <f t="shared" ref="X8:X39" si="5">MIN(4,V8+W8)</f>
        <v>3</v>
      </c>
      <c r="Y8" s="9">
        <f>SUMIFS(劳育素质!K:K,劳育素质!B:B,B8,劳育素质!D:D,"=实习实训")</f>
        <v>0</v>
      </c>
      <c r="Z8" s="9">
        <f t="shared" ref="Z8:Z39" si="6">MIN(5,U8+X8+Y8)</f>
        <v>4.46877777777778</v>
      </c>
      <c r="AA8" s="9">
        <f>SUMIFS(创新与实践素质!L:L,创新与实践素质!B:B,B8,创新与实践素质!D:D,"=创新创业素质")</f>
        <v>2.45</v>
      </c>
      <c r="AB8" s="9">
        <f>SUMIFS(创新与实践素质!L:L,创新与实践素质!B:B,B8,创新与实践素质!D:D,"=水平考试")</f>
        <v>0.79</v>
      </c>
      <c r="AC8" s="9">
        <f>SUMIFS(创新与实践素质!L:L,创新与实践素质!B:B,B8,创新与实践素质!D:D,"=社会实践")</f>
        <v>0</v>
      </c>
      <c r="AD8" s="9">
        <f>_xlfn.MAXIFS(创新与实践素质!L:L,创新与实践素质!B:B,B8,创新与实践素质!D:D,"=社会工作能力（工作表现）",创新与实践素质!G:G,"=上学期")+_xlfn.MAXIFS(创新与实践素质!L:L,创新与实践素质!B:B,B8,创新与实践素质!D:D,"=社会工作能力（工作表现）",创新与实践素质!G:G,"=下学期")</f>
        <v>1.4</v>
      </c>
      <c r="AE8" s="9">
        <f t="shared" ref="AE8:AE39" si="7">MIN(12,AA8+AB8+AC8+AD8)</f>
        <v>4.64</v>
      </c>
      <c r="AF8" s="9">
        <f t="shared" ref="AF8:AF39" si="8">AE8+Z8+T8+Q8+K8+J8</f>
        <v>77.9997777777778</v>
      </c>
    </row>
    <row r="9" spans="1:32">
      <c r="A9" s="4" t="s">
        <v>6</v>
      </c>
      <c r="B9" s="31" t="s">
        <v>12</v>
      </c>
      <c r="C9" s="4"/>
      <c r="D9" s="9">
        <f>SUMIFS(德育素质!H:H,德育素质!B:B,B9,德育素质!D:D,"=基本评定分")</f>
        <v>5.28</v>
      </c>
      <c r="E9" s="9">
        <f>MIN(2,SUMIFS(德育素质!H:H,德育素质!A:A,A9,德育素质!D:D,"=集体评定等级分",德育素质!E:E,"=班级考评等级")+SUMIFS(德育素质!H:H,德育素质!B:B,B9,德育素质!D:D,"=集体评定等级分"))</f>
        <v>1</v>
      </c>
      <c r="F9" s="9">
        <f>MIN(2,SUMIFS(德育素质!H:H,德育素质!B:B,B9,德育素质!D:D,"=社会责任记实分"))</f>
        <v>0</v>
      </c>
      <c r="G9" s="9">
        <f>SUMIFS(德育素质!H:H,德育素质!B:B,B9,德育素质!D:D,"=违纪违规扣分")</f>
        <v>0</v>
      </c>
      <c r="H9" s="9">
        <f>SUMIFS(德育素质!H:H,德育素质!B:B,B9,德育素质!D:D,"=荣誉称号加分")</f>
        <v>0</v>
      </c>
      <c r="I9" s="9">
        <f t="shared" si="0"/>
        <v>1</v>
      </c>
      <c r="J9" s="9">
        <f t="shared" si="1"/>
        <v>6.28</v>
      </c>
      <c r="K9" s="9">
        <f>(VLOOKUP(B9,智育素质!B:D,3,0)*10+50)*0.6</f>
        <v>52.386</v>
      </c>
      <c r="L9" s="9">
        <f>SUMIFS(体育素质!J:J,体育素质!B:B,B9,体育素质!D:D,"=体育课程成绩",体育素质!E:E,"=体育成绩")/40</f>
        <v>3.7</v>
      </c>
      <c r="M9" s="9">
        <f>SUMIFS(体育素质!L:L,体育素质!B:B,B9,体育素质!D:D,"=校内外体育竞赛")</f>
        <v>0</v>
      </c>
      <c r="N9" s="9">
        <f>SUMIFS(体育素质!L:L,体育素质!B:B,B9,体育素质!D:D,"=校内外体育活动",体育素质!E:E,"=早锻炼")</f>
        <v>0.6</v>
      </c>
      <c r="O9" s="9">
        <f>SUMIFS(体育素质!L:L,体育素质!B:B,B9,体育素质!D:D,"=校内外体育活动",体育素质!E:E,"=校园跑")</f>
        <v>0.0545</v>
      </c>
      <c r="P9" s="9">
        <f t="shared" si="2"/>
        <v>0.6545</v>
      </c>
      <c r="Q9" s="9">
        <f t="shared" si="3"/>
        <v>4.3545</v>
      </c>
      <c r="R9" s="9">
        <f>MIN(0.5,SUMIFS(美育素质!L:L,美育素质!B:B,B9,美育素质!D:D,"=文化艺术实践"))</f>
        <v>0</v>
      </c>
      <c r="S9" s="9">
        <f>SUMIFS(美育素质!L:L,美育素质!B:B,B9,美育素质!D:D,"=校内外文化艺术竞赛")</f>
        <v>0</v>
      </c>
      <c r="T9" s="9">
        <f t="shared" si="4"/>
        <v>0</v>
      </c>
      <c r="U9" s="9">
        <f>MAX(0,SUMIFS(劳育素质!K:K,劳育素质!B:B,B9,劳育素质!D:D,"=劳动日常考核基础分")+SUMIFS(劳育素质!K:K,劳育素质!B:B,B9,劳育素质!D:D,"=活动与卫生加减分"))</f>
        <v>1.50166666666667</v>
      </c>
      <c r="V9" s="9">
        <f>SUMIFS(劳育素质!K:K,劳育素质!B:B,B9,劳育素质!D:D,"=志愿服务",劳育素质!F:F,"=A类+B类")</f>
        <v>0.5</v>
      </c>
      <c r="W9" s="9">
        <f>SUMIFS(劳育素质!K:K,劳育素质!B:B,B9,劳育素质!D:D,"=志愿服务",劳育素质!F:F,"=C类")</f>
        <v>0</v>
      </c>
      <c r="X9" s="9">
        <f t="shared" si="5"/>
        <v>0.5</v>
      </c>
      <c r="Y9" s="9">
        <f>SUMIFS(劳育素质!K:K,劳育素质!B:B,B9,劳育素质!D:D,"=实习实训")</f>
        <v>0</v>
      </c>
      <c r="Z9" s="9">
        <f t="shared" si="6"/>
        <v>2.00166666666667</v>
      </c>
      <c r="AA9" s="9">
        <f>SUMIFS(创新与实践素质!L:L,创新与实践素质!B:B,B9,创新与实践素质!D:D,"=创新创业素质")</f>
        <v>0</v>
      </c>
      <c r="AB9" s="9">
        <f>SUMIFS(创新与实践素质!L:L,创新与实践素质!B:B,B9,创新与实践素质!D:D,"=水平考试")</f>
        <v>0</v>
      </c>
      <c r="AC9" s="9">
        <f>SUMIFS(创新与实践素质!L:L,创新与实践素质!B:B,B9,创新与实践素质!D:D,"=社会实践")</f>
        <v>0</v>
      </c>
      <c r="AD9" s="9">
        <f>_xlfn.MAXIFS(创新与实践素质!L:L,创新与实践素质!B:B,B9,创新与实践素质!D:D,"=社会工作能力（工作表现）",创新与实践素质!G:G,"=上学期")+_xlfn.MAXIFS(创新与实践素质!L:L,创新与实践素质!B:B,B9,创新与实践素质!D:D,"=社会工作能力（工作表现）",创新与实践素质!G:G,"=下学期")</f>
        <v>0</v>
      </c>
      <c r="AE9" s="9">
        <f t="shared" si="7"/>
        <v>0</v>
      </c>
      <c r="AF9" s="9">
        <f t="shared" si="8"/>
        <v>65.0221666666667</v>
      </c>
    </row>
    <row r="10" spans="1:32">
      <c r="A10" s="4" t="s">
        <v>6</v>
      </c>
      <c r="B10" s="31" t="s">
        <v>13</v>
      </c>
      <c r="C10" s="4"/>
      <c r="D10" s="9">
        <f>SUMIFS(德育素质!H:H,德育素质!B:B,B10,德育素质!D:D,"=基本评定分")</f>
        <v>5.28</v>
      </c>
      <c r="E10" s="9">
        <f>MIN(2,SUMIFS(德育素质!H:H,德育素质!A:A,A10,德育素质!D:D,"=集体评定等级分",德育素质!E:E,"=班级考评等级")+SUMIFS(德育素质!H:H,德育素质!B:B,B10,德育素质!D:D,"=集体评定等级分"))</f>
        <v>1</v>
      </c>
      <c r="F10" s="9">
        <f>MIN(2,SUMIFS(德育素质!H:H,德育素质!B:B,B10,德育素质!D:D,"=社会责任记实分"))</f>
        <v>0</v>
      </c>
      <c r="G10" s="9">
        <f>SUMIFS(德育素质!H:H,德育素质!B:B,B10,德育素质!D:D,"=违纪违规扣分")</f>
        <v>0</v>
      </c>
      <c r="H10" s="9">
        <f>SUMIFS(德育素质!H:H,德育素质!B:B,B10,德育素质!D:D,"=荣誉称号加分")</f>
        <v>0</v>
      </c>
      <c r="I10" s="9">
        <f t="shared" si="0"/>
        <v>1</v>
      </c>
      <c r="J10" s="9">
        <f t="shared" si="1"/>
        <v>6.28</v>
      </c>
      <c r="K10" s="9">
        <f>(VLOOKUP(B10,智育素质!B:D,3,0)*10+50)*0.6</f>
        <v>52.86</v>
      </c>
      <c r="L10" s="9">
        <f>SUMIFS(体育素质!J:J,体育素质!B:B,B10,体育素质!D:D,"=体育课程成绩",体育素质!E:E,"=体育成绩")/40</f>
        <v>3.175</v>
      </c>
      <c r="M10" s="9">
        <f>SUMIFS(体育素质!L:L,体育素质!B:B,B10,体育素质!D:D,"=校内外体育竞赛")</f>
        <v>0</v>
      </c>
      <c r="N10" s="9">
        <f>SUMIFS(体育素质!L:L,体育素质!B:B,B10,体育素质!D:D,"=校内外体育活动",体育素质!E:E,"=早锻炼")</f>
        <v>0.6</v>
      </c>
      <c r="O10" s="9">
        <f>SUMIFS(体育素质!L:L,体育素质!B:B,B10,体育素质!D:D,"=校内外体育活动",体育素质!E:E,"=校园跑")</f>
        <v>0.6</v>
      </c>
      <c r="P10" s="9">
        <f t="shared" si="2"/>
        <v>1.2</v>
      </c>
      <c r="Q10" s="9">
        <f t="shared" si="3"/>
        <v>4.375</v>
      </c>
      <c r="R10" s="9">
        <f>MIN(0.5,SUMIFS(美育素质!L:L,美育素质!B:B,B10,美育素质!D:D,"=文化艺术实践"))</f>
        <v>0</v>
      </c>
      <c r="S10" s="9">
        <f>SUMIFS(美育素质!L:L,美育素质!B:B,B10,美育素质!D:D,"=校内外文化艺术竞赛")</f>
        <v>0</v>
      </c>
      <c r="T10" s="9">
        <f t="shared" si="4"/>
        <v>0</v>
      </c>
      <c r="U10" s="9">
        <f>MAX(0,SUMIFS(劳育素质!K:K,劳育素质!B:B,B10,劳育素质!D:D,"=劳动日常考核基础分")+SUMIFS(劳育素质!K:K,劳育素质!B:B,B10,劳育素质!D:D,"=活动与卫生加减分"))</f>
        <v>1.50166666666667</v>
      </c>
      <c r="V10" s="9">
        <f>SUMIFS(劳育素质!K:K,劳育素质!B:B,B10,劳育素质!D:D,"=志愿服务",劳育素质!F:F,"=A类+B类")</f>
        <v>2.625</v>
      </c>
      <c r="W10" s="9">
        <f>SUMIFS(劳育素质!K:K,劳育素质!B:B,B10,劳育素质!D:D,"=志愿服务",劳育素质!F:F,"=C类")</f>
        <v>0</v>
      </c>
      <c r="X10" s="9">
        <f t="shared" si="5"/>
        <v>2.625</v>
      </c>
      <c r="Y10" s="9">
        <f>SUMIFS(劳育素质!K:K,劳育素质!B:B,B10,劳育素质!D:D,"=实习实训")</f>
        <v>0</v>
      </c>
      <c r="Z10" s="9">
        <f t="shared" si="6"/>
        <v>4.12666666666667</v>
      </c>
      <c r="AA10" s="9">
        <f>SUMIFS(创新与实践素质!L:L,创新与实践素质!B:B,B10,创新与实践素质!D:D,"=创新创业素质")</f>
        <v>0</v>
      </c>
      <c r="AB10" s="9">
        <f>SUMIFS(创新与实践素质!L:L,创新与实践素质!B:B,B10,创新与实践素质!D:D,"=水平考试")</f>
        <v>0.81</v>
      </c>
      <c r="AC10" s="9">
        <f>SUMIFS(创新与实践素质!L:L,创新与实践素质!B:B,B10,创新与实践素质!D:D,"=社会实践")</f>
        <v>0</v>
      </c>
      <c r="AD10" s="9">
        <f>_xlfn.MAXIFS(创新与实践素质!L:L,创新与实践素质!B:B,B10,创新与实践素质!D:D,"=社会工作能力（工作表现）",创新与实践素质!G:G,"=上学期")+_xlfn.MAXIFS(创新与实践素质!L:L,创新与实践素质!B:B,B10,创新与实践素质!D:D,"=社会工作能力（工作表现）",创新与实践素质!G:G,"=下学期")</f>
        <v>0</v>
      </c>
      <c r="AE10" s="9">
        <f t="shared" si="7"/>
        <v>0.81</v>
      </c>
      <c r="AF10" s="9">
        <f t="shared" si="8"/>
        <v>68.4516666666667</v>
      </c>
    </row>
    <row r="11" spans="1:32">
      <c r="A11" s="4" t="s">
        <v>6</v>
      </c>
      <c r="B11" s="31" t="s">
        <v>14</v>
      </c>
      <c r="C11" s="4"/>
      <c r="D11" s="9">
        <f>SUMIFS(德育素质!H:H,德育素质!B:B,B11,德育素质!D:D,"=基本评定分")</f>
        <v>5.28</v>
      </c>
      <c r="E11" s="9">
        <f>MIN(2,SUMIFS(德育素质!H:H,德育素质!A:A,A11,德育素质!D:D,"=集体评定等级分",德育素质!E:E,"=班级考评等级")+SUMIFS(德育素质!H:H,德育素质!B:B,B11,德育素质!D:D,"=集体评定等级分"))</f>
        <v>1.5</v>
      </c>
      <c r="F11" s="9">
        <f>MIN(2,SUMIFS(德育素质!H:H,德育素质!B:B,B11,德育素质!D:D,"=社会责任记实分"))</f>
        <v>0</v>
      </c>
      <c r="G11" s="9">
        <f>SUMIFS(德育素质!H:H,德育素质!B:B,B11,德育素质!D:D,"=违纪违规扣分")</f>
        <v>0</v>
      </c>
      <c r="H11" s="9">
        <f>SUMIFS(德育素质!H:H,德育素质!B:B,B11,德育素质!D:D,"=荣誉称号加分")</f>
        <v>0</v>
      </c>
      <c r="I11" s="9">
        <f t="shared" si="0"/>
        <v>1.5</v>
      </c>
      <c r="J11" s="9">
        <f t="shared" si="1"/>
        <v>6.78</v>
      </c>
      <c r="K11" s="9">
        <f>(VLOOKUP(B11,智育素质!B:D,3,0)*10+50)*0.6</f>
        <v>51.972</v>
      </c>
      <c r="L11" s="9">
        <f>SUMIFS(体育素质!J:J,体育素质!B:B,B11,体育素质!D:D,"=体育课程成绩",体育素质!E:E,"=体育成绩")/40</f>
        <v>3.25</v>
      </c>
      <c r="M11" s="9">
        <f>SUMIFS(体育素质!L:L,体育素质!B:B,B11,体育素质!D:D,"=校内外体育竞赛")</f>
        <v>0</v>
      </c>
      <c r="N11" s="9">
        <f>SUMIFS(体育素质!L:L,体育素质!B:B,B11,体育素质!D:D,"=校内外体育活动",体育素质!E:E,"=早锻炼")</f>
        <v>0.6</v>
      </c>
      <c r="O11" s="9">
        <f>SUMIFS(体育素质!L:L,体育素质!B:B,B11,体育素质!D:D,"=校内外体育活动",体育素质!E:E,"=校园跑")</f>
        <v>0.6</v>
      </c>
      <c r="P11" s="9">
        <f t="shared" si="2"/>
        <v>1.2</v>
      </c>
      <c r="Q11" s="9">
        <f t="shared" si="3"/>
        <v>4.45</v>
      </c>
      <c r="R11" s="9">
        <f>MIN(0.5,SUMIFS(美育素质!L:L,美育素质!B:B,B11,美育素质!D:D,"=文化艺术实践"))</f>
        <v>0</v>
      </c>
      <c r="S11" s="9">
        <f>SUMIFS(美育素质!L:L,美育素质!B:B,B11,美育素质!D:D,"=校内外文化艺术竞赛")</f>
        <v>0</v>
      </c>
      <c r="T11" s="9">
        <f t="shared" si="4"/>
        <v>0</v>
      </c>
      <c r="U11" s="9">
        <f>MAX(0,SUMIFS(劳育素质!K:K,劳育素质!B:B,B11,劳育素质!D:D,"=劳动日常考核基础分")+SUMIFS(劳育素质!K:K,劳育素质!B:B,B11,劳育素质!D:D,"=活动与卫生加减分"))</f>
        <v>1.5594</v>
      </c>
      <c r="V11" s="9">
        <f>SUMIFS(劳育素质!K:K,劳育素质!B:B,B11,劳育素质!D:D,"=志愿服务",劳育素质!F:F,"=A类+B类")</f>
        <v>0</v>
      </c>
      <c r="W11" s="9">
        <f>SUMIFS(劳育素质!K:K,劳育素质!B:B,B11,劳育素质!D:D,"=志愿服务",劳育素质!F:F,"=C类")</f>
        <v>0</v>
      </c>
      <c r="X11" s="9">
        <f t="shared" si="5"/>
        <v>0</v>
      </c>
      <c r="Y11" s="9">
        <f>SUMIFS(劳育素质!K:K,劳育素质!B:B,B11,劳育素质!D:D,"=实习实训")</f>
        <v>0</v>
      </c>
      <c r="Z11" s="9">
        <f t="shared" si="6"/>
        <v>1.5594</v>
      </c>
      <c r="AA11" s="9">
        <f>SUMIFS(创新与实践素质!L:L,创新与实践素质!B:B,B11,创新与实践素质!D:D,"=创新创业素质")</f>
        <v>2.95</v>
      </c>
      <c r="AB11" s="9">
        <f>SUMIFS(创新与实践素质!L:L,创新与实践素质!B:B,B11,创新与实践素质!D:D,"=水平考试")</f>
        <v>0</v>
      </c>
      <c r="AC11" s="9">
        <f>SUMIFS(创新与实践素质!L:L,创新与实践素质!B:B,B11,创新与实践素质!D:D,"=社会实践")</f>
        <v>0</v>
      </c>
      <c r="AD11" s="9">
        <f>_xlfn.MAXIFS(创新与实践素质!L:L,创新与实践素质!B:B,B11,创新与实践素质!D:D,"=社会工作能力（工作表现）",创新与实践素质!G:G,"=上学期")+_xlfn.MAXIFS(创新与实践素质!L:L,创新与实践素质!B:B,B11,创新与实践素质!D:D,"=社会工作能力（工作表现）",创新与实践素质!G:G,"=下学期")</f>
        <v>0.6</v>
      </c>
      <c r="AE11" s="9">
        <f t="shared" si="7"/>
        <v>3.55</v>
      </c>
      <c r="AF11" s="9">
        <f t="shared" si="8"/>
        <v>68.3114</v>
      </c>
    </row>
    <row r="12" spans="1:32">
      <c r="A12" s="4" t="s">
        <v>6</v>
      </c>
      <c r="B12" s="31" t="s">
        <v>15</v>
      </c>
      <c r="C12" s="4"/>
      <c r="D12" s="9">
        <f>SUMIFS(德育素质!H:H,德育素质!B:B,B12,德育素质!D:D,"=基本评定分")</f>
        <v>6</v>
      </c>
      <c r="E12" s="9">
        <f>MIN(2,SUMIFS(德育素质!H:H,德育素质!A:A,A12,德育素质!D:D,"=集体评定等级分",德育素质!E:E,"=班级考评等级")+SUMIFS(德育素质!H:H,德育素质!B:B,B12,德育素质!D:D,"=集体评定等级分"))</f>
        <v>1</v>
      </c>
      <c r="F12" s="9">
        <f>MIN(2,SUMIFS(德育素质!H:H,德育素质!B:B,B12,德育素质!D:D,"=社会责任记实分"))</f>
        <v>0</v>
      </c>
      <c r="G12" s="9">
        <f>SUMIFS(德育素质!H:H,德育素质!B:B,B12,德育素质!D:D,"=违纪违规扣分")</f>
        <v>0</v>
      </c>
      <c r="H12" s="9">
        <f>SUMIFS(德育素质!H:H,德育素质!B:B,B12,德育素质!D:D,"=荣誉称号加分")</f>
        <v>0</v>
      </c>
      <c r="I12" s="9">
        <f t="shared" si="0"/>
        <v>1</v>
      </c>
      <c r="J12" s="9">
        <f t="shared" si="1"/>
        <v>7</v>
      </c>
      <c r="K12" s="9">
        <f>(VLOOKUP(B12,智育素质!B:D,3,0)*10+50)*0.6</f>
        <v>51.03</v>
      </c>
      <c r="L12" s="9">
        <f>SUMIFS(体育素质!J:J,体育素质!B:B,B12,体育素质!D:D,"=体育课程成绩",体育素质!E:E,"=体育成绩")/40</f>
        <v>3.85</v>
      </c>
      <c r="M12" s="9">
        <f>SUMIFS(体育素质!L:L,体育素质!B:B,B12,体育素质!D:D,"=校内外体育竞赛")</f>
        <v>0</v>
      </c>
      <c r="N12" s="9">
        <f>SUMIFS(体育素质!L:L,体育素质!B:B,B12,体育素质!D:D,"=校内外体育活动",体育素质!E:E,"=早锻炼")</f>
        <v>0.6</v>
      </c>
      <c r="O12" s="9">
        <f>SUMIFS(体育素质!L:L,体育素质!B:B,B12,体育素质!D:D,"=校内外体育活动",体育素质!E:E,"=校园跑")</f>
        <v>0.6</v>
      </c>
      <c r="P12" s="9">
        <f t="shared" si="2"/>
        <v>1.2</v>
      </c>
      <c r="Q12" s="9">
        <f t="shared" si="3"/>
        <v>5.05</v>
      </c>
      <c r="R12" s="9">
        <f>MIN(0.5,SUMIFS(美育素质!L:L,美育素质!B:B,B12,美育素质!D:D,"=文化艺术实践"))</f>
        <v>0</v>
      </c>
      <c r="S12" s="9">
        <f>SUMIFS(美育素质!L:L,美育素质!B:B,B12,美育素质!D:D,"=校内外文化艺术竞赛")</f>
        <v>0</v>
      </c>
      <c r="T12" s="9">
        <f t="shared" si="4"/>
        <v>0</v>
      </c>
      <c r="U12" s="9">
        <f>MAX(0,SUMIFS(劳育素质!K:K,劳育素质!B:B,B12,劳育素质!D:D,"=劳动日常考核基础分")+SUMIFS(劳育素质!K:K,劳育素质!B:B,B12,劳育素质!D:D,"=活动与卫生加减分"))</f>
        <v>1.616</v>
      </c>
      <c r="V12" s="9">
        <f>SUMIFS(劳育素质!K:K,劳育素质!B:B,B12,劳育素质!D:D,"=志愿服务",劳育素质!F:F,"=A类+B类")</f>
        <v>0.5</v>
      </c>
      <c r="W12" s="9">
        <f>SUMIFS(劳育素质!K:K,劳育素质!B:B,B12,劳育素质!D:D,"=志愿服务",劳育素质!F:F,"=C类")</f>
        <v>0</v>
      </c>
      <c r="X12" s="9">
        <f t="shared" si="5"/>
        <v>0.5</v>
      </c>
      <c r="Y12" s="9">
        <f>SUMIFS(劳育素质!K:K,劳育素质!B:B,B12,劳育素质!D:D,"=实习实训")</f>
        <v>0</v>
      </c>
      <c r="Z12" s="9">
        <f t="shared" si="6"/>
        <v>2.116</v>
      </c>
      <c r="AA12" s="9">
        <f>SUMIFS(创新与实践素质!L:L,创新与实践素质!B:B,B12,创新与实践素质!D:D,"=创新创业素质")</f>
        <v>0.5</v>
      </c>
      <c r="AB12" s="9">
        <f>SUMIFS(创新与实践素质!L:L,创新与实践素质!B:B,B12,创新与实践素质!D:D,"=水平考试")</f>
        <v>0</v>
      </c>
      <c r="AC12" s="9">
        <f>SUMIFS(创新与实践素质!L:L,创新与实践素质!B:B,B12,创新与实践素质!D:D,"=社会实践")</f>
        <v>0</v>
      </c>
      <c r="AD12" s="9">
        <f>_xlfn.MAXIFS(创新与实践素质!L:L,创新与实践素质!B:B,B12,创新与实践素质!D:D,"=社会工作能力（工作表现）",创新与实践素质!G:G,"=上学期")+_xlfn.MAXIFS(创新与实践素质!L:L,创新与实践素质!B:B,B12,创新与实践素质!D:D,"=社会工作能力（工作表现）",创新与实践素质!G:G,"=下学期")</f>
        <v>0.55</v>
      </c>
      <c r="AE12" s="9">
        <f t="shared" si="7"/>
        <v>1.05</v>
      </c>
      <c r="AF12" s="9">
        <f t="shared" si="8"/>
        <v>66.246</v>
      </c>
    </row>
    <row r="13" spans="1:32">
      <c r="A13" s="4" t="s">
        <v>6</v>
      </c>
      <c r="B13" s="31" t="s">
        <v>16</v>
      </c>
      <c r="C13" s="4"/>
      <c r="D13" s="9">
        <f>SUMIFS(德育素质!H:H,德育素质!B:B,B13,德育素质!D:D,"=基本评定分")</f>
        <v>6</v>
      </c>
      <c r="E13" s="9">
        <f>MIN(2,SUMIFS(德育素质!H:H,德育素质!A:A,A13,德育素质!D:D,"=集体评定等级分",德育素质!E:E,"=班级考评等级")+SUMIFS(德育素质!H:H,德育素质!B:B,B13,德育素质!D:D,"=集体评定等级分"))</f>
        <v>1</v>
      </c>
      <c r="F13" s="9">
        <f>MIN(2,SUMIFS(德育素质!H:H,德育素质!B:B,B13,德育素质!D:D,"=社会责任记实分"))</f>
        <v>0</v>
      </c>
      <c r="G13" s="9">
        <f>SUMIFS(德育素质!H:H,德育素质!B:B,B13,德育素质!D:D,"=违纪违规扣分")</f>
        <v>0</v>
      </c>
      <c r="H13" s="9">
        <f>SUMIFS(德育素质!H:H,德育素质!B:B,B13,德育素质!D:D,"=荣誉称号加分")</f>
        <v>0</v>
      </c>
      <c r="I13" s="9">
        <f t="shared" si="0"/>
        <v>1</v>
      </c>
      <c r="J13" s="9">
        <f t="shared" si="1"/>
        <v>7</v>
      </c>
      <c r="K13" s="9">
        <f>(VLOOKUP(B13,智育素质!B:D,3,0)*10+50)*0.6</f>
        <v>51.024</v>
      </c>
      <c r="L13" s="9">
        <f>SUMIFS(体育素质!J:J,体育素质!B:B,B13,体育素质!D:D,"=体育课程成绩",体育素质!E:E,"=体育成绩")/40</f>
        <v>4.075</v>
      </c>
      <c r="M13" s="9">
        <f>SUMIFS(体育素质!L:L,体育素质!B:B,B13,体育素质!D:D,"=校内外体育竞赛")</f>
        <v>0</v>
      </c>
      <c r="N13" s="9">
        <f>SUMIFS(体育素质!L:L,体育素质!B:B,B13,体育素质!D:D,"=校内外体育活动",体育素质!E:E,"=早锻炼")</f>
        <v>0.6</v>
      </c>
      <c r="O13" s="9">
        <f>SUMIFS(体育素质!L:L,体育素质!B:B,B13,体育素质!D:D,"=校内外体育活动",体育素质!E:E,"=校园跑")</f>
        <v>0.6</v>
      </c>
      <c r="P13" s="9">
        <f t="shared" si="2"/>
        <v>1.2</v>
      </c>
      <c r="Q13" s="9">
        <f t="shared" si="3"/>
        <v>5.275</v>
      </c>
      <c r="R13" s="9">
        <f>MIN(0.5,SUMIFS(美育素质!L:L,美育素质!B:B,B13,美育素质!D:D,"=文化艺术实践"))</f>
        <v>0</v>
      </c>
      <c r="S13" s="9">
        <f>SUMIFS(美育素质!L:L,美育素质!B:B,B13,美育素质!D:D,"=校内外文化艺术竞赛")</f>
        <v>0</v>
      </c>
      <c r="T13" s="9">
        <f t="shared" si="4"/>
        <v>0</v>
      </c>
      <c r="U13" s="9">
        <f>MAX(0,SUMIFS(劳育素质!K:K,劳育素质!B:B,B13,劳育素质!D:D,"=劳动日常考核基础分")+SUMIFS(劳育素质!K:K,劳育素质!B:B,B13,劳育素质!D:D,"=活动与卫生加减分"))</f>
        <v>1.616</v>
      </c>
      <c r="V13" s="9">
        <f>SUMIFS(劳育素质!K:K,劳育素质!B:B,B13,劳育素质!D:D,"=志愿服务",劳育素质!F:F,"=A类+B类")</f>
        <v>0.5</v>
      </c>
      <c r="W13" s="9">
        <f>SUMIFS(劳育素质!K:K,劳育素质!B:B,B13,劳育素质!D:D,"=志愿服务",劳育素质!F:F,"=C类")</f>
        <v>0</v>
      </c>
      <c r="X13" s="9">
        <f t="shared" si="5"/>
        <v>0.5</v>
      </c>
      <c r="Y13" s="9">
        <f>SUMIFS(劳育素质!K:K,劳育素质!B:B,B13,劳育素质!D:D,"=实习实训")</f>
        <v>0</v>
      </c>
      <c r="Z13" s="9">
        <f t="shared" si="6"/>
        <v>2.116</v>
      </c>
      <c r="AA13" s="9">
        <f>SUMIFS(创新与实践素质!L:L,创新与实践素质!B:B,B13,创新与实践素质!D:D,"=创新创业素质")</f>
        <v>0</v>
      </c>
      <c r="AB13" s="9">
        <f>SUMIFS(创新与实践素质!L:L,创新与实践素质!B:B,B13,创新与实践素质!D:D,"=水平考试")</f>
        <v>0</v>
      </c>
      <c r="AC13" s="9">
        <f>SUMIFS(创新与实践素质!L:L,创新与实践素质!B:B,B13,创新与实践素质!D:D,"=社会实践")</f>
        <v>0</v>
      </c>
      <c r="AD13" s="9">
        <f>_xlfn.MAXIFS(创新与实践素质!L:L,创新与实践素质!B:B,B13,创新与实践素质!D:D,"=社会工作能力（工作表现）",创新与实践素质!G:G,"=上学期")+_xlfn.MAXIFS(创新与实践素质!L:L,创新与实践素质!B:B,B13,创新与实践素质!D:D,"=社会工作能力（工作表现）",创新与实践素质!G:G,"=下学期")</f>
        <v>0</v>
      </c>
      <c r="AE13" s="9">
        <f t="shared" si="7"/>
        <v>0</v>
      </c>
      <c r="AF13" s="9">
        <f t="shared" si="8"/>
        <v>65.415</v>
      </c>
    </row>
    <row r="14" spans="1:32">
      <c r="A14" s="4" t="s">
        <v>6</v>
      </c>
      <c r="B14" s="31" t="s">
        <v>17</v>
      </c>
      <c r="C14" s="4"/>
      <c r="D14" s="9">
        <f>SUMIFS(德育素质!H:H,德育素质!B:B,B14,德育素质!D:D,"=基本评定分")</f>
        <v>5.28</v>
      </c>
      <c r="E14" s="9">
        <f>MIN(2,SUMIFS(德育素质!H:H,德育素质!A:A,A14,德育素质!D:D,"=集体评定等级分",德育素质!E:E,"=班级考评等级")+SUMIFS(德育素质!H:H,德育素质!B:B,B14,德育素质!D:D,"=集体评定等级分"))</f>
        <v>2</v>
      </c>
      <c r="F14" s="9">
        <f>MIN(2,SUMIFS(德育素质!H:H,德育素质!B:B,B14,德育素质!D:D,"=社会责任记实分"))</f>
        <v>0</v>
      </c>
      <c r="G14" s="9">
        <f>SUMIFS(德育素质!H:H,德育素质!B:B,B14,德育素质!D:D,"=违纪违规扣分")</f>
        <v>0</v>
      </c>
      <c r="H14" s="9">
        <f>SUMIFS(德育素质!H:H,德育素质!B:B,B14,德育素质!D:D,"=荣誉称号加分")</f>
        <v>0</v>
      </c>
      <c r="I14" s="9">
        <f t="shared" si="0"/>
        <v>2</v>
      </c>
      <c r="J14" s="9">
        <f t="shared" si="1"/>
        <v>7.28</v>
      </c>
      <c r="K14" s="9">
        <f>(VLOOKUP(B14,智育素质!B:D,3,0)*10+50)*0.6</f>
        <v>49.05</v>
      </c>
      <c r="L14" s="9">
        <f>SUMIFS(体育素质!J:J,体育素质!B:B,B14,体育素质!D:D,"=体育课程成绩",体育素质!E:E,"=体育成绩")/40</f>
        <v>3.65</v>
      </c>
      <c r="M14" s="9">
        <f>SUMIFS(体育素质!L:L,体育素质!B:B,B14,体育素质!D:D,"=校内外体育竞赛")</f>
        <v>0</v>
      </c>
      <c r="N14" s="9">
        <f>SUMIFS(体育素质!L:L,体育素质!B:B,B14,体育素质!D:D,"=校内外体育活动",体育素质!E:E,"=早锻炼")</f>
        <v>0.535</v>
      </c>
      <c r="O14" s="9">
        <f>SUMIFS(体育素质!L:L,体育素质!B:B,B14,体育素质!D:D,"=校内外体育活动",体育素质!E:E,"=校园跑")</f>
        <v>0</v>
      </c>
      <c r="P14" s="9">
        <f t="shared" si="2"/>
        <v>0.535</v>
      </c>
      <c r="Q14" s="9">
        <f t="shared" si="3"/>
        <v>4.185</v>
      </c>
      <c r="R14" s="9">
        <f>MIN(0.5,SUMIFS(美育素质!L:L,美育素质!B:B,B14,美育素质!D:D,"=文化艺术实践"))</f>
        <v>0</v>
      </c>
      <c r="S14" s="9">
        <f>SUMIFS(美育素质!L:L,美育素质!B:B,B14,美育素质!D:D,"=校内外文化艺术竞赛")</f>
        <v>0</v>
      </c>
      <c r="T14" s="9">
        <f t="shared" si="4"/>
        <v>0</v>
      </c>
      <c r="U14" s="9">
        <f>MAX(0,SUMIFS(劳育素质!K:K,劳育素质!B:B,B14,劳育素质!D:D,"=劳动日常考核基础分")+SUMIFS(劳育素质!K:K,劳育素质!B:B,B14,劳育素质!D:D,"=活动与卫生加减分"))</f>
        <v>1.4386</v>
      </c>
      <c r="V14" s="9">
        <f>SUMIFS(劳育素质!K:K,劳育素质!B:B,B14,劳育素质!D:D,"=志愿服务",劳育素质!F:F,"=A类+B类")</f>
        <v>0.5</v>
      </c>
      <c r="W14" s="9">
        <f>SUMIFS(劳育素质!K:K,劳育素质!B:B,B14,劳育素质!D:D,"=志愿服务",劳育素质!F:F,"=C类")</f>
        <v>0</v>
      </c>
      <c r="X14" s="9">
        <f t="shared" si="5"/>
        <v>0.5</v>
      </c>
      <c r="Y14" s="9">
        <f>SUMIFS(劳育素质!K:K,劳育素质!B:B,B14,劳育素质!D:D,"=实习实训")</f>
        <v>0</v>
      </c>
      <c r="Z14" s="9">
        <f t="shared" si="6"/>
        <v>1.9386</v>
      </c>
      <c r="AA14" s="9">
        <f>SUMIFS(创新与实践素质!L:L,创新与实践素质!B:B,B14,创新与实践素质!D:D,"=创新创业素质")</f>
        <v>2</v>
      </c>
      <c r="AB14" s="9">
        <f>SUMIFS(创新与实践素质!L:L,创新与实践素质!B:B,B14,创新与实践素质!D:D,"=水平考试")</f>
        <v>0.79</v>
      </c>
      <c r="AC14" s="9">
        <f>SUMIFS(创新与实践素质!L:L,创新与实践素质!B:B,B14,创新与实践素质!D:D,"=社会实践")</f>
        <v>0</v>
      </c>
      <c r="AD14" s="9">
        <f>_xlfn.MAXIFS(创新与实践素质!L:L,创新与实践素质!B:B,B14,创新与实践素质!D:D,"=社会工作能力（工作表现）",创新与实践素质!G:G,"=上学期")+_xlfn.MAXIFS(创新与实践素质!L:L,创新与实践素质!B:B,B14,创新与实践素质!D:D,"=社会工作能力（工作表现）",创新与实践素质!G:G,"=下学期")</f>
        <v>0.8</v>
      </c>
      <c r="AE14" s="9">
        <f t="shared" si="7"/>
        <v>3.59</v>
      </c>
      <c r="AF14" s="9">
        <f t="shared" si="8"/>
        <v>66.0436</v>
      </c>
    </row>
    <row r="15" spans="1:32">
      <c r="A15" s="4" t="s">
        <v>6</v>
      </c>
      <c r="B15" s="31" t="s">
        <v>18</v>
      </c>
      <c r="C15" s="4"/>
      <c r="D15" s="9">
        <f>SUMIFS(德育素质!H:H,德育素质!B:B,B15,德育素质!D:D,"=基本评定分")</f>
        <v>6</v>
      </c>
      <c r="E15" s="9">
        <f>MIN(2,SUMIFS(德育素质!H:H,德育素质!A:A,A15,德育素质!D:D,"=集体评定等级分",德育素质!E:E,"=班级考评等级")+SUMIFS(德育素质!H:H,德育素质!B:B,B15,德育素质!D:D,"=集体评定等级分"))</f>
        <v>1</v>
      </c>
      <c r="F15" s="9">
        <f>MIN(2,SUMIFS(德育素质!H:H,德育素质!B:B,B15,德育素质!D:D,"=社会责任记实分"))</f>
        <v>0</v>
      </c>
      <c r="G15" s="9">
        <f>SUMIFS(德育素质!H:H,德育素质!B:B,B15,德育素质!D:D,"=违纪违规扣分")</f>
        <v>0</v>
      </c>
      <c r="H15" s="9">
        <f>SUMIFS(德育素质!H:H,德育素质!B:B,B15,德育素质!D:D,"=荣誉称号加分")</f>
        <v>0</v>
      </c>
      <c r="I15" s="9">
        <f t="shared" si="0"/>
        <v>1</v>
      </c>
      <c r="J15" s="9">
        <f t="shared" si="1"/>
        <v>7</v>
      </c>
      <c r="K15" s="9">
        <f>(VLOOKUP(B15,智育素质!B:D,3,0)*10+50)*0.6</f>
        <v>49.2</v>
      </c>
      <c r="L15" s="9">
        <f>SUMIFS(体育素质!J:J,体育素质!B:B,B15,体育素质!D:D,"=体育课程成绩",体育素质!E:E,"=体育成绩")/40</f>
        <v>4.05</v>
      </c>
      <c r="M15" s="9">
        <f>SUMIFS(体育素质!L:L,体育素质!B:B,B15,体育素质!D:D,"=校内外体育竞赛")</f>
        <v>0</v>
      </c>
      <c r="N15" s="9">
        <f>SUMIFS(体育素质!L:L,体育素质!B:B,B15,体育素质!D:D,"=校内外体育活动",体育素质!E:E,"=早锻炼")</f>
        <v>0.6</v>
      </c>
      <c r="O15" s="9">
        <f>SUMIFS(体育素质!L:L,体育素质!B:B,B15,体育素质!D:D,"=校内外体育活动",体育素质!E:E,"=校园跑")</f>
        <v>0.6</v>
      </c>
      <c r="P15" s="9">
        <f t="shared" si="2"/>
        <v>1.2</v>
      </c>
      <c r="Q15" s="9">
        <f t="shared" si="3"/>
        <v>5.25</v>
      </c>
      <c r="R15" s="9">
        <f>MIN(0.5,SUMIFS(美育素质!L:L,美育素质!B:B,B15,美育素质!D:D,"=文化艺术实践"))</f>
        <v>0</v>
      </c>
      <c r="S15" s="9">
        <f>SUMIFS(美育素质!L:L,美育素质!B:B,B15,美育素质!D:D,"=校内外文化艺术竞赛")</f>
        <v>0</v>
      </c>
      <c r="T15" s="9">
        <f t="shared" si="4"/>
        <v>0</v>
      </c>
      <c r="U15" s="9">
        <f>MAX(0,SUMIFS(劳育素质!K:K,劳育素质!B:B,B15,劳育素质!D:D,"=劳动日常考核基础分")+SUMIFS(劳育素质!K:K,劳育素质!B:B,B15,劳育素质!D:D,"=活动与卫生加减分"))</f>
        <v>1.616</v>
      </c>
      <c r="V15" s="9">
        <f>SUMIFS(劳育素质!K:K,劳育素质!B:B,B15,劳育素质!D:D,"=志愿服务",劳育素质!F:F,"=A类+B类")</f>
        <v>0.5</v>
      </c>
      <c r="W15" s="9">
        <f>SUMIFS(劳育素质!K:K,劳育素质!B:B,B15,劳育素质!D:D,"=志愿服务",劳育素质!F:F,"=C类")</f>
        <v>0</v>
      </c>
      <c r="X15" s="9">
        <f t="shared" si="5"/>
        <v>0.5</v>
      </c>
      <c r="Y15" s="9">
        <f>SUMIFS(劳育素质!K:K,劳育素质!B:B,B15,劳育素质!D:D,"=实习实训")</f>
        <v>0</v>
      </c>
      <c r="Z15" s="9">
        <f t="shared" si="6"/>
        <v>2.116</v>
      </c>
      <c r="AA15" s="9">
        <f>SUMIFS(创新与实践素质!L:L,创新与实践素质!B:B,B15,创新与实践素质!D:D,"=创新创业素质")</f>
        <v>0</v>
      </c>
      <c r="AB15" s="9">
        <f>SUMIFS(创新与实践素质!L:L,创新与实践素质!B:B,B15,创新与实践素质!D:D,"=水平考试")</f>
        <v>0.81</v>
      </c>
      <c r="AC15" s="9">
        <f>SUMIFS(创新与实践素质!L:L,创新与实践素质!B:B,B15,创新与实践素质!D:D,"=社会实践")</f>
        <v>0</v>
      </c>
      <c r="AD15" s="9">
        <f>_xlfn.MAXIFS(创新与实践素质!L:L,创新与实践素质!B:B,B15,创新与实践素质!D:D,"=社会工作能力（工作表现）",创新与实践素质!G:G,"=上学期")+_xlfn.MAXIFS(创新与实践素质!L:L,创新与实践素质!B:B,B15,创新与实践素质!D:D,"=社会工作能力（工作表现）",创新与实践素质!G:G,"=下学期")</f>
        <v>0</v>
      </c>
      <c r="AE15" s="9">
        <f t="shared" si="7"/>
        <v>0.81</v>
      </c>
      <c r="AF15" s="9">
        <f t="shared" si="8"/>
        <v>64.376</v>
      </c>
    </row>
    <row r="16" spans="1:32">
      <c r="A16" s="4" t="s">
        <v>6</v>
      </c>
      <c r="B16" s="31" t="s">
        <v>19</v>
      </c>
      <c r="C16" s="4"/>
      <c r="D16" s="9">
        <f>SUMIFS(德育素质!H:H,德育素质!B:B,B16,德育素质!D:D,"=基本评定分")</f>
        <v>5.28</v>
      </c>
      <c r="E16" s="9">
        <f>MIN(2,SUMIFS(德育素质!H:H,德育素质!A:A,A16,德育素质!D:D,"=集体评定等级分",德育素质!E:E,"=班级考评等级")+SUMIFS(德育素质!H:H,德育素质!B:B,B16,德育素质!D:D,"=集体评定等级分"))</f>
        <v>1</v>
      </c>
      <c r="F16" s="9">
        <f>MIN(2,SUMIFS(德育素质!H:H,德育素质!B:B,B16,德育素质!D:D,"=社会责任记实分"))</f>
        <v>0</v>
      </c>
      <c r="G16" s="9">
        <f>SUMIFS(德育素质!H:H,德育素质!B:B,B16,德育素质!D:D,"=违纪违规扣分")</f>
        <v>0</v>
      </c>
      <c r="H16" s="9">
        <f>SUMIFS(德育素质!H:H,德育素质!B:B,B16,德育素质!D:D,"=荣誉称号加分")</f>
        <v>0</v>
      </c>
      <c r="I16" s="9">
        <f t="shared" si="0"/>
        <v>1</v>
      </c>
      <c r="J16" s="9">
        <f t="shared" si="1"/>
        <v>6.28</v>
      </c>
      <c r="K16" s="9">
        <f>(VLOOKUP(B16,智育素质!B:D,3,0)*10+50)*0.6</f>
        <v>52.176</v>
      </c>
      <c r="L16" s="9">
        <f>SUMIFS(体育素质!J:J,体育素质!B:B,B16,体育素质!D:D,"=体育课程成绩",体育素质!E:E,"=体育成绩")/40</f>
        <v>3.25</v>
      </c>
      <c r="M16" s="9">
        <f>SUMIFS(体育素质!L:L,体育素质!B:B,B16,体育素质!D:D,"=校内外体育竞赛")</f>
        <v>0</v>
      </c>
      <c r="N16" s="9">
        <f>SUMIFS(体育素质!L:L,体育素质!B:B,B16,体育素质!D:D,"=校内外体育活动",体育素质!E:E,"=早锻炼")</f>
        <v>0.48</v>
      </c>
      <c r="O16" s="9">
        <f>SUMIFS(体育素质!L:L,体育素质!B:B,B16,体育素质!D:D,"=校内外体育活动",体育素质!E:E,"=校园跑")</f>
        <v>0.6</v>
      </c>
      <c r="P16" s="9">
        <f t="shared" si="2"/>
        <v>1.08</v>
      </c>
      <c r="Q16" s="9">
        <f t="shared" si="3"/>
        <v>4.33</v>
      </c>
      <c r="R16" s="9">
        <f>MIN(0.5,SUMIFS(美育素质!L:L,美育素质!B:B,B16,美育素质!D:D,"=文化艺术实践"))</f>
        <v>0</v>
      </c>
      <c r="S16" s="9">
        <f>SUMIFS(美育素质!L:L,美育素质!B:B,B16,美育素质!D:D,"=校内外文化艺术竞赛")</f>
        <v>0</v>
      </c>
      <c r="T16" s="9">
        <f t="shared" si="4"/>
        <v>0</v>
      </c>
      <c r="U16" s="9">
        <f>MAX(0,SUMIFS(劳育素质!K:K,劳育素质!B:B,B16,劳育素质!D:D,"=劳动日常考核基础分")+SUMIFS(劳育素质!K:K,劳育素质!B:B,B16,劳育素质!D:D,"=活动与卫生加减分"))</f>
        <v>1.46877777777778</v>
      </c>
      <c r="V16" s="9">
        <f>SUMIFS(劳育素质!K:K,劳育素质!B:B,B16,劳育素质!D:D,"=志愿服务",劳育素质!F:F,"=A类+B类")</f>
        <v>3</v>
      </c>
      <c r="W16" s="9">
        <f>SUMIFS(劳育素质!K:K,劳育素质!B:B,B16,劳育素质!D:D,"=志愿服务",劳育素质!F:F,"=C类")</f>
        <v>0</v>
      </c>
      <c r="X16" s="9">
        <f t="shared" si="5"/>
        <v>3</v>
      </c>
      <c r="Y16" s="9">
        <f>SUMIFS(劳育素质!K:K,劳育素质!B:B,B16,劳育素质!D:D,"=实习实训")</f>
        <v>0</v>
      </c>
      <c r="Z16" s="9">
        <f t="shared" si="6"/>
        <v>4.46877777777778</v>
      </c>
      <c r="AA16" s="9">
        <f>SUMIFS(创新与实践素质!L:L,创新与实践素质!B:B,B16,创新与实践素质!D:D,"=创新创业素质")</f>
        <v>0.25</v>
      </c>
      <c r="AB16" s="9">
        <f>SUMIFS(创新与实践素质!L:L,创新与实践素质!B:B,B16,创新与实践素质!D:D,"=水平考试")</f>
        <v>0</v>
      </c>
      <c r="AC16" s="9">
        <f>SUMIFS(创新与实践素质!L:L,创新与实践素质!B:B,B16,创新与实践素质!D:D,"=社会实践")</f>
        <v>0</v>
      </c>
      <c r="AD16" s="9">
        <f>_xlfn.MAXIFS(创新与实践素质!L:L,创新与实践素质!B:B,B16,创新与实践素质!D:D,"=社会工作能力（工作表现）",创新与实践素质!G:G,"=上学期")+_xlfn.MAXIFS(创新与实践素质!L:L,创新与实践素质!B:B,B16,创新与实践素质!D:D,"=社会工作能力（工作表现）",创新与实践素质!G:G,"=下学期")</f>
        <v>0.6</v>
      </c>
      <c r="AE16" s="9">
        <f t="shared" si="7"/>
        <v>0.85</v>
      </c>
      <c r="AF16" s="9">
        <f t="shared" si="8"/>
        <v>68.1047777777778</v>
      </c>
    </row>
    <row r="17" spans="1:32">
      <c r="A17" s="4" t="s">
        <v>6</v>
      </c>
      <c r="B17" s="31" t="s">
        <v>20</v>
      </c>
      <c r="C17" s="4"/>
      <c r="D17" s="9">
        <f>SUMIFS(德育素质!H:H,德育素质!B:B,B17,德育素质!D:D,"=基本评定分")</f>
        <v>6</v>
      </c>
      <c r="E17" s="9">
        <f>MIN(2,SUMIFS(德育素质!H:H,德育素质!A:A,A17,德育素质!D:D,"=集体评定等级分",德育素质!E:E,"=班级考评等级")+SUMIFS(德育素质!H:H,德育素质!B:B,B17,德育素质!D:D,"=集体评定等级分"))</f>
        <v>1</v>
      </c>
      <c r="F17" s="9">
        <f>MIN(2,SUMIFS(德育素质!H:H,德育素质!B:B,B17,德育素质!D:D,"=社会责任记实分"))</f>
        <v>0</v>
      </c>
      <c r="G17" s="9">
        <f>SUMIFS(德育素质!H:H,德育素质!B:B,B17,德育素质!D:D,"=违纪违规扣分")</f>
        <v>0</v>
      </c>
      <c r="H17" s="9">
        <f>SUMIFS(德育素质!H:H,德育素质!B:B,B17,德育素质!D:D,"=荣誉称号加分")</f>
        <v>0</v>
      </c>
      <c r="I17" s="9">
        <f t="shared" si="0"/>
        <v>1</v>
      </c>
      <c r="J17" s="9">
        <f t="shared" si="1"/>
        <v>7</v>
      </c>
      <c r="K17" s="9">
        <f>(VLOOKUP(B17,智育素质!B:D,3,0)*10+50)*0.6</f>
        <v>49.26</v>
      </c>
      <c r="L17" s="9">
        <f>SUMIFS(体育素质!J:J,体育素质!B:B,B17,体育素质!D:D,"=体育课程成绩",体育素质!E:E,"=体育成绩")/40</f>
        <v>4</v>
      </c>
      <c r="M17" s="9">
        <f>SUMIFS(体育素质!L:L,体育素质!B:B,B17,体育素质!D:D,"=校内外体育竞赛")</f>
        <v>0</v>
      </c>
      <c r="N17" s="9">
        <f>SUMIFS(体育素质!L:L,体育素质!B:B,B17,体育素质!D:D,"=校内外体育活动",体育素质!E:E,"=早锻炼")</f>
        <v>0.515</v>
      </c>
      <c r="O17" s="9">
        <f>SUMIFS(体育素质!L:L,体育素质!B:B,B17,体育素质!D:D,"=校内外体育活动",体育素质!E:E,"=校园跑")</f>
        <v>0.6</v>
      </c>
      <c r="P17" s="9">
        <f t="shared" si="2"/>
        <v>1.115</v>
      </c>
      <c r="Q17" s="9">
        <f t="shared" si="3"/>
        <v>5.115</v>
      </c>
      <c r="R17" s="9">
        <f>MIN(0.5,SUMIFS(美育素质!L:L,美育素质!B:B,B17,美育素质!D:D,"=文化艺术实践"))</f>
        <v>0</v>
      </c>
      <c r="S17" s="9">
        <f>SUMIFS(美育素质!L:L,美育素质!B:B,B17,美育素质!D:D,"=校内外文化艺术竞赛")</f>
        <v>0.75</v>
      </c>
      <c r="T17" s="9">
        <f t="shared" si="4"/>
        <v>0.75</v>
      </c>
      <c r="U17" s="9">
        <f>MAX(0,SUMIFS(劳育素质!K:K,劳育素质!B:B,B17,劳育素质!D:D,"=劳动日常考核基础分")+SUMIFS(劳育素质!K:K,劳育素质!B:B,B17,劳育素质!D:D,"=活动与卫生加减分"))</f>
        <v>1.55906666666667</v>
      </c>
      <c r="V17" s="9">
        <f>SUMIFS(劳育素质!K:K,劳育素质!B:B,B17,劳育素质!D:D,"=志愿服务",劳育素质!F:F,"=A类+B类")</f>
        <v>0.65</v>
      </c>
      <c r="W17" s="9">
        <f>SUMIFS(劳育素质!K:K,劳育素质!B:B,B17,劳育素质!D:D,"=志愿服务",劳育素质!F:F,"=C类")</f>
        <v>0</v>
      </c>
      <c r="X17" s="9">
        <f t="shared" si="5"/>
        <v>0.65</v>
      </c>
      <c r="Y17" s="9">
        <f>SUMIFS(劳育素质!K:K,劳育素质!B:B,B17,劳育素质!D:D,"=实习实训")</f>
        <v>0</v>
      </c>
      <c r="Z17" s="9">
        <f t="shared" si="6"/>
        <v>2.20906666666667</v>
      </c>
      <c r="AA17" s="9">
        <f>SUMIFS(创新与实践素质!L:L,创新与实践素质!B:B,B17,创新与实践素质!D:D,"=创新创业素质")</f>
        <v>2.45</v>
      </c>
      <c r="AB17" s="9">
        <f>SUMIFS(创新与实践素质!L:L,创新与实践素质!B:B,B17,创新与实践素质!D:D,"=水平考试")</f>
        <v>0</v>
      </c>
      <c r="AC17" s="9">
        <f>SUMIFS(创新与实践素质!L:L,创新与实践素质!B:B,B17,创新与实践素质!D:D,"=社会实践")</f>
        <v>1</v>
      </c>
      <c r="AD17" s="9">
        <f>_xlfn.MAXIFS(创新与实践素质!L:L,创新与实践素质!B:B,B17,创新与实践素质!D:D,"=社会工作能力（工作表现）",创新与实践素质!G:G,"=上学期")+_xlfn.MAXIFS(创新与实践素质!L:L,创新与实践素质!B:B,B17,创新与实践素质!D:D,"=社会工作能力（工作表现）",创新与实践素质!G:G,"=下学期")</f>
        <v>1</v>
      </c>
      <c r="AE17" s="9">
        <f t="shared" si="7"/>
        <v>4.45</v>
      </c>
      <c r="AF17" s="9">
        <f t="shared" si="8"/>
        <v>68.7840666666667</v>
      </c>
    </row>
    <row r="18" spans="1:32">
      <c r="A18" s="4" t="s">
        <v>6</v>
      </c>
      <c r="B18" s="31" t="s">
        <v>21</v>
      </c>
      <c r="C18" s="4"/>
      <c r="D18" s="9">
        <f>SUMIFS(德育素质!H:H,德育素质!B:B,B18,德育素质!D:D,"=基本评定分")</f>
        <v>5.28</v>
      </c>
      <c r="E18" s="9">
        <f>MIN(2,SUMIFS(德育素质!H:H,德育素质!A:A,A18,德育素质!D:D,"=集体评定等级分",德育素质!E:E,"=班级考评等级")+SUMIFS(德育素质!H:H,德育素质!B:B,B18,德育素质!D:D,"=集体评定等级分"))</f>
        <v>1</v>
      </c>
      <c r="F18" s="9">
        <f>MIN(2,SUMIFS(德育素质!H:H,德育素质!B:B,B18,德育素质!D:D,"=社会责任记实分"))</f>
        <v>0</v>
      </c>
      <c r="G18" s="7">
        <f>SUMIFS(德育素质!H:H,德育素质!B:B,B18,德育素质!D:D,"=违纪违规扣分")</f>
        <v>-0.02</v>
      </c>
      <c r="H18" s="9">
        <f>SUMIFS(德育素质!H:H,德育素质!B:B,B18,德育素质!D:D,"=荣誉称号加分")</f>
        <v>0</v>
      </c>
      <c r="I18" s="9">
        <f t="shared" si="0"/>
        <v>0.98</v>
      </c>
      <c r="J18" s="9">
        <f t="shared" si="1"/>
        <v>6.26</v>
      </c>
      <c r="K18" s="9">
        <f>(VLOOKUP(B18,智育素质!B:D,3,0)*10+50)*0.6</f>
        <v>48.828</v>
      </c>
      <c r="L18" s="9">
        <f>SUMIFS(体育素质!J:J,体育素质!B:B,B18,体育素质!D:D,"=体育课程成绩",体育素质!E:E,"=体育成绩")/40</f>
        <v>4.075</v>
      </c>
      <c r="M18" s="9">
        <f>SUMIFS(体育素质!L:L,体育素质!B:B,B18,体育素质!D:D,"=校内外体育竞赛")</f>
        <v>0</v>
      </c>
      <c r="N18" s="9">
        <f>SUMIFS(体育素质!L:L,体育素质!B:B,B18,体育素质!D:D,"=校内外体育活动",体育素质!E:E,"=早锻炼")</f>
        <v>0.17</v>
      </c>
      <c r="O18" s="9">
        <f>SUMIFS(体育素质!L:L,体育素质!B:B,B18,体育素质!D:D,"=校内外体育活动",体育素质!E:E,"=校园跑")</f>
        <v>0.125</v>
      </c>
      <c r="P18" s="9">
        <f t="shared" si="2"/>
        <v>0.295</v>
      </c>
      <c r="Q18" s="9">
        <f t="shared" si="3"/>
        <v>4.37</v>
      </c>
      <c r="R18" s="9">
        <f>MIN(0.5,SUMIFS(美育素质!L:L,美育素质!B:B,B18,美育素质!D:D,"=文化艺术实践"))</f>
        <v>0</v>
      </c>
      <c r="S18" s="9">
        <f>SUMIFS(美育素质!L:L,美育素质!B:B,B18,美育素质!D:D,"=校内外文化艺术竞赛")</f>
        <v>0</v>
      </c>
      <c r="T18" s="9">
        <f t="shared" si="4"/>
        <v>0</v>
      </c>
      <c r="U18" s="9">
        <f>MAX(0,SUMIFS(劳育素质!K:K,劳育素质!B:B,B18,劳育素质!D:D,"=劳动日常考核基础分")+SUMIFS(劳育素质!K:K,劳育素质!B:B,B18,劳育素质!D:D,"=活动与卫生加减分"))</f>
        <v>1.47733333333333</v>
      </c>
      <c r="V18" s="9">
        <f>SUMIFS(劳育素质!K:K,劳育素质!B:B,B18,劳育素质!D:D,"=志愿服务",劳育素质!F:F,"=A类+B类")</f>
        <v>0</v>
      </c>
      <c r="W18" s="9">
        <f>SUMIFS(劳育素质!K:K,劳育素质!B:B,B18,劳育素质!D:D,"=志愿服务",劳育素质!F:F,"=C类")</f>
        <v>0</v>
      </c>
      <c r="X18" s="9">
        <f t="shared" si="5"/>
        <v>0</v>
      </c>
      <c r="Y18" s="9">
        <f>SUMIFS(劳育素质!K:K,劳育素质!B:B,B18,劳育素质!D:D,"=实习实训")</f>
        <v>0</v>
      </c>
      <c r="Z18" s="9">
        <f t="shared" si="6"/>
        <v>1.47733333333333</v>
      </c>
      <c r="AA18" s="9">
        <f>SUMIFS(创新与实践素质!L:L,创新与实践素质!B:B,B18,创新与实践素质!D:D,"=创新创业素质")</f>
        <v>0</v>
      </c>
      <c r="AB18" s="9">
        <f>SUMIFS(创新与实践素质!L:L,创新与实践素质!B:B,B18,创新与实践素质!D:D,"=水平考试")</f>
        <v>0</v>
      </c>
      <c r="AC18" s="9">
        <f>SUMIFS(创新与实践素质!L:L,创新与实践素质!B:B,B18,创新与实践素质!D:D,"=社会实践")</f>
        <v>0</v>
      </c>
      <c r="AD18" s="9">
        <f>_xlfn.MAXIFS(创新与实践素质!L:L,创新与实践素质!B:B,B18,创新与实践素质!D:D,"=社会工作能力（工作表现）",创新与实践素质!G:G,"=上学期")+_xlfn.MAXIFS(创新与实践素质!L:L,创新与实践素质!B:B,B18,创新与实践素质!D:D,"=社会工作能力（工作表现）",创新与实践素质!G:G,"=下学期")</f>
        <v>0</v>
      </c>
      <c r="AE18" s="9">
        <f t="shared" si="7"/>
        <v>0</v>
      </c>
      <c r="AF18" s="9">
        <f t="shared" si="8"/>
        <v>60.9353333333333</v>
      </c>
    </row>
    <row r="19" spans="1:32">
      <c r="A19" s="4" t="s">
        <v>6</v>
      </c>
      <c r="B19" s="31" t="s">
        <v>22</v>
      </c>
      <c r="C19" s="4"/>
      <c r="D19" s="9">
        <f>SUMIFS(德育素质!H:H,德育素质!B:B,B19,德育素质!D:D,"=基本评定分")</f>
        <v>5.28</v>
      </c>
      <c r="E19" s="9">
        <f>MIN(2,SUMIFS(德育素质!H:H,德育素质!A:A,A19,德育素质!D:D,"=集体评定等级分",德育素质!E:E,"=班级考评等级")+SUMIFS(德育素质!H:H,德育素质!B:B,B19,德育素质!D:D,"=集体评定等级分"))</f>
        <v>1</v>
      </c>
      <c r="F19" s="9">
        <f>MIN(2,SUMIFS(德育素质!H:H,德育素质!B:B,B19,德育素质!D:D,"=社会责任记实分"))</f>
        <v>0</v>
      </c>
      <c r="G19" s="9">
        <f>SUMIFS(德育素质!H:H,德育素质!B:B,B19,德育素质!D:D,"=违纪违规扣分")</f>
        <v>0</v>
      </c>
      <c r="H19" s="9">
        <f>SUMIFS(德育素质!H:H,德育素质!B:B,B19,德育素质!D:D,"=荣誉称号加分")</f>
        <v>0</v>
      </c>
      <c r="I19" s="9">
        <f t="shared" si="0"/>
        <v>1</v>
      </c>
      <c r="J19" s="9">
        <f t="shared" si="1"/>
        <v>6.28</v>
      </c>
      <c r="K19" s="9">
        <f>(VLOOKUP(B19,智育素质!B:D,3,0)*10+50)*0.6</f>
        <v>48.846</v>
      </c>
      <c r="L19" s="9">
        <f>SUMIFS(体育素质!J:J,体育素质!B:B,B19,体育素质!D:D,"=体育课程成绩",体育素质!E:E,"=体育成绩")/40</f>
        <v>4.7</v>
      </c>
      <c r="M19" s="9">
        <f>SUMIFS(体育素质!L:L,体育素质!B:B,B19,体育素质!D:D,"=校内外体育竞赛")</f>
        <v>4.625</v>
      </c>
      <c r="N19" s="9">
        <f>SUMIFS(体育素质!L:L,体育素质!B:B,B19,体育素质!D:D,"=校内外体育活动",体育素质!E:E,"=早锻炼")</f>
        <v>0.6</v>
      </c>
      <c r="O19" s="9">
        <f>SUMIFS(体育素质!L:L,体育素质!B:B,B19,体育素质!D:D,"=校内外体育活动",体育素质!E:E,"=校园跑")</f>
        <v>0.6</v>
      </c>
      <c r="P19" s="9">
        <f t="shared" si="2"/>
        <v>3</v>
      </c>
      <c r="Q19" s="9">
        <f t="shared" si="3"/>
        <v>7.7</v>
      </c>
      <c r="R19" s="9">
        <f>MIN(0.5,SUMIFS(美育素质!L:L,美育素质!B:B,B19,美育素质!D:D,"=文化艺术实践"))</f>
        <v>0</v>
      </c>
      <c r="S19" s="9">
        <f>SUMIFS(美育素质!L:L,美育素质!B:B,B19,美育素质!D:D,"=校内外文化艺术竞赛")</f>
        <v>0</v>
      </c>
      <c r="T19" s="9">
        <f t="shared" si="4"/>
        <v>0</v>
      </c>
      <c r="U19" s="9">
        <f>MAX(0,SUMIFS(劳育素质!K:K,劳育素质!B:B,B19,劳育素质!D:D,"=劳动日常考核基础分")+SUMIFS(劳育素质!K:K,劳育素质!B:B,B19,劳育素质!D:D,"=活动与卫生加减分"))</f>
        <v>1.545</v>
      </c>
      <c r="V19" s="9">
        <f>SUMIFS(劳育素质!K:K,劳育素质!B:B,B19,劳育素质!D:D,"=志愿服务",劳育素质!F:F,"=A类+B类")</f>
        <v>1.3</v>
      </c>
      <c r="W19" s="9">
        <f>SUMIFS(劳育素质!K:K,劳育素质!B:B,B19,劳育素质!D:D,"=志愿服务",劳育素质!F:F,"=C类")</f>
        <v>0</v>
      </c>
      <c r="X19" s="9">
        <f t="shared" si="5"/>
        <v>1.3</v>
      </c>
      <c r="Y19" s="9">
        <f>SUMIFS(劳育素质!K:K,劳育素质!B:B,B19,劳育素质!D:D,"=实习实训")</f>
        <v>0</v>
      </c>
      <c r="Z19" s="9">
        <f t="shared" si="6"/>
        <v>2.845</v>
      </c>
      <c r="AA19" s="9">
        <f>SUMIFS(创新与实践素质!L:L,创新与实践素质!B:B,B19,创新与实践素质!D:D,"=创新创业素质")</f>
        <v>0</v>
      </c>
      <c r="AB19" s="9">
        <f>SUMIFS(创新与实践素质!L:L,创新与实践素质!B:B,B19,创新与实践素质!D:D,"=水平考试")</f>
        <v>0</v>
      </c>
      <c r="AC19" s="9">
        <f>SUMIFS(创新与实践素质!L:L,创新与实践素质!B:B,B19,创新与实践素质!D:D,"=社会实践")</f>
        <v>0</v>
      </c>
      <c r="AD19" s="9">
        <f>_xlfn.MAXIFS(创新与实践素质!L:L,创新与实践素质!B:B,B19,创新与实践素质!D:D,"=社会工作能力（工作表现）",创新与实践素质!G:G,"=上学期")+_xlfn.MAXIFS(创新与实践素质!L:L,创新与实践素质!B:B,B19,创新与实践素质!D:D,"=社会工作能力（工作表现）",创新与实践素质!G:G,"=下学期")</f>
        <v>0</v>
      </c>
      <c r="AE19" s="9">
        <f t="shared" si="7"/>
        <v>0</v>
      </c>
      <c r="AF19" s="9">
        <f t="shared" si="8"/>
        <v>65.671</v>
      </c>
    </row>
    <row r="20" spans="1:32">
      <c r="A20" s="4" t="s">
        <v>6</v>
      </c>
      <c r="B20" s="31" t="s">
        <v>23</v>
      </c>
      <c r="C20" s="4"/>
      <c r="D20" s="9">
        <f>SUMIFS(德育素质!H:H,德育素质!B:B,B20,德育素质!D:D,"=基本评定分")</f>
        <v>5.28</v>
      </c>
      <c r="E20" s="9">
        <f>MIN(2,SUMIFS(德育素质!H:H,德育素质!A:A,A20,德育素质!D:D,"=集体评定等级分",德育素质!E:E,"=班级考评等级")+SUMIFS(德育素质!H:H,德育素质!B:B,B20,德育素质!D:D,"=集体评定等级分"))</f>
        <v>1</v>
      </c>
      <c r="F20" s="9">
        <f>MIN(2,SUMIFS(德育素质!H:H,德育素质!B:B,B20,德育素质!D:D,"=社会责任记实分"))</f>
        <v>0.85</v>
      </c>
      <c r="G20" s="9">
        <f>SUMIFS(德育素质!H:H,德育素质!B:B,B20,德育素质!D:D,"=违纪违规扣分")</f>
        <v>0</v>
      </c>
      <c r="H20" s="9">
        <f>SUMIFS(德育素质!H:H,德育素质!B:B,B20,德育素质!D:D,"=荣誉称号加分")</f>
        <v>0</v>
      </c>
      <c r="I20" s="9">
        <f t="shared" si="0"/>
        <v>1.85</v>
      </c>
      <c r="J20" s="9">
        <f t="shared" si="1"/>
        <v>7.13</v>
      </c>
      <c r="K20" s="9">
        <f>(VLOOKUP(B20,智育素质!B:D,3,0)*10+50)*0.6</f>
        <v>48.09</v>
      </c>
      <c r="L20" s="9">
        <f>SUMIFS(体育素质!J:J,体育素质!B:B,B20,体育素质!D:D,"=体育课程成绩",体育素质!E:E,"=体育成绩")/40</f>
        <v>3.575</v>
      </c>
      <c r="M20" s="9">
        <f>SUMIFS(体育素质!L:L,体育素质!B:B,B20,体育素质!D:D,"=校内外体育竞赛")</f>
        <v>0</v>
      </c>
      <c r="N20" s="9">
        <f>SUMIFS(体育素质!L:L,体育素质!B:B,B20,体育素质!D:D,"=校内外体育活动",体育素质!E:E,"=早锻炼")</f>
        <v>0.135</v>
      </c>
      <c r="O20" s="9">
        <f>SUMIFS(体育素质!L:L,体育素质!B:B,B20,体育素质!D:D,"=校内外体育活动",体育素质!E:E,"=校园跑")</f>
        <v>0</v>
      </c>
      <c r="P20" s="9">
        <f t="shared" si="2"/>
        <v>0.135</v>
      </c>
      <c r="Q20" s="9">
        <f t="shared" si="3"/>
        <v>3.71</v>
      </c>
      <c r="R20" s="9">
        <f>MIN(0.5,SUMIFS(美育素质!L:L,美育素质!B:B,B20,美育素质!D:D,"=文化艺术实践"))</f>
        <v>0</v>
      </c>
      <c r="S20" s="9">
        <f>SUMIFS(美育素质!L:L,美育素质!B:B,B20,美育素质!D:D,"=校内外文化艺术竞赛")</f>
        <v>0</v>
      </c>
      <c r="T20" s="9">
        <f t="shared" si="4"/>
        <v>0</v>
      </c>
      <c r="U20" s="9">
        <f>MAX(0,SUMIFS(劳育素质!K:K,劳育素质!B:B,B20,劳育素质!D:D,"=劳动日常考核基础分")+SUMIFS(劳育素质!K:K,劳育素质!B:B,B20,劳育素质!D:D,"=活动与卫生加减分"))</f>
        <v>1.46877777777778</v>
      </c>
      <c r="V20" s="9">
        <f>SUMIFS(劳育素质!K:K,劳育素质!B:B,B20,劳育素质!D:D,"=志愿服务",劳育素质!F:F,"=A类+B类")</f>
        <v>1.65</v>
      </c>
      <c r="W20" s="9">
        <f>SUMIFS(劳育素质!K:K,劳育素质!B:B,B20,劳育素质!D:D,"=志愿服务",劳育素质!F:F,"=C类")</f>
        <v>0</v>
      </c>
      <c r="X20" s="9">
        <f t="shared" si="5"/>
        <v>1.65</v>
      </c>
      <c r="Y20" s="9">
        <f>SUMIFS(劳育素质!K:K,劳育素质!B:B,B20,劳育素质!D:D,"=实习实训")</f>
        <v>0</v>
      </c>
      <c r="Z20" s="9">
        <f t="shared" si="6"/>
        <v>3.11877777777778</v>
      </c>
      <c r="AA20" s="9">
        <f>SUMIFS(创新与实践素质!L:L,创新与实践素质!B:B,B20,创新与实践素质!D:D,"=创新创业素质")</f>
        <v>0</v>
      </c>
      <c r="AB20" s="9">
        <f>SUMIFS(创新与实践素质!L:L,创新与实践素质!B:B,B20,创新与实践素质!D:D,"=水平考试")</f>
        <v>0.73</v>
      </c>
      <c r="AC20" s="9">
        <f>SUMIFS(创新与实践素质!L:L,创新与实践素质!B:B,B20,创新与实践素质!D:D,"=社会实践")</f>
        <v>0</v>
      </c>
      <c r="AD20" s="9">
        <f>_xlfn.MAXIFS(创新与实践素质!L:L,创新与实践素质!B:B,B20,创新与实践素质!D:D,"=社会工作能力（工作表现）",创新与实践素质!G:G,"=上学期")+_xlfn.MAXIFS(创新与实践素质!L:L,创新与实践素质!B:B,B20,创新与实践素质!D:D,"=社会工作能力（工作表现）",创新与实践素质!G:G,"=下学期")</f>
        <v>1.6</v>
      </c>
      <c r="AE20" s="9">
        <f t="shared" si="7"/>
        <v>2.33</v>
      </c>
      <c r="AF20" s="9">
        <f t="shared" si="8"/>
        <v>64.3787777777778</v>
      </c>
    </row>
    <row r="21" spans="1:32">
      <c r="A21" s="4" t="s">
        <v>6</v>
      </c>
      <c r="B21" s="31" t="s">
        <v>24</v>
      </c>
      <c r="C21" s="4"/>
      <c r="D21" s="9">
        <f>SUMIFS(德育素质!H:H,德育素质!B:B,B21,德育素质!D:D,"=基本评定分")</f>
        <v>5.28</v>
      </c>
      <c r="E21" s="9">
        <f>MIN(2,SUMIFS(德育素质!H:H,德育素质!A:A,A21,德育素质!D:D,"=集体评定等级分",德育素质!E:E,"=班级考评等级")+SUMIFS(德育素质!H:H,德育素质!B:B,B21,德育素质!D:D,"=集体评定等级分"))</f>
        <v>1.5</v>
      </c>
      <c r="F21" s="9">
        <f>MIN(2,SUMIFS(德育素质!H:H,德育素质!B:B,B21,德育素质!D:D,"=社会责任记实分"))</f>
        <v>0</v>
      </c>
      <c r="G21" s="9">
        <f>SUMIFS(德育素质!H:H,德育素质!B:B,B21,德育素质!D:D,"=违纪违规扣分")</f>
        <v>0</v>
      </c>
      <c r="H21" s="9">
        <f>SUMIFS(德育素质!H:H,德育素质!B:B,B21,德育素质!D:D,"=荣誉称号加分")</f>
        <v>0</v>
      </c>
      <c r="I21" s="9">
        <f t="shared" si="0"/>
        <v>1.5</v>
      </c>
      <c r="J21" s="9">
        <f t="shared" si="1"/>
        <v>6.78</v>
      </c>
      <c r="K21" s="9">
        <f>(VLOOKUP(B21,智育素质!B:D,3,0)*10+50)*0.6</f>
        <v>46.758</v>
      </c>
      <c r="L21" s="9">
        <f>SUMIFS(体育素质!J:J,体育素质!B:B,B21,体育素质!D:D,"=体育课程成绩",体育素质!E:E,"=体育成绩")/40</f>
        <v>3.9</v>
      </c>
      <c r="M21" s="9">
        <f>SUMIFS(体育素质!L:L,体育素质!B:B,B21,体育素质!D:D,"=校内外体育竞赛")</f>
        <v>0</v>
      </c>
      <c r="N21" s="9">
        <f>SUMIFS(体育素质!L:L,体育素质!B:B,B21,体育素质!D:D,"=校内外体育活动",体育素质!E:E,"=早锻炼")</f>
        <v>0.135</v>
      </c>
      <c r="O21" s="9">
        <f>SUMIFS(体育素质!L:L,体育素质!B:B,B21,体育素质!D:D,"=校内外体育活动",体育素质!E:E,"=校园跑")</f>
        <v>0.6</v>
      </c>
      <c r="P21" s="9">
        <f t="shared" si="2"/>
        <v>0.735</v>
      </c>
      <c r="Q21" s="9">
        <f t="shared" si="3"/>
        <v>4.635</v>
      </c>
      <c r="R21" s="9">
        <f>MIN(0.5,SUMIFS(美育素质!L:L,美育素质!B:B,B21,美育素质!D:D,"=文化艺术实践"))</f>
        <v>0</v>
      </c>
      <c r="S21" s="9">
        <f>SUMIFS(美育素质!L:L,美育素质!B:B,B21,美育素质!D:D,"=校内外文化艺术竞赛")</f>
        <v>0</v>
      </c>
      <c r="T21" s="9">
        <f t="shared" si="4"/>
        <v>0</v>
      </c>
      <c r="U21" s="9">
        <f>MAX(0,SUMIFS(劳育素质!K:K,劳育素质!B:B,B21,劳育素质!D:D,"=劳动日常考核基础分")+SUMIFS(劳育素质!K:K,劳育素质!B:B,B21,劳育素质!D:D,"=活动与卫生加减分"))</f>
        <v>1.55906666666667</v>
      </c>
      <c r="V21" s="9">
        <f>SUMIFS(劳育素质!K:K,劳育素质!B:B,B21,劳育素质!D:D,"=志愿服务",劳育素质!F:F,"=A类+B类")</f>
        <v>0.4</v>
      </c>
      <c r="W21" s="9">
        <f>SUMIFS(劳育素质!K:K,劳育素质!B:B,B21,劳育素质!D:D,"=志愿服务",劳育素质!F:F,"=C类")</f>
        <v>0</v>
      </c>
      <c r="X21" s="9">
        <f t="shared" si="5"/>
        <v>0.4</v>
      </c>
      <c r="Y21" s="9">
        <f>SUMIFS(劳育素质!K:K,劳育素质!B:B,B21,劳育素质!D:D,"=实习实训")</f>
        <v>0</v>
      </c>
      <c r="Z21" s="9">
        <f t="shared" si="6"/>
        <v>1.95906666666667</v>
      </c>
      <c r="AA21" s="9">
        <f>SUMIFS(创新与实践素质!L:L,创新与实践素质!B:B,B21,创新与实践素质!D:D,"=创新创业素质")</f>
        <v>0</v>
      </c>
      <c r="AB21" s="9">
        <f>SUMIFS(创新与实践素质!L:L,创新与实践素质!B:B,B21,创新与实践素质!D:D,"=水平考试")</f>
        <v>0</v>
      </c>
      <c r="AC21" s="9">
        <f>SUMIFS(创新与实践素质!L:L,创新与实践素质!B:B,B21,创新与实践素质!D:D,"=社会实践")</f>
        <v>0</v>
      </c>
      <c r="AD21" s="9">
        <f>_xlfn.MAXIFS(创新与实践素质!L:L,创新与实践素质!B:B,B21,创新与实践素质!D:D,"=社会工作能力（工作表现）",创新与实践素质!G:G,"=上学期")+_xlfn.MAXIFS(创新与实践素质!L:L,创新与实践素质!B:B,B21,创新与实践素质!D:D,"=社会工作能力（工作表现）",创新与实践素质!G:G,"=下学期")</f>
        <v>0.6</v>
      </c>
      <c r="AE21" s="9">
        <f t="shared" si="7"/>
        <v>0.6</v>
      </c>
      <c r="AF21" s="9">
        <f t="shared" si="8"/>
        <v>60.7320666666667</v>
      </c>
    </row>
    <row r="22" spans="1:32">
      <c r="A22" s="4" t="s">
        <v>6</v>
      </c>
      <c r="B22" s="31" t="s">
        <v>25</v>
      </c>
      <c r="C22" s="4"/>
      <c r="D22" s="9">
        <f>SUMIFS(德育素质!H:H,德育素质!B:B,B22,德育素质!D:D,"=基本评定分")</f>
        <v>6</v>
      </c>
      <c r="E22" s="9">
        <f>MIN(2,SUMIFS(德育素质!H:H,德育素质!A:A,A22,德育素质!D:D,"=集体评定等级分",德育素质!E:E,"=班级考评等级")+SUMIFS(德育素质!H:H,德育素质!B:B,B22,德育素质!D:D,"=集体评定等级分"))</f>
        <v>1</v>
      </c>
      <c r="F22" s="9">
        <f>MIN(2,SUMIFS(德育素质!H:H,德育素质!B:B,B22,德育素质!D:D,"=社会责任记实分"))</f>
        <v>0</v>
      </c>
      <c r="G22" s="9">
        <f>SUMIFS(德育素质!H:H,德育素质!B:B,B22,德育素质!D:D,"=违纪违规扣分")</f>
        <v>0</v>
      </c>
      <c r="H22" s="9">
        <f>SUMIFS(德育素质!H:H,德育素质!B:B,B22,德育素质!D:D,"=荣誉称号加分")</f>
        <v>0</v>
      </c>
      <c r="I22" s="9">
        <f t="shared" si="0"/>
        <v>1</v>
      </c>
      <c r="J22" s="9">
        <f t="shared" si="1"/>
        <v>7</v>
      </c>
      <c r="K22" s="9">
        <f>(VLOOKUP(B22,智育素质!B:D,3,0)*10+50)*0.6</f>
        <v>47.976</v>
      </c>
      <c r="L22" s="9">
        <f>SUMIFS(体育素质!J:J,体育素质!B:B,B22,体育素质!D:D,"=体育课程成绩",体育素质!E:E,"=体育成绩")/40</f>
        <v>3.75</v>
      </c>
      <c r="M22" s="9">
        <f>SUMIFS(体育素质!L:L,体育素质!B:B,B22,体育素质!D:D,"=校内外体育竞赛")</f>
        <v>0</v>
      </c>
      <c r="N22" s="9">
        <f>SUMIFS(体育素质!L:L,体育素质!B:B,B22,体育素质!D:D,"=校内外体育活动",体育素质!E:E,"=早锻炼")</f>
        <v>0.14</v>
      </c>
      <c r="O22" s="9">
        <f>SUMIFS(体育素质!L:L,体育素质!B:B,B22,体育素质!D:D,"=校内外体育活动",体育素质!E:E,"=校园跑")</f>
        <v>0.3</v>
      </c>
      <c r="P22" s="9">
        <f t="shared" si="2"/>
        <v>0.44</v>
      </c>
      <c r="Q22" s="9">
        <f t="shared" si="3"/>
        <v>4.19</v>
      </c>
      <c r="R22" s="9">
        <f>MIN(0.5,SUMIFS(美育素质!L:L,美育素质!B:B,B22,美育素质!D:D,"=文化艺术实践"))</f>
        <v>0</v>
      </c>
      <c r="S22" s="9">
        <f>SUMIFS(美育素质!L:L,美育素质!B:B,B22,美育素质!D:D,"=校内外文化艺术竞赛")</f>
        <v>0</v>
      </c>
      <c r="T22" s="9">
        <f t="shared" si="4"/>
        <v>0</v>
      </c>
      <c r="U22" s="9">
        <f>MAX(0,SUMIFS(劳育素质!K:K,劳育素质!B:B,B22,劳育素质!D:D,"=劳动日常考核基础分")+SUMIFS(劳育素质!K:K,劳育素质!B:B,B22,劳育素质!D:D,"=活动与卫生加减分"))</f>
        <v>1.4386</v>
      </c>
      <c r="V22" s="9">
        <f>SUMIFS(劳育素质!K:K,劳育素质!B:B,B22,劳育素质!D:D,"=志愿服务",劳育素质!F:F,"=A类+B类")</f>
        <v>0</v>
      </c>
      <c r="W22" s="9">
        <f>SUMIFS(劳育素质!K:K,劳育素质!B:B,B22,劳育素质!D:D,"=志愿服务",劳育素质!F:F,"=C类")</f>
        <v>0</v>
      </c>
      <c r="X22" s="9">
        <f t="shared" si="5"/>
        <v>0</v>
      </c>
      <c r="Y22" s="9">
        <f>SUMIFS(劳育素质!K:K,劳育素质!B:B,B22,劳育素质!D:D,"=实习实训")</f>
        <v>0</v>
      </c>
      <c r="Z22" s="9">
        <f t="shared" si="6"/>
        <v>1.4386</v>
      </c>
      <c r="AA22" s="9">
        <f>SUMIFS(创新与实践素质!L:L,创新与实践素质!B:B,B22,创新与实践素质!D:D,"=创新创业素质")</f>
        <v>0</v>
      </c>
      <c r="AB22" s="9">
        <f>SUMIFS(创新与实践素质!L:L,创新与实践素质!B:B,B22,创新与实践素质!D:D,"=水平考试")</f>
        <v>0</v>
      </c>
      <c r="AC22" s="9">
        <f>SUMIFS(创新与实践素质!L:L,创新与实践素质!B:B,B22,创新与实践素质!D:D,"=社会实践")</f>
        <v>0</v>
      </c>
      <c r="AD22" s="9">
        <f>_xlfn.MAXIFS(创新与实践素质!L:L,创新与实践素质!B:B,B22,创新与实践素质!D:D,"=社会工作能力（工作表现）",创新与实践素质!G:G,"=上学期")+_xlfn.MAXIFS(创新与实践素质!L:L,创新与实践素质!B:B,B22,创新与实践素质!D:D,"=社会工作能力（工作表现）",创新与实践素质!G:G,"=下学期")</f>
        <v>0.15</v>
      </c>
      <c r="AE22" s="9">
        <f t="shared" si="7"/>
        <v>0.15</v>
      </c>
      <c r="AF22" s="9">
        <f t="shared" si="8"/>
        <v>60.7546</v>
      </c>
    </row>
    <row r="23" spans="1:32">
      <c r="A23" s="4" t="s">
        <v>6</v>
      </c>
      <c r="B23" s="31" t="s">
        <v>26</v>
      </c>
      <c r="C23" s="4"/>
      <c r="D23" s="9">
        <f>SUMIFS(德育素质!H:H,德育素质!B:B,B23,德育素质!D:D,"=基本评定分")</f>
        <v>5.28</v>
      </c>
      <c r="E23" s="9">
        <f>MIN(2,SUMIFS(德育素质!H:H,德育素质!A:A,A23,德育素质!D:D,"=集体评定等级分",德育素质!E:E,"=班级考评等级")+SUMIFS(德育素质!H:H,德育素质!B:B,B23,德育素质!D:D,"=集体评定等级分"))</f>
        <v>1</v>
      </c>
      <c r="F23" s="9">
        <f>MIN(2,SUMIFS(德育素质!H:H,德育素质!B:B,B23,德育素质!D:D,"=社会责任记实分"))</f>
        <v>0</v>
      </c>
      <c r="G23" s="9">
        <f>SUMIFS(德育素质!H:H,德育素质!B:B,B23,德育素质!D:D,"=违纪违规扣分")</f>
        <v>0</v>
      </c>
      <c r="H23" s="9">
        <f>SUMIFS(德育素质!H:H,德育素质!B:B,B23,德育素质!D:D,"=荣誉称号加分")</f>
        <v>0</v>
      </c>
      <c r="I23" s="9">
        <f t="shared" si="0"/>
        <v>1</v>
      </c>
      <c r="J23" s="9">
        <f t="shared" si="1"/>
        <v>6.28</v>
      </c>
      <c r="K23" s="9">
        <f>(VLOOKUP(B23,智育素质!B:D,3,0)*10+50)*0.6</f>
        <v>48.798</v>
      </c>
      <c r="L23" s="9">
        <f>SUMIFS(体育素质!J:J,体育素质!B:B,B23,体育素质!D:D,"=体育课程成绩",体育素质!E:E,"=体育成绩")/40</f>
        <v>3.125</v>
      </c>
      <c r="M23" s="9">
        <f>SUMIFS(体育素质!L:L,体育素质!B:B,B23,体育素质!D:D,"=校内外体育竞赛")</f>
        <v>0</v>
      </c>
      <c r="N23" s="9">
        <f>SUMIFS(体育素质!L:L,体育素质!B:B,B23,体育素质!D:D,"=校内外体育活动",体育素质!E:E,"=早锻炼")</f>
        <v>0.54</v>
      </c>
      <c r="O23" s="9">
        <f>SUMIFS(体育素质!L:L,体育素质!B:B,B23,体育素质!D:D,"=校内外体育活动",体育素质!E:E,"=校园跑")</f>
        <v>0.0567083333333335</v>
      </c>
      <c r="P23" s="9">
        <f t="shared" si="2"/>
        <v>0.596708333333334</v>
      </c>
      <c r="Q23" s="9">
        <f t="shared" si="3"/>
        <v>3.72170833333333</v>
      </c>
      <c r="R23" s="9">
        <f>MIN(0.5,SUMIFS(美育素质!L:L,美育素质!B:B,B23,美育素质!D:D,"=文化艺术实践"))</f>
        <v>0</v>
      </c>
      <c r="S23" s="9">
        <f>SUMIFS(美育素质!L:L,美育素质!B:B,B23,美育素质!D:D,"=校内外文化艺术竞赛")</f>
        <v>0</v>
      </c>
      <c r="T23" s="9">
        <f t="shared" si="4"/>
        <v>0</v>
      </c>
      <c r="U23" s="9">
        <f>MAX(0,SUMIFS(劳育素质!K:K,劳育素质!B:B,B23,劳育素质!D:D,"=劳动日常考核基础分")+SUMIFS(劳育素质!K:K,劳育素质!B:B,B23,劳育素质!D:D,"=活动与卫生加减分"))</f>
        <v>1.51466666666667</v>
      </c>
      <c r="V23" s="9">
        <f>SUMIFS(劳育素质!K:K,劳育素质!B:B,B23,劳育素质!D:D,"=志愿服务",劳育素质!F:F,"=A类+B类")</f>
        <v>0.5</v>
      </c>
      <c r="W23" s="9">
        <f>SUMIFS(劳育素质!K:K,劳育素质!B:B,B23,劳育素质!D:D,"=志愿服务",劳育素质!F:F,"=C类")</f>
        <v>0</v>
      </c>
      <c r="X23" s="9">
        <f t="shared" si="5"/>
        <v>0.5</v>
      </c>
      <c r="Y23" s="9">
        <f>SUMIFS(劳育素质!K:K,劳育素质!B:B,B23,劳育素质!D:D,"=实习实训")</f>
        <v>0</v>
      </c>
      <c r="Z23" s="9">
        <f t="shared" si="6"/>
        <v>2.01466666666667</v>
      </c>
      <c r="AA23" s="9">
        <f>SUMIFS(创新与实践素质!L:L,创新与实践素质!B:B,B23,创新与实践素质!D:D,"=创新创业素质")</f>
        <v>0</v>
      </c>
      <c r="AB23" s="9">
        <f>SUMIFS(创新与实践素质!L:L,创新与实践素质!B:B,B23,创新与实践素质!D:D,"=水平考试")</f>
        <v>0</v>
      </c>
      <c r="AC23" s="9">
        <f>SUMIFS(创新与实践素质!L:L,创新与实践素质!B:B,B23,创新与实践素质!D:D,"=社会实践")</f>
        <v>0</v>
      </c>
      <c r="AD23" s="9">
        <f>_xlfn.MAXIFS(创新与实践素质!L:L,创新与实践素质!B:B,B23,创新与实践素质!D:D,"=社会工作能力（工作表现）",创新与实践素质!G:G,"=上学期")+_xlfn.MAXIFS(创新与实践素质!L:L,创新与实践素质!B:B,B23,创新与实践素质!D:D,"=社会工作能力（工作表现）",创新与实践素质!G:G,"=下学期")</f>
        <v>0</v>
      </c>
      <c r="AE23" s="9">
        <f t="shared" si="7"/>
        <v>0</v>
      </c>
      <c r="AF23" s="9">
        <f t="shared" si="8"/>
        <v>60.814375</v>
      </c>
    </row>
    <row r="24" spans="1:32">
      <c r="A24" s="4" t="s">
        <v>6</v>
      </c>
      <c r="B24" s="31" t="s">
        <v>27</v>
      </c>
      <c r="C24" s="4"/>
      <c r="D24" s="9">
        <f>SUMIFS(德育素质!H:H,德育素质!B:B,B24,德育素质!D:D,"=基本评定分")</f>
        <v>5.28</v>
      </c>
      <c r="E24" s="9">
        <f>MIN(2,SUMIFS(德育素质!H:H,德育素质!A:A,A24,德育素质!D:D,"=集体评定等级分",德育素质!E:E,"=班级考评等级")+SUMIFS(德育素质!H:H,德育素质!B:B,B24,德育素质!D:D,"=集体评定等级分"))</f>
        <v>1</v>
      </c>
      <c r="F24" s="9">
        <f>MIN(2,SUMIFS(德育素质!H:H,德育素质!B:B,B24,德育素质!D:D,"=社会责任记实分"))</f>
        <v>0</v>
      </c>
      <c r="G24" s="9">
        <f>SUMIFS(德育素质!H:H,德育素质!B:B,B24,德育素质!D:D,"=违纪违规扣分")</f>
        <v>0</v>
      </c>
      <c r="H24" s="9">
        <f>SUMIFS(德育素质!H:H,德育素质!B:B,B24,德育素质!D:D,"=荣誉称号加分")</f>
        <v>0</v>
      </c>
      <c r="I24" s="9">
        <f t="shared" si="0"/>
        <v>1</v>
      </c>
      <c r="J24" s="9">
        <f t="shared" si="1"/>
        <v>6.28</v>
      </c>
      <c r="K24" s="9">
        <f>(VLOOKUP(B24,智育素质!B:D,3,0)*10+50)*0.6</f>
        <v>47.682</v>
      </c>
      <c r="L24" s="9">
        <f>SUMIFS(体育素质!J:J,体育素质!B:B,B24,体育素质!D:D,"=体育课程成绩",体育素质!E:E,"=体育成绩")/40</f>
        <v>4.675</v>
      </c>
      <c r="M24" s="9">
        <f>SUMIFS(体育素质!L:L,体育素质!B:B,B24,体育素质!D:D,"=校内外体育竞赛")</f>
        <v>0</v>
      </c>
      <c r="N24" s="9">
        <f>SUMIFS(体育素质!L:L,体育素质!B:B,B24,体育素质!D:D,"=校内外体育活动",体育素质!E:E,"=早锻炼")</f>
        <v>0.49</v>
      </c>
      <c r="O24" s="9">
        <f>SUMIFS(体育素质!L:L,体育素质!B:B,B24,体育素质!D:D,"=校内外体育活动",体育素质!E:E,"=校园跑")</f>
        <v>0.3</v>
      </c>
      <c r="P24" s="9">
        <f t="shared" si="2"/>
        <v>0.79</v>
      </c>
      <c r="Q24" s="9">
        <f t="shared" si="3"/>
        <v>5.465</v>
      </c>
      <c r="R24" s="9">
        <f>MIN(0.5,SUMIFS(美育素质!L:L,美育素质!B:B,B24,美育素质!D:D,"=文化艺术实践"))</f>
        <v>0</v>
      </c>
      <c r="S24" s="9">
        <f>SUMIFS(美育素质!L:L,美育素质!B:B,B24,美育素质!D:D,"=校内外文化艺术竞赛")</f>
        <v>0</v>
      </c>
      <c r="T24" s="9">
        <f t="shared" si="4"/>
        <v>0</v>
      </c>
      <c r="U24" s="9">
        <f>MAX(0,SUMIFS(劳育素质!K:K,劳育素质!B:B,B24,劳育素质!D:D,"=劳动日常考核基础分")+SUMIFS(劳育素质!K:K,劳育素质!B:B,B24,劳育素质!D:D,"=活动与卫生加减分"))</f>
        <v>1.50466666666667</v>
      </c>
      <c r="V24" s="9">
        <f>SUMIFS(劳育素质!K:K,劳育素质!B:B,B24,劳育素质!D:D,"=志愿服务",劳育素质!F:F,"=A类+B类")</f>
        <v>0</v>
      </c>
      <c r="W24" s="9">
        <f>SUMIFS(劳育素质!K:K,劳育素质!B:B,B24,劳育素质!D:D,"=志愿服务",劳育素质!F:F,"=C类")</f>
        <v>0</v>
      </c>
      <c r="X24" s="9">
        <f t="shared" si="5"/>
        <v>0</v>
      </c>
      <c r="Y24" s="9">
        <f>SUMIFS(劳育素质!K:K,劳育素质!B:B,B24,劳育素质!D:D,"=实习实训")</f>
        <v>0</v>
      </c>
      <c r="Z24" s="9">
        <f t="shared" si="6"/>
        <v>1.50466666666667</v>
      </c>
      <c r="AA24" s="9">
        <f>SUMIFS(创新与实践素质!L:L,创新与实践素质!B:B,B24,创新与实践素质!D:D,"=创新创业素质")</f>
        <v>0</v>
      </c>
      <c r="AB24" s="9">
        <f>SUMIFS(创新与实践素质!L:L,创新与实践素质!B:B,B24,创新与实践素质!D:D,"=水平考试")</f>
        <v>0</v>
      </c>
      <c r="AC24" s="9">
        <f>SUMIFS(创新与实践素质!L:L,创新与实践素质!B:B,B24,创新与实践素质!D:D,"=社会实践")</f>
        <v>0</v>
      </c>
      <c r="AD24" s="9">
        <f>_xlfn.MAXIFS(创新与实践素质!L:L,创新与实践素质!B:B,B24,创新与实践素质!D:D,"=社会工作能力（工作表现）",创新与实践素质!G:G,"=上学期")+_xlfn.MAXIFS(创新与实践素质!L:L,创新与实践素质!B:B,B24,创新与实践素质!D:D,"=社会工作能力（工作表现）",创新与实践素质!G:G,"=下学期")</f>
        <v>0</v>
      </c>
      <c r="AE24" s="9">
        <f t="shared" si="7"/>
        <v>0</v>
      </c>
      <c r="AF24" s="9">
        <f t="shared" si="8"/>
        <v>60.9316666666667</v>
      </c>
    </row>
    <row r="25" spans="1:32">
      <c r="A25" s="4" t="s">
        <v>6</v>
      </c>
      <c r="B25" s="31" t="s">
        <v>28</v>
      </c>
      <c r="C25" s="4"/>
      <c r="D25" s="9">
        <f>SUMIFS(德育素质!H:H,德育素质!B:B,B25,德育素质!D:D,"=基本评定分")</f>
        <v>5.28</v>
      </c>
      <c r="E25" s="9">
        <f>MIN(2,SUMIFS(德育素质!H:H,德育素质!A:A,A25,德育素质!D:D,"=集体评定等级分",德育素质!E:E,"=班级考评等级")+SUMIFS(德育素质!H:H,德育素质!B:B,B25,德育素质!D:D,"=集体评定等级分"))</f>
        <v>1</v>
      </c>
      <c r="F25" s="9">
        <f>MIN(2,SUMIFS(德育素质!H:H,德育素质!B:B,B25,德育素质!D:D,"=社会责任记实分"))</f>
        <v>0</v>
      </c>
      <c r="G25" s="9">
        <f>SUMIFS(德育素质!H:H,德育素质!B:B,B25,德育素质!D:D,"=违纪违规扣分")</f>
        <v>0</v>
      </c>
      <c r="H25" s="9">
        <f>SUMIFS(德育素质!H:H,德育素质!B:B,B25,德育素质!D:D,"=荣誉称号加分")</f>
        <v>0</v>
      </c>
      <c r="I25" s="9">
        <f t="shared" si="0"/>
        <v>1</v>
      </c>
      <c r="J25" s="9">
        <f t="shared" si="1"/>
        <v>6.28</v>
      </c>
      <c r="K25" s="9">
        <f>(VLOOKUP(B25,智育素质!B:D,3,0)*10+50)*0.6</f>
        <v>46.512</v>
      </c>
      <c r="L25" s="9">
        <f>SUMIFS(体育素质!J:J,体育素质!B:B,B25,体育素质!D:D,"=体育课程成绩",体育素质!E:E,"=体育成绩")/40</f>
        <v>3.9</v>
      </c>
      <c r="M25" s="9">
        <f>SUMIFS(体育素质!L:L,体育素质!B:B,B25,体育素质!D:D,"=校内外体育竞赛")</f>
        <v>0</v>
      </c>
      <c r="N25" s="9">
        <f>SUMIFS(体育素质!L:L,体育素质!B:B,B25,体育素质!D:D,"=校内外体育活动",体育素质!E:E,"=早锻炼")</f>
        <v>0.6</v>
      </c>
      <c r="O25" s="9">
        <f>SUMIFS(体育素质!L:L,体育素质!B:B,B25,体育素质!D:D,"=校内外体育活动",体育素质!E:E,"=校园跑")</f>
        <v>0.0519166666666665</v>
      </c>
      <c r="P25" s="9">
        <f t="shared" si="2"/>
        <v>0.651916666666667</v>
      </c>
      <c r="Q25" s="9">
        <f t="shared" si="3"/>
        <v>4.55191666666667</v>
      </c>
      <c r="R25" s="9">
        <f>MIN(0.5,SUMIFS(美育素质!L:L,美育素质!B:B,B25,美育素质!D:D,"=文化艺术实践"))</f>
        <v>0</v>
      </c>
      <c r="S25" s="9">
        <f>SUMIFS(美育素质!L:L,美育素质!B:B,B25,美育素质!D:D,"=校内外文化艺术竞赛")</f>
        <v>0</v>
      </c>
      <c r="T25" s="9">
        <f t="shared" si="4"/>
        <v>0</v>
      </c>
      <c r="U25" s="9">
        <f>MAX(0,SUMIFS(劳育素质!K:K,劳育素质!B:B,B25,劳育素质!D:D,"=劳动日常考核基础分")+SUMIFS(劳育素质!K:K,劳育素质!B:B,B25,劳育素质!D:D,"=活动与卫生加减分"))</f>
        <v>1.46877777777778</v>
      </c>
      <c r="V25" s="9">
        <f>SUMIFS(劳育素质!K:K,劳育素质!B:B,B25,劳育素质!D:D,"=志愿服务",劳育素质!F:F,"=A类+B类")</f>
        <v>0.55</v>
      </c>
      <c r="W25" s="9">
        <f>SUMIFS(劳育素质!K:K,劳育素质!B:B,B25,劳育素质!D:D,"=志愿服务",劳育素质!F:F,"=C类")</f>
        <v>0</v>
      </c>
      <c r="X25" s="9">
        <f t="shared" si="5"/>
        <v>0.55</v>
      </c>
      <c r="Y25" s="9">
        <f>SUMIFS(劳育素质!K:K,劳育素质!B:B,B25,劳育素质!D:D,"=实习实训")</f>
        <v>0</v>
      </c>
      <c r="Z25" s="9">
        <f t="shared" si="6"/>
        <v>2.01877777777778</v>
      </c>
      <c r="AA25" s="9">
        <f>SUMIFS(创新与实践素质!L:L,创新与实践素质!B:B,B25,创新与实践素质!D:D,"=创新创业素质")</f>
        <v>0</v>
      </c>
      <c r="AB25" s="9">
        <f>SUMIFS(创新与实践素质!L:L,创新与实践素质!B:B,B25,创新与实践素质!D:D,"=水平考试")</f>
        <v>0.84</v>
      </c>
      <c r="AC25" s="9">
        <f>SUMIFS(创新与实践素质!L:L,创新与实践素质!B:B,B25,创新与实践素质!D:D,"=社会实践")</f>
        <v>0</v>
      </c>
      <c r="AD25" s="9">
        <f>_xlfn.MAXIFS(创新与实践素质!L:L,创新与实践素质!B:B,B25,创新与实践素质!D:D,"=社会工作能力（工作表现）",创新与实践素质!G:G,"=上学期")+_xlfn.MAXIFS(创新与实践素质!L:L,创新与实践素质!B:B,B25,创新与实践素质!D:D,"=社会工作能力（工作表现）",创新与实践素质!G:G,"=下学期")</f>
        <v>0.6</v>
      </c>
      <c r="AE25" s="9">
        <f t="shared" si="7"/>
        <v>1.44</v>
      </c>
      <c r="AF25" s="9">
        <f t="shared" si="8"/>
        <v>60.8026944444444</v>
      </c>
    </row>
    <row r="26" spans="1:32">
      <c r="A26" s="4" t="s">
        <v>6</v>
      </c>
      <c r="B26" s="31" t="s">
        <v>29</v>
      </c>
      <c r="C26" s="4"/>
      <c r="D26" s="9">
        <f>SUMIFS(德育素质!H:H,德育素质!B:B,B26,德育素质!D:D,"=基本评定分")</f>
        <v>5.28</v>
      </c>
      <c r="E26" s="9">
        <f>MIN(2,SUMIFS(德育素质!H:H,德育素质!A:A,A26,德育素质!D:D,"=集体评定等级分",德育素质!E:E,"=班级考评等级")+SUMIFS(德育素质!H:H,德育素质!B:B,B26,德育素质!D:D,"=集体评定等级分"))</f>
        <v>1</v>
      </c>
      <c r="F26" s="9">
        <f>MIN(2,SUMIFS(德育素质!H:H,德育素质!B:B,B26,德育素质!D:D,"=社会责任记实分"))</f>
        <v>0</v>
      </c>
      <c r="G26" s="9">
        <f>SUMIFS(德育素质!H:H,德育素质!B:B,B26,德育素质!D:D,"=违纪违规扣分")</f>
        <v>0</v>
      </c>
      <c r="H26" s="9">
        <f>SUMIFS(德育素质!H:H,德育素质!B:B,B26,德育素质!D:D,"=荣誉称号加分")</f>
        <v>0</v>
      </c>
      <c r="I26" s="9">
        <f t="shared" si="0"/>
        <v>1</v>
      </c>
      <c r="J26" s="9">
        <f t="shared" si="1"/>
        <v>6.28</v>
      </c>
      <c r="K26" s="9">
        <f>(VLOOKUP(B26,智育素质!B:D,3,0)*10+50)*0.6</f>
        <v>46.506</v>
      </c>
      <c r="L26" s="9">
        <f>SUMIFS(体育素质!J:J,体育素质!B:B,B26,体育素质!D:D,"=体育课程成绩",体育素质!E:E,"=体育成绩")/40</f>
        <v>3.15</v>
      </c>
      <c r="M26" s="9">
        <f>SUMIFS(体育素质!L:L,体育素质!B:B,B26,体育素质!D:D,"=校内外体育竞赛")</f>
        <v>0</v>
      </c>
      <c r="N26" s="9">
        <f>SUMIFS(体育素质!L:L,体育素质!B:B,B26,体育素质!D:D,"=校内外体育活动",体育素质!E:E,"=早锻炼")</f>
        <v>0.49</v>
      </c>
      <c r="O26" s="9">
        <f>SUMIFS(体育素质!L:L,体育素质!B:B,B26,体育素质!D:D,"=校内外体育活动",体育素质!E:E,"=校园跑")</f>
        <v>0.0580416666666665</v>
      </c>
      <c r="P26" s="9">
        <f t="shared" si="2"/>
        <v>0.548041666666667</v>
      </c>
      <c r="Q26" s="9">
        <f t="shared" si="3"/>
        <v>3.69804166666667</v>
      </c>
      <c r="R26" s="9">
        <f>MIN(0.5,SUMIFS(美育素质!L:L,美育素质!B:B,B26,美育素质!D:D,"=文化艺术实践"))</f>
        <v>0</v>
      </c>
      <c r="S26" s="9">
        <f>SUMIFS(美育素质!L:L,美育素质!B:B,B26,美育素质!D:D,"=校内外文化艺术竞赛")</f>
        <v>0</v>
      </c>
      <c r="T26" s="9">
        <f t="shared" si="4"/>
        <v>0</v>
      </c>
      <c r="U26" s="9">
        <f>MAX(0,SUMIFS(劳育素质!K:K,劳育素质!B:B,B26,劳育素质!D:D,"=劳动日常考核基础分")+SUMIFS(劳育素质!K:K,劳育素质!B:B,B26,劳育素质!D:D,"=活动与卫生加减分"))</f>
        <v>1.50466666666667</v>
      </c>
      <c r="V26" s="9">
        <f>SUMIFS(劳育素质!K:K,劳育素质!B:B,B26,劳育素质!D:D,"=志愿服务",劳育素质!F:F,"=A类+B类")</f>
        <v>0</v>
      </c>
      <c r="W26" s="9">
        <f>SUMIFS(劳育素质!K:K,劳育素质!B:B,B26,劳育素质!D:D,"=志愿服务",劳育素质!F:F,"=C类")</f>
        <v>0</v>
      </c>
      <c r="X26" s="9">
        <f t="shared" si="5"/>
        <v>0</v>
      </c>
      <c r="Y26" s="9">
        <f>SUMIFS(劳育素质!K:K,劳育素质!B:B,B26,劳育素质!D:D,"=实习实训")</f>
        <v>0</v>
      </c>
      <c r="Z26" s="9">
        <f t="shared" si="6"/>
        <v>1.50466666666667</v>
      </c>
      <c r="AA26" s="9">
        <f>SUMIFS(创新与实践素质!L:L,创新与实践素质!B:B,B26,创新与实践素质!D:D,"=创新创业素质")</f>
        <v>0</v>
      </c>
      <c r="AB26" s="9">
        <f>SUMIFS(创新与实践素质!L:L,创新与实践素质!B:B,B26,创新与实践素质!D:D,"=水平考试")</f>
        <v>0</v>
      </c>
      <c r="AC26" s="9">
        <f>SUMIFS(创新与实践素质!L:L,创新与实践素质!B:B,B26,创新与实践素质!D:D,"=社会实践")</f>
        <v>0</v>
      </c>
      <c r="AD26" s="9">
        <f>_xlfn.MAXIFS(创新与实践素质!L:L,创新与实践素质!B:B,B26,创新与实践素质!D:D,"=社会工作能力（工作表现）",创新与实践素质!G:G,"=上学期")+_xlfn.MAXIFS(创新与实践素质!L:L,创新与实践素质!B:B,B26,创新与实践素质!D:D,"=社会工作能力（工作表现）",创新与实践素质!G:G,"=下学期")</f>
        <v>0</v>
      </c>
      <c r="AE26" s="9">
        <f t="shared" si="7"/>
        <v>0</v>
      </c>
      <c r="AF26" s="9">
        <f t="shared" si="8"/>
        <v>57.9887083333333</v>
      </c>
    </row>
    <row r="27" spans="1:32">
      <c r="A27" s="4" t="s">
        <v>6</v>
      </c>
      <c r="B27" s="31" t="s">
        <v>30</v>
      </c>
      <c r="C27" s="4"/>
      <c r="D27" s="9">
        <f>SUMIFS(德育素质!H:H,德育素质!B:B,B27,德育素质!D:D,"=基本评定分")</f>
        <v>5.28</v>
      </c>
      <c r="E27" s="9">
        <f>MIN(2,SUMIFS(德育素质!H:H,德育素质!A:A,A27,德育素质!D:D,"=集体评定等级分",德育素质!E:E,"=班级考评等级")+SUMIFS(德育素质!H:H,德育素质!B:B,B27,德育素质!D:D,"=集体评定等级分"))</f>
        <v>1</v>
      </c>
      <c r="F27" s="9">
        <f>MIN(2,SUMIFS(德育素质!H:H,德育素质!B:B,B27,德育素质!D:D,"=社会责任记实分"))</f>
        <v>0</v>
      </c>
      <c r="G27" s="9">
        <f>SUMIFS(德育素质!H:H,德育素质!B:B,B27,德育素质!D:D,"=违纪违规扣分")</f>
        <v>0</v>
      </c>
      <c r="H27" s="9">
        <f>SUMIFS(德育素质!H:H,德育素质!B:B,B27,德育素质!D:D,"=荣誉称号加分")</f>
        <v>0</v>
      </c>
      <c r="I27" s="9">
        <f t="shared" si="0"/>
        <v>1</v>
      </c>
      <c r="J27" s="9">
        <f t="shared" si="1"/>
        <v>6.28</v>
      </c>
      <c r="K27" s="9">
        <f>(VLOOKUP(B27,智育素质!B:D,3,0)*10+50)*0.6</f>
        <v>46.32</v>
      </c>
      <c r="L27" s="9">
        <f>SUMIFS(体育素质!J:J,体育素质!B:B,B27,体育素质!D:D,"=体育课程成绩",体育素质!E:E,"=体育成绩")/40</f>
        <v>3.25</v>
      </c>
      <c r="M27" s="9">
        <f>SUMIFS(体育素质!L:L,体育素质!B:B,B27,体育素质!D:D,"=校内外体育竞赛")</f>
        <v>0</v>
      </c>
      <c r="N27" s="9">
        <f>SUMIFS(体育素质!L:L,体育素质!B:B,B27,体育素质!D:D,"=校内外体育活动",体育素质!E:E,"=早锻炼")</f>
        <v>0.16</v>
      </c>
      <c r="O27" s="9">
        <f>SUMIFS(体育素质!L:L,体育素质!B:B,B27,体育素质!D:D,"=校内外体育活动",体育素质!E:E,"=校园跑")</f>
        <v>0.526666666666667</v>
      </c>
      <c r="P27" s="9">
        <f t="shared" si="2"/>
        <v>0.686666666666667</v>
      </c>
      <c r="Q27" s="9">
        <f t="shared" si="3"/>
        <v>3.93666666666667</v>
      </c>
      <c r="R27" s="9">
        <f>MIN(0.5,SUMIFS(美育素质!L:L,美育素质!B:B,B27,美育素质!D:D,"=文化艺术实践"))</f>
        <v>0</v>
      </c>
      <c r="S27" s="9">
        <f>SUMIFS(美育素质!L:L,美育素质!B:B,B27,美育素质!D:D,"=校内外文化艺术竞赛")</f>
        <v>0</v>
      </c>
      <c r="T27" s="9">
        <f t="shared" si="4"/>
        <v>0</v>
      </c>
      <c r="U27" s="9">
        <f>MAX(0,SUMIFS(劳育素质!K:K,劳育素质!B:B,B27,劳育素质!D:D,"=劳动日常考核基础分")+SUMIFS(劳育素质!K:K,劳育素质!B:B,B27,劳育素质!D:D,"=活动与卫生加减分"))</f>
        <v>1.394</v>
      </c>
      <c r="V27" s="9">
        <f>SUMIFS(劳育素质!K:K,劳育素质!B:B,B27,劳育素质!D:D,"=志愿服务",劳育素质!F:F,"=A类+B类")</f>
        <v>0.375</v>
      </c>
      <c r="W27" s="9">
        <f>SUMIFS(劳育素质!K:K,劳育素质!B:B,B27,劳育素质!D:D,"=志愿服务",劳育素质!F:F,"=C类")</f>
        <v>0</v>
      </c>
      <c r="X27" s="9">
        <f t="shared" si="5"/>
        <v>0.375</v>
      </c>
      <c r="Y27" s="9">
        <f>SUMIFS(劳育素质!K:K,劳育素质!B:B,B27,劳育素质!D:D,"=实习实训")</f>
        <v>0</v>
      </c>
      <c r="Z27" s="9">
        <f t="shared" si="6"/>
        <v>1.769</v>
      </c>
      <c r="AA27" s="9">
        <f>SUMIFS(创新与实践素质!L:L,创新与实践素质!B:B,B27,创新与实践素质!D:D,"=创新创业素质")</f>
        <v>0</v>
      </c>
      <c r="AB27" s="9">
        <f>SUMIFS(创新与实践素质!L:L,创新与实践素质!B:B,B27,创新与实践素质!D:D,"=水平考试")</f>
        <v>0</v>
      </c>
      <c r="AC27" s="9">
        <f>SUMIFS(创新与实践素质!L:L,创新与实践素质!B:B,B27,创新与实践素质!D:D,"=社会实践")</f>
        <v>0</v>
      </c>
      <c r="AD27" s="9">
        <f>_xlfn.MAXIFS(创新与实践素质!L:L,创新与实践素质!B:B,B27,创新与实践素质!D:D,"=社会工作能力（工作表现）",创新与实践素质!G:G,"=上学期")+_xlfn.MAXIFS(创新与实践素质!L:L,创新与实践素质!B:B,B27,创新与实践素质!D:D,"=社会工作能力（工作表现）",创新与实践素质!G:G,"=下学期")</f>
        <v>0.6</v>
      </c>
      <c r="AE27" s="9">
        <f t="shared" si="7"/>
        <v>0.6</v>
      </c>
      <c r="AF27" s="9">
        <f t="shared" si="8"/>
        <v>58.9056666666667</v>
      </c>
    </row>
    <row r="28" spans="1:32">
      <c r="A28" s="4" t="s">
        <v>6</v>
      </c>
      <c r="B28" s="31" t="s">
        <v>31</v>
      </c>
      <c r="C28" s="4"/>
      <c r="D28" s="9">
        <f>SUMIFS(德育素质!H:H,德育素质!B:B,B28,德育素质!D:D,"=基本评定分")</f>
        <v>5.28</v>
      </c>
      <c r="E28" s="9">
        <f>MIN(2,SUMIFS(德育素质!H:H,德育素质!A:A,A28,德育素质!D:D,"=集体评定等级分",德育素质!E:E,"=班级考评等级")+SUMIFS(德育素质!H:H,德育素质!B:B,B28,德育素质!D:D,"=集体评定等级分"))</f>
        <v>1</v>
      </c>
      <c r="F28" s="9">
        <f>MIN(2,SUMIFS(德育素质!H:H,德育素质!B:B,B28,德育素质!D:D,"=社会责任记实分"))</f>
        <v>0</v>
      </c>
      <c r="G28" s="9">
        <f>SUMIFS(德育素质!H:H,德育素质!B:B,B28,德育素质!D:D,"=违纪违规扣分")</f>
        <v>0</v>
      </c>
      <c r="H28" s="9">
        <f>SUMIFS(德育素质!H:H,德育素质!B:B,B28,德育素质!D:D,"=荣誉称号加分")</f>
        <v>0</v>
      </c>
      <c r="I28" s="9">
        <f t="shared" si="0"/>
        <v>1</v>
      </c>
      <c r="J28" s="9">
        <f t="shared" si="1"/>
        <v>6.28</v>
      </c>
      <c r="K28" s="9">
        <f>(VLOOKUP(B28,智育素质!B:D,3,0)*10+50)*0.6</f>
        <v>40.89</v>
      </c>
      <c r="L28" s="9">
        <f>SUMIFS(体育素质!J:J,体育素质!B:B,B28,体育素质!D:D,"=体育课程成绩",体育素质!E:E,"=体育成绩")/40</f>
        <v>3.75</v>
      </c>
      <c r="M28" s="9">
        <f>SUMIFS(体育素质!L:L,体育素质!B:B,B28,体育素质!D:D,"=校内外体育竞赛")</f>
        <v>0</v>
      </c>
      <c r="N28" s="9">
        <f>SUMIFS(体育素质!L:L,体育素质!B:B,B28,体育素质!D:D,"=校内外体育活动",体育素质!E:E,"=早锻炼")</f>
        <v>0.13</v>
      </c>
      <c r="O28" s="9">
        <f>SUMIFS(体育素质!L:L,体育素质!B:B,B28,体育素质!D:D,"=校内外体育活动",体育素质!E:E,"=校园跑")</f>
        <v>0.35425</v>
      </c>
      <c r="P28" s="9">
        <f t="shared" si="2"/>
        <v>0.48425</v>
      </c>
      <c r="Q28" s="9">
        <f t="shared" si="3"/>
        <v>4.23425</v>
      </c>
      <c r="R28" s="9">
        <f>MIN(0.5,SUMIFS(美育素质!L:L,美育素质!B:B,B28,美育素质!D:D,"=文化艺术实践"))</f>
        <v>0</v>
      </c>
      <c r="S28" s="9">
        <f>SUMIFS(美育素质!L:L,美育素质!B:B,B28,美育素质!D:D,"=校内外文化艺术竞赛")</f>
        <v>0</v>
      </c>
      <c r="T28" s="9">
        <f t="shared" si="4"/>
        <v>0</v>
      </c>
      <c r="U28" s="9">
        <f>MAX(0,SUMIFS(劳育素质!K:K,劳育素质!B:B,B28,劳育素质!D:D,"=劳动日常考核基础分")+SUMIFS(劳育素质!K:K,劳育素质!B:B,B28,劳育素质!D:D,"=活动与卫生加减分"))</f>
        <v>1.59733333333333</v>
      </c>
      <c r="V28" s="9">
        <f>SUMIFS(劳育素质!K:K,劳育素质!B:B,B28,劳育素质!D:D,"=志愿服务",劳育素质!F:F,"=A类+B类")</f>
        <v>3</v>
      </c>
      <c r="W28" s="9">
        <f>SUMIFS(劳育素质!K:K,劳育素质!B:B,B28,劳育素质!D:D,"=志愿服务",劳育素质!F:F,"=C类")</f>
        <v>0</v>
      </c>
      <c r="X28" s="9">
        <f t="shared" si="5"/>
        <v>3</v>
      </c>
      <c r="Y28" s="9">
        <f>SUMIFS(劳育素质!K:K,劳育素质!B:B,B28,劳育素质!D:D,"=实习实训")</f>
        <v>0</v>
      </c>
      <c r="Z28" s="9">
        <f t="shared" si="6"/>
        <v>4.59733333333333</v>
      </c>
      <c r="AA28" s="9">
        <f>SUMIFS(创新与实践素质!L:L,创新与实践素质!B:B,B28,创新与实践素质!D:D,"=创新创业素质")</f>
        <v>0</v>
      </c>
      <c r="AB28" s="9">
        <f>SUMIFS(创新与实践素质!L:L,创新与实践素质!B:B,B28,创新与实践素质!D:D,"=水平考试")</f>
        <v>0</v>
      </c>
      <c r="AC28" s="9">
        <f>SUMIFS(创新与实践素质!L:L,创新与实践素质!B:B,B28,创新与实践素质!D:D,"=社会实践")</f>
        <v>0</v>
      </c>
      <c r="AD28" s="9">
        <f>_xlfn.MAXIFS(创新与实践素质!L:L,创新与实践素质!B:B,B28,创新与实践素质!D:D,"=社会工作能力（工作表现）",创新与实践素质!G:G,"=上学期")+_xlfn.MAXIFS(创新与实践素质!L:L,创新与实践素质!B:B,B28,创新与实践素质!D:D,"=社会工作能力（工作表现）",创新与实践素质!G:G,"=下学期")</f>
        <v>1</v>
      </c>
      <c r="AE28" s="9">
        <f t="shared" si="7"/>
        <v>1</v>
      </c>
      <c r="AF28" s="9">
        <f t="shared" si="8"/>
        <v>57.0015833333333</v>
      </c>
    </row>
    <row r="29" spans="1:32">
      <c r="A29" s="4" t="s">
        <v>6</v>
      </c>
      <c r="B29" s="31" t="s">
        <v>32</v>
      </c>
      <c r="C29" s="4"/>
      <c r="D29" s="9">
        <f>SUMIFS(德育素质!H:H,德育素质!B:B,B29,德育素质!D:D,"=基本评定分")</f>
        <v>5.28</v>
      </c>
      <c r="E29" s="9">
        <f>MIN(2,SUMIFS(德育素质!H:H,德育素质!A:A,A29,德育素质!D:D,"=集体评定等级分",德育素质!E:E,"=班级考评等级")+SUMIFS(德育素质!H:H,德育素质!B:B,B29,德育素质!D:D,"=集体评定等级分"))</f>
        <v>1</v>
      </c>
      <c r="F29" s="9">
        <f>MIN(2,SUMIFS(德育素质!H:H,德育素质!B:B,B29,德育素质!D:D,"=社会责任记实分"))</f>
        <v>0</v>
      </c>
      <c r="G29" s="9">
        <f>SUMIFS(德育素质!H:H,德育素质!B:B,B29,德育素质!D:D,"=违纪违规扣分")</f>
        <v>0</v>
      </c>
      <c r="H29" s="9">
        <f>SUMIFS(德育素质!H:H,德育素质!B:B,B29,德育素质!D:D,"=荣誉称号加分")</f>
        <v>0</v>
      </c>
      <c r="I29" s="9">
        <f t="shared" si="0"/>
        <v>1</v>
      </c>
      <c r="J29" s="9">
        <f t="shared" si="1"/>
        <v>6.28</v>
      </c>
      <c r="K29" s="9">
        <f>(VLOOKUP(B29,智育素质!B:D,3,0)*10+50)*0.6</f>
        <v>44.562</v>
      </c>
      <c r="L29" s="9">
        <f>SUMIFS(体育素质!J:J,体育素质!B:B,B29,体育素质!D:D,"=体育课程成绩",体育素质!E:E,"=体育成绩")/40</f>
        <v>3.15</v>
      </c>
      <c r="M29" s="9">
        <f>SUMIFS(体育素质!L:L,体育素质!B:B,B29,体育素质!D:D,"=校内外体育竞赛")</f>
        <v>0</v>
      </c>
      <c r="N29" s="9">
        <f>SUMIFS(体育素质!L:L,体育素质!B:B,B29,体育素质!D:D,"=校内外体育活动",体育素质!E:E,"=早锻炼")</f>
        <v>0</v>
      </c>
      <c r="O29" s="9">
        <f>SUMIFS(体育素质!L:L,体育素质!B:B,B29,体育素质!D:D,"=校内外体育活动",体育素质!E:E,"=校园跑")</f>
        <v>0</v>
      </c>
      <c r="P29" s="9">
        <f t="shared" si="2"/>
        <v>0</v>
      </c>
      <c r="Q29" s="9">
        <f t="shared" si="3"/>
        <v>3.15</v>
      </c>
      <c r="R29" s="9">
        <f>MIN(0.5,SUMIFS(美育素质!L:L,美育素质!B:B,B29,美育素质!D:D,"=文化艺术实践"))</f>
        <v>0</v>
      </c>
      <c r="S29" s="9">
        <f>SUMIFS(美育素质!L:L,美育素质!B:B,B29,美育素质!D:D,"=校内外文化艺术竞赛")</f>
        <v>0</v>
      </c>
      <c r="T29" s="9">
        <f t="shared" si="4"/>
        <v>0</v>
      </c>
      <c r="U29" s="9">
        <f>MAX(0,SUMIFS(劳育素质!K:K,劳育素质!B:B,B29,劳育素质!D:D,"=劳动日常考核基础分")+SUMIFS(劳育素质!K:K,劳育素质!B:B,B29,劳育素质!D:D,"=活动与卫生加减分"))</f>
        <v>1.41033333333333</v>
      </c>
      <c r="V29" s="9">
        <f>SUMIFS(劳育素质!K:K,劳育素质!B:B,B29,劳育素质!D:D,"=志愿服务",劳育素质!F:F,"=A类+B类")</f>
        <v>0</v>
      </c>
      <c r="W29" s="9">
        <f>SUMIFS(劳育素质!K:K,劳育素质!B:B,B29,劳育素质!D:D,"=志愿服务",劳育素质!F:F,"=C类")</f>
        <v>0</v>
      </c>
      <c r="X29" s="9">
        <f t="shared" si="5"/>
        <v>0</v>
      </c>
      <c r="Y29" s="9">
        <f>SUMIFS(劳育素质!K:K,劳育素质!B:B,B29,劳育素质!D:D,"=实习实训")</f>
        <v>0</v>
      </c>
      <c r="Z29" s="9">
        <f t="shared" si="6"/>
        <v>1.41033333333333</v>
      </c>
      <c r="AA29" s="9">
        <f>SUMIFS(创新与实践素质!L:L,创新与实践素质!B:B,B29,创新与实践素质!D:D,"=创新创业素质")</f>
        <v>0</v>
      </c>
      <c r="AB29" s="9">
        <f>SUMIFS(创新与实践素质!L:L,创新与实践素质!B:B,B29,创新与实践素质!D:D,"=水平考试")</f>
        <v>0</v>
      </c>
      <c r="AC29" s="9">
        <f>SUMIFS(创新与实践素质!L:L,创新与实践素质!B:B,B29,创新与实践素质!D:D,"=社会实践")</f>
        <v>0</v>
      </c>
      <c r="AD29" s="9">
        <f>_xlfn.MAXIFS(创新与实践素质!L:L,创新与实践素质!B:B,B29,创新与实践素质!D:D,"=社会工作能力（工作表现）",创新与实践素质!G:G,"=上学期")+_xlfn.MAXIFS(创新与实践素质!L:L,创新与实践素质!B:B,B29,创新与实践素质!D:D,"=社会工作能力（工作表现）",创新与实践素质!G:G,"=下学期")</f>
        <v>0</v>
      </c>
      <c r="AE29" s="9">
        <f t="shared" si="7"/>
        <v>0</v>
      </c>
      <c r="AF29" s="9">
        <f t="shared" si="8"/>
        <v>55.4023333333333</v>
      </c>
    </row>
    <row r="30" spans="1:32">
      <c r="A30" s="4" t="s">
        <v>6</v>
      </c>
      <c r="B30" s="31" t="s">
        <v>33</v>
      </c>
      <c r="C30" s="4"/>
      <c r="D30" s="9">
        <f>SUMIFS(德育素质!H:H,德育素质!B:B,B30,德育素质!D:D,"=基本评定分")</f>
        <v>5.28</v>
      </c>
      <c r="E30" s="9">
        <f>MIN(2,SUMIFS(德育素质!H:H,德育素质!A:A,A30,德育素质!D:D,"=集体评定等级分",德育素质!E:E,"=班级考评等级")+SUMIFS(德育素质!H:H,德育素质!B:B,B30,德育素质!D:D,"=集体评定等级分"))</f>
        <v>1</v>
      </c>
      <c r="F30" s="9">
        <f>MIN(2,SUMIFS(德育素质!H:H,德育素质!B:B,B30,德育素质!D:D,"=社会责任记实分"))</f>
        <v>0.2</v>
      </c>
      <c r="G30" s="9">
        <f>SUMIFS(德育素质!H:H,德育素质!B:B,B30,德育素质!D:D,"=违纪违规扣分")</f>
        <v>0</v>
      </c>
      <c r="H30" s="9">
        <f>SUMIFS(德育素质!H:H,德育素质!B:B,B30,德育素质!D:D,"=荣誉称号加分")</f>
        <v>0.25</v>
      </c>
      <c r="I30" s="9">
        <f t="shared" si="0"/>
        <v>1.45</v>
      </c>
      <c r="J30" s="9">
        <f t="shared" si="1"/>
        <v>6.73</v>
      </c>
      <c r="K30" s="9">
        <f>(VLOOKUP(B30,智育素质!B:D,3,0)*10+50)*0.6</f>
        <v>45.408</v>
      </c>
      <c r="L30" s="9">
        <f>SUMIFS(体育素质!J:J,体育素质!B:B,B30,体育素质!D:D,"=体育课程成绩",体育素质!E:E,"=体育成绩")/40</f>
        <v>3.825</v>
      </c>
      <c r="M30" s="9">
        <f>SUMIFS(体育素质!L:L,体育素质!B:B,B30,体育素质!D:D,"=校内外体育竞赛")</f>
        <v>0</v>
      </c>
      <c r="N30" s="9">
        <f>SUMIFS(体育素质!L:L,体育素质!B:B,B30,体育素质!D:D,"=校内外体育活动",体育素质!E:E,"=早锻炼")</f>
        <v>0.17</v>
      </c>
      <c r="O30" s="9">
        <f>SUMIFS(体育素质!L:L,体育素质!B:B,B30,体育素质!D:D,"=校内外体育活动",体育素质!E:E,"=校园跑")</f>
        <v>0.1457</v>
      </c>
      <c r="P30" s="9">
        <f t="shared" si="2"/>
        <v>0.3157</v>
      </c>
      <c r="Q30" s="9">
        <f t="shared" si="3"/>
        <v>4.1407</v>
      </c>
      <c r="R30" s="9">
        <f>MIN(0.5,SUMIFS(美育素质!L:L,美育素质!B:B,B30,美育素质!D:D,"=文化艺术实践"))</f>
        <v>0</v>
      </c>
      <c r="S30" s="9">
        <f>SUMIFS(美育素质!L:L,美育素质!B:B,B30,美育素质!D:D,"=校内外文化艺术竞赛")</f>
        <v>0</v>
      </c>
      <c r="T30" s="9">
        <f t="shared" si="4"/>
        <v>0</v>
      </c>
      <c r="U30" s="9">
        <f>MAX(0,SUMIFS(劳育素质!K:K,劳育素质!B:B,B30,劳育素质!D:D,"=劳动日常考核基础分")+SUMIFS(劳育素质!K:K,劳育素质!B:B,B30,劳育素质!D:D,"=活动与卫生加减分"))</f>
        <v>1.4908</v>
      </c>
      <c r="V30" s="9">
        <f>SUMIFS(劳育素质!K:K,劳育素质!B:B,B30,劳育素质!D:D,"=志愿服务",劳育素质!F:F,"=A类+B类")</f>
        <v>3</v>
      </c>
      <c r="W30" s="9">
        <f>SUMIFS(劳育素质!K:K,劳育素质!B:B,B30,劳育素质!D:D,"=志愿服务",劳育素质!F:F,"=C类")</f>
        <v>0</v>
      </c>
      <c r="X30" s="9">
        <f t="shared" si="5"/>
        <v>3</v>
      </c>
      <c r="Y30" s="9">
        <f>SUMIFS(劳育素质!K:K,劳育素质!B:B,B30,劳育素质!D:D,"=实习实训")</f>
        <v>0</v>
      </c>
      <c r="Z30" s="9">
        <f t="shared" si="6"/>
        <v>4.4908</v>
      </c>
      <c r="AA30" s="9">
        <f>SUMIFS(创新与实践素质!L:L,创新与实践素质!B:B,B30,创新与实践素质!D:D,"=创新创业素质")</f>
        <v>0</v>
      </c>
      <c r="AB30" s="9">
        <f>SUMIFS(创新与实践素质!L:L,创新与实践素质!B:B,B30,创新与实践素质!D:D,"=水平考试")</f>
        <v>0</v>
      </c>
      <c r="AC30" s="9">
        <f>SUMIFS(创新与实践素质!L:L,创新与实践素质!B:B,B30,创新与实践素质!D:D,"=社会实践")</f>
        <v>0</v>
      </c>
      <c r="AD30" s="9">
        <f>_xlfn.MAXIFS(创新与实践素质!L:L,创新与实践素质!B:B,B30,创新与实践素质!D:D,"=社会工作能力（工作表现）",创新与实践素质!G:G,"=上学期")+_xlfn.MAXIFS(创新与实践素质!L:L,创新与实践素质!B:B,B30,创新与实践素质!D:D,"=社会工作能力（工作表现）",创新与实践素质!G:G,"=下学期")</f>
        <v>1</v>
      </c>
      <c r="AE30" s="9">
        <f t="shared" si="7"/>
        <v>1</v>
      </c>
      <c r="AF30" s="9">
        <f t="shared" si="8"/>
        <v>61.7695</v>
      </c>
    </row>
    <row r="31" spans="1:32">
      <c r="A31" s="4" t="s">
        <v>6</v>
      </c>
      <c r="B31" s="31" t="s">
        <v>34</v>
      </c>
      <c r="C31" s="4"/>
      <c r="D31" s="9">
        <f>SUMIFS(德育素质!H:H,德育素质!B:B,B31,德育素质!D:D,"=基本评定分")</f>
        <v>5.28</v>
      </c>
      <c r="E31" s="9">
        <f>MIN(2,SUMIFS(德育素质!H:H,德育素质!A:A,A31,德育素质!D:D,"=集体评定等级分",德育素质!E:E,"=班级考评等级")+SUMIFS(德育素质!H:H,德育素质!B:B,B31,德育素质!D:D,"=集体评定等级分"))</f>
        <v>1</v>
      </c>
      <c r="F31" s="9">
        <f>MIN(2,SUMIFS(德育素质!H:H,德育素质!B:B,B31,德育素质!D:D,"=社会责任记实分"))</f>
        <v>0</v>
      </c>
      <c r="G31" s="7">
        <f>SUMIFS(德育素质!H:H,德育素质!B:B,B31,德育素质!D:D,"=违纪违规扣分")</f>
        <v>-0.02</v>
      </c>
      <c r="H31" s="9">
        <f>SUMIFS(德育素质!H:H,德育素质!B:B,B31,德育素质!D:D,"=荣誉称号加分")</f>
        <v>0</v>
      </c>
      <c r="I31" s="9">
        <f t="shared" si="0"/>
        <v>0.98</v>
      </c>
      <c r="J31" s="9">
        <f t="shared" si="1"/>
        <v>6.26</v>
      </c>
      <c r="K31" s="9">
        <f>(VLOOKUP(B31,智育素质!B:D,3,0)*10+50)*0.6</f>
        <v>45.438</v>
      </c>
      <c r="L31" s="9">
        <f>SUMIFS(体育素质!J:J,体育素质!B:B,B31,体育素质!D:D,"=体育课程成绩",体育素质!E:E,"=体育成绩")/40</f>
        <v>3.3</v>
      </c>
      <c r="M31" s="9">
        <f>SUMIFS(体育素质!L:L,体育素质!B:B,B31,体育素质!D:D,"=校内外体育竞赛")</f>
        <v>0</v>
      </c>
      <c r="N31" s="9">
        <f>SUMIFS(体育素质!L:L,体育素质!B:B,B31,体育素质!D:D,"=校内外体育活动",体育素质!E:E,"=早锻炼")</f>
        <v>0.16</v>
      </c>
      <c r="O31" s="9">
        <f>SUMIFS(体育素质!L:L,体育素质!B:B,B31,体育素质!D:D,"=校内外体育活动",体育素质!E:E,"=校园跑")</f>
        <v>0</v>
      </c>
      <c r="P31" s="9">
        <f t="shared" si="2"/>
        <v>0.16</v>
      </c>
      <c r="Q31" s="9">
        <f t="shared" si="3"/>
        <v>3.46</v>
      </c>
      <c r="R31" s="9">
        <f>MIN(0.5,SUMIFS(美育素质!L:L,美育素质!B:B,B31,美育素质!D:D,"=文化艺术实践"))</f>
        <v>0</v>
      </c>
      <c r="S31" s="9">
        <f>SUMIFS(美育素质!L:L,美育素质!B:B,B31,美育素质!D:D,"=校内外文化艺术竞赛")</f>
        <v>0</v>
      </c>
      <c r="T31" s="9">
        <f t="shared" si="4"/>
        <v>0</v>
      </c>
      <c r="U31" s="9">
        <f>MAX(0,SUMIFS(劳育素质!K:K,劳育素质!B:B,B31,劳育素质!D:D,"=劳动日常考核基础分")+SUMIFS(劳育素质!K:K,劳育素质!B:B,B31,劳育素质!D:D,"=活动与卫生加减分"))</f>
        <v>1.47733333333333</v>
      </c>
      <c r="V31" s="9">
        <f>SUMIFS(劳育素质!K:K,劳育素质!B:B,B31,劳育素质!D:D,"=志愿服务",劳育素质!F:F,"=A类+B类")</f>
        <v>0</v>
      </c>
      <c r="W31" s="9">
        <f>SUMIFS(劳育素质!K:K,劳育素质!B:B,B31,劳育素质!D:D,"=志愿服务",劳育素质!F:F,"=C类")</f>
        <v>0</v>
      </c>
      <c r="X31" s="9">
        <f t="shared" si="5"/>
        <v>0</v>
      </c>
      <c r="Y31" s="9">
        <f>SUMIFS(劳育素质!K:K,劳育素质!B:B,B31,劳育素质!D:D,"=实习实训")</f>
        <v>0</v>
      </c>
      <c r="Z31" s="9">
        <f t="shared" si="6"/>
        <v>1.47733333333333</v>
      </c>
      <c r="AA31" s="9">
        <f>SUMIFS(创新与实践素质!L:L,创新与实践素质!B:B,B31,创新与实践素质!D:D,"=创新创业素质")</f>
        <v>0</v>
      </c>
      <c r="AB31" s="9">
        <f>SUMIFS(创新与实践素质!L:L,创新与实践素质!B:B,B31,创新与实践素质!D:D,"=水平考试")</f>
        <v>0</v>
      </c>
      <c r="AC31" s="9">
        <f>SUMIFS(创新与实践素质!L:L,创新与实践素质!B:B,B31,创新与实践素质!D:D,"=社会实践")</f>
        <v>0</v>
      </c>
      <c r="AD31" s="9">
        <f>_xlfn.MAXIFS(创新与实践素质!L:L,创新与实践素质!B:B,B31,创新与实践素质!D:D,"=社会工作能力（工作表现）",创新与实践素质!G:G,"=上学期")+_xlfn.MAXIFS(创新与实践素质!L:L,创新与实践素质!B:B,B31,创新与实践素质!D:D,"=社会工作能力（工作表现）",创新与实践素质!G:G,"=下学期")</f>
        <v>0</v>
      </c>
      <c r="AE31" s="9">
        <f t="shared" si="7"/>
        <v>0</v>
      </c>
      <c r="AF31" s="9">
        <f t="shared" si="8"/>
        <v>56.6353333333333</v>
      </c>
    </row>
    <row r="32" spans="1:32">
      <c r="A32" s="4" t="s">
        <v>6</v>
      </c>
      <c r="B32" s="31" t="s">
        <v>35</v>
      </c>
      <c r="C32" s="4"/>
      <c r="D32" s="9">
        <f>SUMIFS(德育素质!H:H,德育素质!B:B,B32,德育素质!D:D,"=基本评定分")</f>
        <v>5.28</v>
      </c>
      <c r="E32" s="9">
        <f>MIN(2,SUMIFS(德育素质!H:H,德育素质!A:A,A32,德育素质!D:D,"=集体评定等级分",德育素质!E:E,"=班级考评等级")+SUMIFS(德育素质!H:H,德育素质!B:B,B32,德育素质!D:D,"=集体评定等级分"))</f>
        <v>1</v>
      </c>
      <c r="F32" s="9">
        <f>MIN(2,SUMIFS(德育素质!H:H,德育素质!B:B,B32,德育素质!D:D,"=社会责任记实分"))</f>
        <v>0</v>
      </c>
      <c r="G32" s="9">
        <f>SUMIFS(德育素质!H:H,德育素质!B:B,B32,德育素质!D:D,"=违纪违规扣分")</f>
        <v>0</v>
      </c>
      <c r="H32" s="9">
        <f>SUMIFS(德育素质!H:H,德育素质!B:B,B32,德育素质!D:D,"=荣誉称号加分")</f>
        <v>0</v>
      </c>
      <c r="I32" s="9">
        <f t="shared" si="0"/>
        <v>1</v>
      </c>
      <c r="J32" s="9">
        <f t="shared" si="1"/>
        <v>6.28</v>
      </c>
      <c r="K32" s="9">
        <f>(VLOOKUP(B32,智育素质!B:D,3,0)*10+50)*0.6</f>
        <v>44.55</v>
      </c>
      <c r="L32" s="9">
        <f>SUMIFS(体育素质!J:J,体育素质!B:B,B32,体育素质!D:D,"=体育课程成绩",体育素质!E:E,"=体育成绩")/40</f>
        <v>3.3</v>
      </c>
      <c r="M32" s="9">
        <f>SUMIFS(体育素质!L:L,体育素质!B:B,B32,体育素质!D:D,"=校内外体育竞赛")</f>
        <v>0</v>
      </c>
      <c r="N32" s="9">
        <f>SUMIFS(体育素质!L:L,体育素质!B:B,B32,体育素质!D:D,"=校内外体育活动",体育素质!E:E,"=早锻炼")</f>
        <v>0.6</v>
      </c>
      <c r="O32" s="9">
        <f>SUMIFS(体育素质!L:L,体育素质!B:B,B32,体育素质!D:D,"=校内外体育活动",体育素质!E:E,"=校园跑")</f>
        <v>0</v>
      </c>
      <c r="P32" s="9">
        <f t="shared" si="2"/>
        <v>0.6</v>
      </c>
      <c r="Q32" s="9">
        <f t="shared" si="3"/>
        <v>3.9</v>
      </c>
      <c r="R32" s="9">
        <f>MIN(0.5,SUMIFS(美育素质!L:L,美育素质!B:B,B32,美育素质!D:D,"=文化艺术实践"))</f>
        <v>0</v>
      </c>
      <c r="S32" s="9">
        <f>SUMIFS(美育素质!L:L,美育素质!B:B,B32,美育素质!D:D,"=校内外文化艺术竞赛")</f>
        <v>0</v>
      </c>
      <c r="T32" s="9">
        <f t="shared" si="4"/>
        <v>0</v>
      </c>
      <c r="U32" s="9">
        <f>MAX(0,SUMIFS(劳育素质!K:K,劳育素质!B:B,B32,劳育素质!D:D,"=劳动日常考核基础分")+SUMIFS(劳育素质!K:K,劳育素质!B:B,B32,劳育素质!D:D,"=活动与卫生加减分"))</f>
        <v>1.50466666666667</v>
      </c>
      <c r="V32" s="9">
        <f>SUMIFS(劳育素质!K:K,劳育素质!B:B,B32,劳育素质!D:D,"=志愿服务",劳育素质!F:F,"=A类+B类")</f>
        <v>0.7</v>
      </c>
      <c r="W32" s="9">
        <f>SUMIFS(劳育素质!K:K,劳育素质!B:B,B32,劳育素质!D:D,"=志愿服务",劳育素质!F:F,"=C类")</f>
        <v>0</v>
      </c>
      <c r="X32" s="9">
        <f t="shared" si="5"/>
        <v>0.7</v>
      </c>
      <c r="Y32" s="9">
        <f>SUMIFS(劳育素质!K:K,劳育素质!B:B,B32,劳育素质!D:D,"=实习实训")</f>
        <v>0</v>
      </c>
      <c r="Z32" s="9">
        <f t="shared" si="6"/>
        <v>2.20466666666667</v>
      </c>
      <c r="AA32" s="9">
        <f>SUMIFS(创新与实践素质!L:L,创新与实践素质!B:B,B32,创新与实践素质!D:D,"=创新创业素质")</f>
        <v>0</v>
      </c>
      <c r="AB32" s="9">
        <f>SUMIFS(创新与实践素质!L:L,创新与实践素质!B:B,B32,创新与实践素质!D:D,"=水平考试")</f>
        <v>0</v>
      </c>
      <c r="AC32" s="9">
        <f>SUMIFS(创新与实践素质!L:L,创新与实践素质!B:B,B32,创新与实践素质!D:D,"=社会实践")</f>
        <v>0</v>
      </c>
      <c r="AD32" s="9">
        <f>_xlfn.MAXIFS(创新与实践素质!L:L,创新与实践素质!B:B,B32,创新与实践素质!D:D,"=社会工作能力（工作表现）",创新与实践素质!G:G,"=上学期")+_xlfn.MAXIFS(创新与实践素质!L:L,创新与实践素质!B:B,B32,创新与实践素质!D:D,"=社会工作能力（工作表现）",创新与实践素质!G:G,"=下学期")</f>
        <v>0</v>
      </c>
      <c r="AE32" s="9">
        <f t="shared" si="7"/>
        <v>0</v>
      </c>
      <c r="AF32" s="9">
        <f t="shared" si="8"/>
        <v>56.9346666666667</v>
      </c>
    </row>
    <row r="33" spans="1:32">
      <c r="A33" s="4" t="s">
        <v>6</v>
      </c>
      <c r="B33" s="31" t="s">
        <v>36</v>
      </c>
      <c r="C33" s="4"/>
      <c r="D33" s="9">
        <f>SUMIFS(德育素质!H:H,德育素质!B:B,B33,德育素质!D:D,"=基本评定分")</f>
        <v>6</v>
      </c>
      <c r="E33" s="9">
        <f>MIN(2,SUMIFS(德育素质!H:H,德育素质!A:A,A33,德育素质!D:D,"=集体评定等级分",德育素质!E:E,"=班级考评等级")+SUMIFS(德育素质!H:H,德育素质!B:B,B33,德育素质!D:D,"=集体评定等级分"))</f>
        <v>1</v>
      </c>
      <c r="F33" s="9">
        <f>MIN(2,SUMIFS(德育素质!H:H,德育素质!B:B,B33,德育素质!D:D,"=社会责任记实分"))</f>
        <v>0</v>
      </c>
      <c r="G33" s="9">
        <f>SUMIFS(德育素质!H:H,德育素质!B:B,B33,德育素质!D:D,"=违纪违规扣分")</f>
        <v>0</v>
      </c>
      <c r="H33" s="9">
        <f>SUMIFS(德育素质!H:H,德育素质!B:B,B33,德育素质!D:D,"=荣誉称号加分")</f>
        <v>0</v>
      </c>
      <c r="I33" s="9">
        <f t="shared" si="0"/>
        <v>1</v>
      </c>
      <c r="J33" s="9">
        <f t="shared" si="1"/>
        <v>7</v>
      </c>
      <c r="K33" s="9">
        <f>(VLOOKUP(B33,智育素质!B:D,3,0)*10+50)*0.6</f>
        <v>46.656</v>
      </c>
      <c r="L33" s="9">
        <f>SUMIFS(体育素质!J:J,体育素质!B:B,B33,体育素质!D:D,"=体育课程成绩",体育素质!E:E,"=体育成绩")/40</f>
        <v>4.175</v>
      </c>
      <c r="M33" s="9">
        <f>SUMIFS(体育素质!L:L,体育素质!B:B,B33,体育素质!D:D,"=校内外体育竞赛")</f>
        <v>1.125</v>
      </c>
      <c r="N33" s="9">
        <f>SUMIFS(体育素质!L:L,体育素质!B:B,B33,体育素质!D:D,"=校内外体育活动",体育素质!E:E,"=早锻炼")</f>
        <v>0.6</v>
      </c>
      <c r="O33" s="9">
        <f>SUMIFS(体育素质!L:L,体育素质!B:B,B33,体育素质!D:D,"=校内外体育活动",体育素质!E:E,"=校园跑")</f>
        <v>0.6</v>
      </c>
      <c r="P33" s="9">
        <f t="shared" si="2"/>
        <v>2.325</v>
      </c>
      <c r="Q33" s="9">
        <f t="shared" si="3"/>
        <v>6.5</v>
      </c>
      <c r="R33" s="9">
        <f>MIN(0.5,SUMIFS(美育素质!L:L,美育素质!B:B,B33,美育素质!D:D,"=文化艺术实践"))</f>
        <v>0</v>
      </c>
      <c r="S33" s="9">
        <f>SUMIFS(美育素质!L:L,美育素质!B:B,B33,美育素质!D:D,"=校内外文化艺术竞赛")</f>
        <v>0</v>
      </c>
      <c r="T33" s="9">
        <f t="shared" si="4"/>
        <v>0</v>
      </c>
      <c r="U33" s="9">
        <f>MAX(0,SUMIFS(劳育素质!K:K,劳育素质!B:B,B33,劳育素质!D:D,"=劳动日常考核基础分")+SUMIFS(劳育素质!K:K,劳育素质!B:B,B33,劳育素质!D:D,"=活动与卫生加减分"))</f>
        <v>1.545</v>
      </c>
      <c r="V33" s="9">
        <f>SUMIFS(劳育素质!K:K,劳育素质!B:B,B33,劳育素质!D:D,"=志愿服务",劳育素质!F:F,"=A类+B类")</f>
        <v>1.9</v>
      </c>
      <c r="W33" s="9">
        <f>SUMIFS(劳育素质!K:K,劳育素质!B:B,B33,劳育素质!D:D,"=志愿服务",劳育素质!F:F,"=C类")</f>
        <v>0</v>
      </c>
      <c r="X33" s="9">
        <f t="shared" si="5"/>
        <v>1.9</v>
      </c>
      <c r="Y33" s="9">
        <f>SUMIFS(劳育素质!K:K,劳育素质!B:B,B33,劳育素质!D:D,"=实习实训")</f>
        <v>0</v>
      </c>
      <c r="Z33" s="9">
        <f t="shared" si="6"/>
        <v>3.445</v>
      </c>
      <c r="AA33" s="9">
        <f>SUMIFS(创新与实践素质!L:L,创新与实践素质!B:B,B33,创新与实践素质!D:D,"=创新创业素质")</f>
        <v>0.6</v>
      </c>
      <c r="AB33" s="9">
        <f>SUMIFS(创新与实践素质!L:L,创新与实践素质!B:B,B33,创新与实践素质!D:D,"=水平考试")</f>
        <v>0</v>
      </c>
      <c r="AC33" s="9">
        <f>SUMIFS(创新与实践素质!L:L,创新与实践素质!B:B,B33,创新与实践素质!D:D,"=社会实践")</f>
        <v>0</v>
      </c>
      <c r="AD33" s="9">
        <f>_xlfn.MAXIFS(创新与实践素质!L:L,创新与实践素质!B:B,B33,创新与实践素质!D:D,"=社会工作能力（工作表现）",创新与实践素质!G:G,"=上学期")+_xlfn.MAXIFS(创新与实践素质!L:L,创新与实践素质!B:B,B33,创新与实践素质!D:D,"=社会工作能力（工作表现）",创新与实践素质!G:G,"=下学期")</f>
        <v>0.6</v>
      </c>
      <c r="AE33" s="9">
        <f t="shared" si="7"/>
        <v>1.2</v>
      </c>
      <c r="AF33" s="9">
        <f t="shared" si="8"/>
        <v>64.801</v>
      </c>
    </row>
    <row r="34" spans="1:32">
      <c r="A34" s="4" t="s">
        <v>6</v>
      </c>
      <c r="B34" s="31" t="s">
        <v>37</v>
      </c>
      <c r="C34" s="4"/>
      <c r="D34" s="9">
        <f>SUMIFS(德育素质!H:H,德育素质!B:B,B34,德育素质!D:D,"=基本评定分")</f>
        <v>5.28</v>
      </c>
      <c r="E34" s="9">
        <f>MIN(2,SUMIFS(德育素质!H:H,德育素质!A:A,A34,德育素质!D:D,"=集体评定等级分",德育素质!E:E,"=班级考评等级")+SUMIFS(德育素质!H:H,德育素质!B:B,B34,德育素质!D:D,"=集体评定等级分"))</f>
        <v>1</v>
      </c>
      <c r="F34" s="9">
        <f>MIN(2,SUMIFS(德育素质!H:H,德育素质!B:B,B34,德育素质!D:D,"=社会责任记实分"))</f>
        <v>0.1</v>
      </c>
      <c r="G34" s="9">
        <f>SUMIFS(德育素质!H:H,德育素质!B:B,B34,德育素质!D:D,"=违纪违规扣分")</f>
        <v>0</v>
      </c>
      <c r="H34" s="9">
        <f>SUMIFS(德育素质!H:H,德育素质!B:B,B34,德育素质!D:D,"=荣誉称号加分")</f>
        <v>0</v>
      </c>
      <c r="I34" s="9">
        <f t="shared" si="0"/>
        <v>1.1</v>
      </c>
      <c r="J34" s="9">
        <f t="shared" si="1"/>
        <v>6.38</v>
      </c>
      <c r="K34" s="9">
        <f>(VLOOKUP(B34,智育素质!B:D,3,0)*10+50)*0.6</f>
        <v>44.85</v>
      </c>
      <c r="L34" s="9">
        <f>SUMIFS(体育素质!J:J,体育素质!B:B,B34,体育素质!D:D,"=体育课程成绩",体育素质!E:E,"=体育成绩")/40</f>
        <v>3.25</v>
      </c>
      <c r="M34" s="9">
        <f>SUMIFS(体育素质!L:L,体育素质!B:B,B34,体育素质!D:D,"=校内外体育竞赛")</f>
        <v>0</v>
      </c>
      <c r="N34" s="9">
        <f>SUMIFS(体育素质!L:L,体育素质!B:B,B34,体育素质!D:D,"=校内外体育活动",体育素质!E:E,"=早锻炼")</f>
        <v>0.15</v>
      </c>
      <c r="O34" s="9">
        <f>SUMIFS(体育素质!L:L,体育素质!B:B,B34,体育素质!D:D,"=校内外体育活动",体育素质!E:E,"=校园跑")</f>
        <v>0</v>
      </c>
      <c r="P34" s="9">
        <f t="shared" si="2"/>
        <v>0.15</v>
      </c>
      <c r="Q34" s="9">
        <f t="shared" si="3"/>
        <v>3.4</v>
      </c>
      <c r="R34" s="9">
        <f>MIN(0.5,SUMIFS(美育素质!L:L,美育素质!B:B,B34,美育素质!D:D,"=文化艺术实践"))</f>
        <v>0</v>
      </c>
      <c r="S34" s="9">
        <f>SUMIFS(美育素质!L:L,美育素质!B:B,B34,美育素质!D:D,"=校内外文化艺术竞赛")</f>
        <v>0</v>
      </c>
      <c r="T34" s="9">
        <f t="shared" si="4"/>
        <v>0</v>
      </c>
      <c r="U34" s="9">
        <f>MAX(0,SUMIFS(劳育素质!K:K,劳育素质!B:B,B34,劳育素质!D:D,"=劳动日常考核基础分")+SUMIFS(劳育素质!K:K,劳育素质!B:B,B34,劳育素质!D:D,"=活动与卫生加减分"))</f>
        <v>1.44233333333333</v>
      </c>
      <c r="V34" s="9">
        <f>SUMIFS(劳育素质!K:K,劳育素质!B:B,B34,劳育素质!D:D,"=志愿服务",劳育素质!F:F,"=A类+B类")</f>
        <v>0.55</v>
      </c>
      <c r="W34" s="9">
        <f>SUMIFS(劳育素质!K:K,劳育素质!B:B,B34,劳育素质!D:D,"=志愿服务",劳育素质!F:F,"=C类")</f>
        <v>0</v>
      </c>
      <c r="X34" s="9">
        <f t="shared" si="5"/>
        <v>0.55</v>
      </c>
      <c r="Y34" s="9">
        <f>SUMIFS(劳育素质!K:K,劳育素质!B:B,B34,劳育素质!D:D,"=实习实训")</f>
        <v>0</v>
      </c>
      <c r="Z34" s="9">
        <f t="shared" si="6"/>
        <v>1.99233333333333</v>
      </c>
      <c r="AA34" s="9">
        <f>SUMIFS(创新与实践素质!L:L,创新与实践素质!B:B,B34,创新与实践素质!D:D,"=创新创业素质")</f>
        <v>0</v>
      </c>
      <c r="AB34" s="9">
        <f>SUMIFS(创新与实践素质!L:L,创新与实践素质!B:B,B34,创新与实践素质!D:D,"=水平考试")</f>
        <v>0</v>
      </c>
      <c r="AC34" s="9">
        <f>SUMIFS(创新与实践素质!L:L,创新与实践素质!B:B,B34,创新与实践素质!D:D,"=社会实践")</f>
        <v>0</v>
      </c>
      <c r="AD34" s="9">
        <f>_xlfn.MAXIFS(创新与实践素质!L:L,创新与实践素质!B:B,B34,创新与实践素质!D:D,"=社会工作能力（工作表现）",创新与实践素质!G:G,"=上学期")+_xlfn.MAXIFS(创新与实践素质!L:L,创新与实践素质!B:B,B34,创新与实践素质!D:D,"=社会工作能力（工作表现）",创新与实践素质!G:G,"=下学期")</f>
        <v>0</v>
      </c>
      <c r="AE34" s="9">
        <f t="shared" si="7"/>
        <v>0</v>
      </c>
      <c r="AF34" s="9">
        <f t="shared" si="8"/>
        <v>56.6223333333333</v>
      </c>
    </row>
    <row r="35" spans="1:32">
      <c r="A35" s="4" t="s">
        <v>6</v>
      </c>
      <c r="B35" s="31" t="s">
        <v>38</v>
      </c>
      <c r="C35" s="4"/>
      <c r="D35" s="9">
        <f>SUMIFS(德育素质!H:H,德育素质!B:B,B35,德育素质!D:D,"=基本评定分")</f>
        <v>5.28</v>
      </c>
      <c r="E35" s="9">
        <f>MIN(2,SUMIFS(德育素质!H:H,德育素质!A:A,A35,德育素质!D:D,"=集体评定等级分",德育素质!E:E,"=班级考评等级")+SUMIFS(德育素质!H:H,德育素质!B:B,B35,德育素质!D:D,"=集体评定等级分"))</f>
        <v>1</v>
      </c>
      <c r="F35" s="9">
        <f>MIN(2,SUMIFS(德育素质!H:H,德育素质!B:B,B35,德育素质!D:D,"=社会责任记实分"))</f>
        <v>0</v>
      </c>
      <c r="G35" s="9">
        <f>SUMIFS(德育素质!H:H,德育素质!B:B,B35,德育素质!D:D,"=违纪违规扣分")</f>
        <v>0</v>
      </c>
      <c r="H35" s="9">
        <f>SUMIFS(德育素质!H:H,德育素质!B:B,B35,德育素质!D:D,"=荣誉称号加分")</f>
        <v>0</v>
      </c>
      <c r="I35" s="9">
        <f t="shared" si="0"/>
        <v>1</v>
      </c>
      <c r="J35" s="9">
        <f t="shared" si="1"/>
        <v>6.28</v>
      </c>
      <c r="K35" s="9">
        <f>(VLOOKUP(B35,智育素质!B:D,3,0)*10+50)*0.6</f>
        <v>47.676</v>
      </c>
      <c r="L35" s="9">
        <f>SUMIFS(体育素质!J:J,体育素质!B:B,B35,体育素质!D:D,"=体育课程成绩",体育素质!E:E,"=体育成绩")/40</f>
        <v>3.175</v>
      </c>
      <c r="M35" s="9">
        <f>SUMIFS(体育素质!L:L,体育素质!B:B,B35,体育素质!D:D,"=校内外体育竞赛")</f>
        <v>0</v>
      </c>
      <c r="N35" s="9">
        <f>SUMIFS(体育素质!L:L,体育素质!B:B,B35,体育素质!D:D,"=校内外体育活动",体育素质!E:E,"=早锻炼")</f>
        <v>0.2</v>
      </c>
      <c r="O35" s="9">
        <f>SUMIFS(体育素质!L:L,体育素质!B:B,B35,体育素质!D:D,"=校内外体育活动",体育素质!E:E,"=校园跑")</f>
        <v>0</v>
      </c>
      <c r="P35" s="9">
        <f t="shared" si="2"/>
        <v>0.2</v>
      </c>
      <c r="Q35" s="9">
        <f t="shared" si="3"/>
        <v>3.375</v>
      </c>
      <c r="R35" s="9">
        <f>MIN(0.5,SUMIFS(美育素质!L:L,美育素质!B:B,B35,美育素质!D:D,"=文化艺术实践"))</f>
        <v>0</v>
      </c>
      <c r="S35" s="9">
        <f>SUMIFS(美育素质!L:L,美育素质!B:B,B35,美育素质!D:D,"=校内外文化艺术竞赛")</f>
        <v>0</v>
      </c>
      <c r="T35" s="9">
        <f t="shared" si="4"/>
        <v>0</v>
      </c>
      <c r="U35" s="9">
        <f>MAX(0,SUMIFS(劳育素质!K:K,劳育素质!B:B,B35,劳育素质!D:D,"=劳动日常考核基础分")+SUMIFS(劳育素质!K:K,劳育素质!B:B,B35,劳育素质!D:D,"=活动与卫生加减分"))</f>
        <v>1.41033333333333</v>
      </c>
      <c r="V35" s="9">
        <f>SUMIFS(劳育素质!K:K,劳育素质!B:B,B35,劳育素质!D:D,"=志愿服务",劳育素质!F:F,"=A类+B类")</f>
        <v>0.7</v>
      </c>
      <c r="W35" s="9">
        <f>SUMIFS(劳育素质!K:K,劳育素质!B:B,B35,劳育素质!D:D,"=志愿服务",劳育素质!F:F,"=C类")</f>
        <v>0</v>
      </c>
      <c r="X35" s="9">
        <f t="shared" si="5"/>
        <v>0.7</v>
      </c>
      <c r="Y35" s="9">
        <f>SUMIFS(劳育素质!K:K,劳育素质!B:B,B35,劳育素质!D:D,"=实习实训")</f>
        <v>0</v>
      </c>
      <c r="Z35" s="9">
        <f t="shared" si="6"/>
        <v>2.11033333333333</v>
      </c>
      <c r="AA35" s="9">
        <f>SUMIFS(创新与实践素质!L:L,创新与实践素质!B:B,B35,创新与实践素质!D:D,"=创新创业素质")</f>
        <v>0</v>
      </c>
      <c r="AB35" s="9">
        <f>SUMIFS(创新与实践素质!L:L,创新与实践素质!B:B,B35,创新与实践素质!D:D,"=水平考试")</f>
        <v>0</v>
      </c>
      <c r="AC35" s="9">
        <f>SUMIFS(创新与实践素质!L:L,创新与实践素质!B:B,B35,创新与实践素质!D:D,"=社会实践")</f>
        <v>0</v>
      </c>
      <c r="AD35" s="9">
        <f>_xlfn.MAXIFS(创新与实践素质!L:L,创新与实践素质!B:B,B35,创新与实践素质!D:D,"=社会工作能力（工作表现）",创新与实践素质!G:G,"=上学期")+_xlfn.MAXIFS(创新与实践素质!L:L,创新与实践素质!B:B,B35,创新与实践素质!D:D,"=社会工作能力（工作表现）",创新与实践素质!G:G,"=下学期")</f>
        <v>0</v>
      </c>
      <c r="AE35" s="9">
        <f t="shared" si="7"/>
        <v>0</v>
      </c>
      <c r="AF35" s="9">
        <f t="shared" si="8"/>
        <v>59.4413333333333</v>
      </c>
    </row>
    <row r="36" spans="1:32">
      <c r="A36" s="4" t="s">
        <v>6</v>
      </c>
      <c r="B36" s="31" t="s">
        <v>39</v>
      </c>
      <c r="C36" s="4"/>
      <c r="D36" s="9">
        <f>SUMIFS(德育素质!H:H,德育素质!B:B,B36,德育素质!D:D,"=基本评定分")</f>
        <v>5.28</v>
      </c>
      <c r="E36" s="9">
        <f>MIN(2,SUMIFS(德育素质!H:H,德育素质!A:A,A36,德育素质!D:D,"=集体评定等级分",德育素质!E:E,"=班级考评等级")+SUMIFS(德育素质!H:H,德育素质!B:B,B36,德育素质!D:D,"=集体评定等级分"))</f>
        <v>1</v>
      </c>
      <c r="F36" s="9">
        <f>MIN(2,SUMIFS(德育素质!H:H,德育素质!B:B,B36,德育素质!D:D,"=社会责任记实分"))</f>
        <v>0</v>
      </c>
      <c r="G36" s="7">
        <f>SUMIFS(德育素质!H:H,德育素质!B:B,B36,德育素质!D:D,"=违纪违规扣分")</f>
        <v>-0.02</v>
      </c>
      <c r="H36" s="9">
        <f>SUMIFS(德育素质!H:H,德育素质!B:B,B36,德育素质!D:D,"=荣誉称号加分")</f>
        <v>0</v>
      </c>
      <c r="I36" s="9">
        <f t="shared" si="0"/>
        <v>0.98</v>
      </c>
      <c r="J36" s="9">
        <f t="shared" si="1"/>
        <v>6.26</v>
      </c>
      <c r="K36" s="9">
        <f>(VLOOKUP(B36,智育素质!B:D,3,0)*10+50)*0.6</f>
        <v>41.712</v>
      </c>
      <c r="L36" s="9">
        <f>SUMIFS(体育素质!J:J,体育素质!B:B,B36,体育素质!D:D,"=体育课程成绩",体育素质!E:E,"=体育成绩")/40</f>
        <v>3.325</v>
      </c>
      <c r="M36" s="9">
        <f>SUMIFS(体育素质!L:L,体育素质!B:B,B36,体育素质!D:D,"=校内外体育竞赛")</f>
        <v>0</v>
      </c>
      <c r="N36" s="9">
        <f>SUMIFS(体育素质!L:L,体育素质!B:B,B36,体育素质!D:D,"=校内外体育活动",体育素质!E:E,"=早锻炼")</f>
        <v>0</v>
      </c>
      <c r="O36" s="9">
        <f>SUMIFS(体育素质!L:L,体育素质!B:B,B36,体育素质!D:D,"=校内外体育活动",体育素质!E:E,"=校园跑")</f>
        <v>0</v>
      </c>
      <c r="P36" s="9">
        <f t="shared" si="2"/>
        <v>0</v>
      </c>
      <c r="Q36" s="9">
        <f t="shared" si="3"/>
        <v>3.325</v>
      </c>
      <c r="R36" s="9">
        <f>MIN(0.5,SUMIFS(美育素质!L:L,美育素质!B:B,B36,美育素质!D:D,"=文化艺术实践"))</f>
        <v>0</v>
      </c>
      <c r="S36" s="9">
        <f>SUMIFS(美育素质!L:L,美育素质!B:B,B36,美育素质!D:D,"=校内外文化艺术竞赛")</f>
        <v>0</v>
      </c>
      <c r="T36" s="9">
        <f t="shared" si="4"/>
        <v>0</v>
      </c>
      <c r="U36" s="9">
        <f>MAX(0,SUMIFS(劳育素质!K:K,劳育素质!B:B,B36,劳育素质!D:D,"=劳动日常考核基础分")+SUMIFS(劳育素质!K:K,劳育素质!B:B,B36,劳育素质!D:D,"=活动与卫生加减分"))</f>
        <v>1.41033333333333</v>
      </c>
      <c r="V36" s="9">
        <f>SUMIFS(劳育素质!K:K,劳育素质!B:B,B36,劳育素质!D:D,"=志愿服务",劳育素质!F:F,"=A类+B类")</f>
        <v>0.425</v>
      </c>
      <c r="W36" s="9">
        <f>SUMIFS(劳育素质!K:K,劳育素质!B:B,B36,劳育素质!D:D,"=志愿服务",劳育素质!F:F,"=C类")</f>
        <v>0</v>
      </c>
      <c r="X36" s="9">
        <f t="shared" si="5"/>
        <v>0.425</v>
      </c>
      <c r="Y36" s="9">
        <f>SUMIFS(劳育素质!K:K,劳育素质!B:B,B36,劳育素质!D:D,"=实习实训")</f>
        <v>0</v>
      </c>
      <c r="Z36" s="9">
        <f t="shared" si="6"/>
        <v>1.83533333333333</v>
      </c>
      <c r="AA36" s="9">
        <f>SUMIFS(创新与实践素质!L:L,创新与实践素质!B:B,B36,创新与实践素质!D:D,"=创新创业素质")</f>
        <v>0</v>
      </c>
      <c r="AB36" s="9">
        <f>SUMIFS(创新与实践素质!L:L,创新与实践素质!B:B,B36,创新与实践素质!D:D,"=水平考试")</f>
        <v>0</v>
      </c>
      <c r="AC36" s="9">
        <f>SUMIFS(创新与实践素质!L:L,创新与实践素质!B:B,B36,创新与实践素质!D:D,"=社会实践")</f>
        <v>0</v>
      </c>
      <c r="AD36" s="9">
        <f>_xlfn.MAXIFS(创新与实践素质!L:L,创新与实践素质!B:B,B36,创新与实践素质!D:D,"=社会工作能力（工作表现）",创新与实践素质!G:G,"=上学期")+_xlfn.MAXIFS(创新与实践素质!L:L,创新与实践素质!B:B,B36,创新与实践素质!D:D,"=社会工作能力（工作表现）",创新与实践素质!G:G,"=下学期")</f>
        <v>0.6</v>
      </c>
      <c r="AE36" s="9">
        <f t="shared" si="7"/>
        <v>0.6</v>
      </c>
      <c r="AF36" s="9">
        <f t="shared" si="8"/>
        <v>53.7323333333333</v>
      </c>
    </row>
    <row r="37" spans="1:32">
      <c r="A37" s="4" t="s">
        <v>6</v>
      </c>
      <c r="B37" s="31" t="s">
        <v>40</v>
      </c>
      <c r="C37" s="4"/>
      <c r="D37" s="9">
        <f>SUMIFS(德育素质!H:H,德育素质!B:B,B37,德育素质!D:D,"=基本评定分")</f>
        <v>5.28</v>
      </c>
      <c r="E37" s="9">
        <f>MIN(2,SUMIFS(德育素质!H:H,德育素质!A:A,A37,德育素质!D:D,"=集体评定等级分",德育素质!E:E,"=班级考评等级")+SUMIFS(德育素质!H:H,德育素质!B:B,B37,德育素质!D:D,"=集体评定等级分"))</f>
        <v>1</v>
      </c>
      <c r="F37" s="9">
        <f>MIN(2,SUMIFS(德育素质!H:H,德育素质!B:B,B37,德育素质!D:D,"=社会责任记实分"))</f>
        <v>0</v>
      </c>
      <c r="G37" s="9">
        <f>SUMIFS(德育素质!H:H,德育素质!B:B,B37,德育素质!D:D,"=违纪违规扣分")</f>
        <v>0</v>
      </c>
      <c r="H37" s="9">
        <f>SUMIFS(德育素质!H:H,德育素质!B:B,B37,德育素质!D:D,"=荣誉称号加分")</f>
        <v>0</v>
      </c>
      <c r="I37" s="9">
        <f t="shared" si="0"/>
        <v>1</v>
      </c>
      <c r="J37" s="9">
        <f t="shared" si="1"/>
        <v>6.28</v>
      </c>
      <c r="K37" s="9">
        <f>(VLOOKUP(B37,智育素质!B:D,3,0)*10+50)*0.6</f>
        <v>36.954</v>
      </c>
      <c r="L37" s="9">
        <f>SUMIFS(体育素质!J:J,体育素质!B:B,B37,体育素质!D:D,"=体育课程成绩",体育素质!E:E,"=体育成绩")/40</f>
        <v>0</v>
      </c>
      <c r="M37" s="9">
        <f>SUMIFS(体育素质!L:L,体育素质!B:B,B37,体育素质!D:D,"=校内外体育竞赛")</f>
        <v>0</v>
      </c>
      <c r="N37" s="9">
        <f>SUMIFS(体育素质!L:L,体育素质!B:B,B37,体育素质!D:D,"=校内外体育活动",体育素质!E:E,"=早锻炼")</f>
        <v>0</v>
      </c>
      <c r="O37" s="9">
        <f>SUMIFS(体育素质!L:L,体育素质!B:B,B37,体育素质!D:D,"=校内外体育活动",体育素质!E:E,"=校园跑")</f>
        <v>0</v>
      </c>
      <c r="P37" s="9">
        <f t="shared" si="2"/>
        <v>0</v>
      </c>
      <c r="Q37" s="9">
        <f t="shared" si="3"/>
        <v>0</v>
      </c>
      <c r="R37" s="9">
        <f>MIN(0.5,SUMIFS(美育素质!L:L,美育素质!B:B,B37,美育素质!D:D,"=文化艺术实践"))</f>
        <v>0</v>
      </c>
      <c r="S37" s="9">
        <f>SUMIFS(美育素质!L:L,美育素质!B:B,B37,美育素质!D:D,"=校内外文化艺术竞赛")</f>
        <v>0</v>
      </c>
      <c r="T37" s="9">
        <f t="shared" si="4"/>
        <v>0</v>
      </c>
      <c r="U37" s="9">
        <f>MAX(0,SUMIFS(劳育素质!K:K,劳育素质!B:B,B37,劳育素质!D:D,"=劳动日常考核基础分")+SUMIFS(劳育素质!K:K,劳育素质!B:B,B37,劳育素质!D:D,"=活动与卫生加减分"))</f>
        <v>1.50166666666667</v>
      </c>
      <c r="V37" s="9">
        <f>SUMIFS(劳育素质!K:K,劳育素质!B:B,B37,劳育素质!D:D,"=志愿服务",劳育素质!F:F,"=A类+B类")</f>
        <v>0</v>
      </c>
      <c r="W37" s="9">
        <f>SUMIFS(劳育素质!K:K,劳育素质!B:B,B37,劳育素质!D:D,"=志愿服务",劳育素质!F:F,"=C类")</f>
        <v>0</v>
      </c>
      <c r="X37" s="9">
        <f t="shared" si="5"/>
        <v>0</v>
      </c>
      <c r="Y37" s="9">
        <f>SUMIFS(劳育素质!K:K,劳育素质!B:B,B37,劳育素质!D:D,"=实习实训")</f>
        <v>0</v>
      </c>
      <c r="Z37" s="9">
        <f t="shared" si="6"/>
        <v>1.50166666666667</v>
      </c>
      <c r="AA37" s="9">
        <f>SUMIFS(创新与实践素质!L:L,创新与实践素质!B:B,B37,创新与实践素质!D:D,"=创新创业素质")</f>
        <v>0</v>
      </c>
      <c r="AB37" s="9">
        <f>SUMIFS(创新与实践素质!L:L,创新与实践素质!B:B,B37,创新与实践素质!D:D,"=水平考试")</f>
        <v>0</v>
      </c>
      <c r="AC37" s="9">
        <f>SUMIFS(创新与实践素质!L:L,创新与实践素质!B:B,B37,创新与实践素质!D:D,"=社会实践")</f>
        <v>0</v>
      </c>
      <c r="AD37" s="9">
        <f>_xlfn.MAXIFS(创新与实践素质!L:L,创新与实践素质!B:B,B37,创新与实践素质!D:D,"=社会工作能力（工作表现）",创新与实践素质!G:G,"=上学期")+_xlfn.MAXIFS(创新与实践素质!L:L,创新与实践素质!B:B,B37,创新与实践素质!D:D,"=社会工作能力（工作表现）",创新与实践素质!G:G,"=下学期")</f>
        <v>0</v>
      </c>
      <c r="AE37" s="9">
        <f t="shared" si="7"/>
        <v>0</v>
      </c>
      <c r="AF37" s="9">
        <f t="shared" si="8"/>
        <v>44.7356666666667</v>
      </c>
    </row>
    <row r="38" spans="1:32">
      <c r="A38" s="4" t="s">
        <v>41</v>
      </c>
      <c r="B38" s="31" t="s">
        <v>42</v>
      </c>
      <c r="C38" s="4"/>
      <c r="D38" s="9">
        <f>SUMIFS(德育素质!H:H,德育素质!B:B,B38,德育素质!D:D,"=基本评定分")</f>
        <v>5.28</v>
      </c>
      <c r="E38" s="9">
        <f>MIN(2,SUMIFS(德育素质!H:H,德育素质!A:A,A38,德育素质!D:D,"=集体评定等级分",德育素质!E:E,"=班级考评等级")+SUMIFS(德育素质!H:H,德育素质!B:B,B38,德育素质!D:D,"=集体评定等级分"))</f>
        <v>1</v>
      </c>
      <c r="F38" s="9">
        <f>MIN(2,SUMIFS(德育素质!H:H,德育素质!B:B,B38,德育素质!D:D,"=社会责任记实分"))</f>
        <v>0</v>
      </c>
      <c r="G38" s="9">
        <f>SUMIFS(德育素质!H:H,德育素质!B:B,B38,德育素质!D:D,"=违纪违规扣分")</f>
        <v>0</v>
      </c>
      <c r="H38" s="9">
        <f>SUMIFS(德育素质!H:H,德育素质!B:B,B38,德育素质!D:D,"=荣誉称号加分")</f>
        <v>0</v>
      </c>
      <c r="I38" s="9">
        <f t="shared" si="0"/>
        <v>1</v>
      </c>
      <c r="J38" s="9">
        <f t="shared" si="1"/>
        <v>6.28</v>
      </c>
      <c r="K38" s="9">
        <f>(VLOOKUP(B38,智育素质!B:D,3,0)*10+50)*0.6</f>
        <v>55.638</v>
      </c>
      <c r="L38" s="9">
        <f>SUMIFS(体育素质!J:J,体育素质!B:B,B38,体育素质!D:D,"=体育课程成绩",体育素质!E:E,"=体育成绩")/40</f>
        <v>4.25</v>
      </c>
      <c r="M38" s="9">
        <f>SUMIFS(体育素质!L:L,体育素质!B:B,B38,体育素质!D:D,"=校内外体育竞赛")</f>
        <v>0</v>
      </c>
      <c r="N38" s="9">
        <f>SUMIFS(体育素质!L:L,体育素质!B:B,B38,体育素质!D:D,"=校内外体育活动",体育素质!E:E,"=早锻炼")</f>
        <v>0.6</v>
      </c>
      <c r="O38" s="9">
        <f>SUMIFS(体育素质!L:L,体育素质!B:B,B38,体育素质!D:D,"=校内外体育活动",体育素质!E:E,"=校园跑")</f>
        <v>0.6</v>
      </c>
      <c r="P38" s="9">
        <f t="shared" si="2"/>
        <v>1.2</v>
      </c>
      <c r="Q38" s="9">
        <f t="shared" si="3"/>
        <v>5.45</v>
      </c>
      <c r="R38" s="9">
        <f>MIN(0.5,SUMIFS(美育素质!L:L,美育素质!B:B,B38,美育素质!D:D,"=文化艺术实践"))</f>
        <v>0</v>
      </c>
      <c r="S38" s="9">
        <f>SUMIFS(美育素质!L:L,美育素质!B:B,B38,美育素质!D:D,"=校内外文化艺术竞赛")</f>
        <v>0</v>
      </c>
      <c r="T38" s="9">
        <f t="shared" si="4"/>
        <v>0</v>
      </c>
      <c r="U38" s="9">
        <f>MAX(0,SUMIFS(劳育素质!K:K,劳育素质!B:B,B38,劳育素质!D:D,"=劳动日常考核基础分")+SUMIFS(劳育素质!K:K,劳育素质!B:B,B38,劳育素质!D:D,"=活动与卫生加减分"))</f>
        <v>1.547</v>
      </c>
      <c r="V38" s="9">
        <f>SUMIFS(劳育素质!K:K,劳育素质!B:B,B38,劳育素质!D:D,"=志愿服务",劳育素质!F:F,"=A类+B类")</f>
        <v>2.225</v>
      </c>
      <c r="W38" s="9">
        <f>SUMIFS(劳育素质!K:K,劳育素质!B:B,B38,劳育素质!D:D,"=志愿服务",劳育素质!F:F,"=C类")</f>
        <v>0</v>
      </c>
      <c r="X38" s="9">
        <f t="shared" si="5"/>
        <v>2.225</v>
      </c>
      <c r="Y38" s="9">
        <f>SUMIFS(劳育素质!K:K,劳育素质!B:B,B38,劳育素质!D:D,"=实习实训")</f>
        <v>0</v>
      </c>
      <c r="Z38" s="9">
        <f t="shared" si="6"/>
        <v>3.772</v>
      </c>
      <c r="AA38" s="9">
        <f>SUMIFS(创新与实践素质!L:L,创新与实践素质!B:B,B38,创新与实践素质!D:D,"=创新创业素质")</f>
        <v>1.65</v>
      </c>
      <c r="AB38" s="9">
        <f>SUMIFS(创新与实践素质!L:L,创新与实践素质!B:B,B38,创新与实践素质!D:D,"=水平考试")</f>
        <v>0</v>
      </c>
      <c r="AC38" s="9">
        <f>SUMIFS(创新与实践素质!L:L,创新与实践素质!B:B,B38,创新与实践素质!D:D,"=社会实践")</f>
        <v>0</v>
      </c>
      <c r="AD38" s="9">
        <f>_xlfn.MAXIFS(创新与实践素质!L:L,创新与实践素质!B:B,B38,创新与实践素质!D:D,"=社会工作能力（工作表现）",创新与实践素质!G:G,"=上学期")+_xlfn.MAXIFS(创新与实践素质!L:L,创新与实践素质!B:B,B38,创新与实践素质!D:D,"=社会工作能力（工作表现）",创新与实践素质!G:G,"=下学期")</f>
        <v>0.45</v>
      </c>
      <c r="AE38" s="9">
        <f t="shared" si="7"/>
        <v>2.1</v>
      </c>
      <c r="AF38" s="9">
        <f t="shared" si="8"/>
        <v>73.24</v>
      </c>
    </row>
    <row r="39" spans="1:32">
      <c r="A39" s="4" t="s">
        <v>41</v>
      </c>
      <c r="B39" s="31" t="s">
        <v>43</v>
      </c>
      <c r="C39" s="4"/>
      <c r="D39" s="9">
        <f>SUMIFS(德育素质!H:H,德育素质!B:B,B39,德育素质!D:D,"=基本评定分")</f>
        <v>5.28</v>
      </c>
      <c r="E39" s="9">
        <f>MIN(2,SUMIFS(德育素质!H:H,德育素质!A:A,A39,德育素质!D:D,"=集体评定等级分",德育素质!E:E,"=班级考评等级")+SUMIFS(德育素质!H:H,德育素质!B:B,B39,德育素质!D:D,"=集体评定等级分"))</f>
        <v>1</v>
      </c>
      <c r="F39" s="9">
        <f>MIN(2,SUMIFS(德育素质!H:H,德育素质!B:B,B39,德育素质!D:D,"=社会责任记实分"))</f>
        <v>0</v>
      </c>
      <c r="G39" s="9">
        <f>SUMIFS(德育素质!H:H,德育素质!B:B,B39,德育素质!D:D,"=违纪违规扣分")</f>
        <v>0</v>
      </c>
      <c r="H39" s="9">
        <f>SUMIFS(德育素质!H:H,德育素质!B:B,B39,德育素质!D:D,"=荣誉称号加分")</f>
        <v>0</v>
      </c>
      <c r="I39" s="9">
        <f t="shared" si="0"/>
        <v>1</v>
      </c>
      <c r="J39" s="9">
        <f t="shared" si="1"/>
        <v>6.28</v>
      </c>
      <c r="K39" s="9">
        <f>(VLOOKUP(B39,智育素质!B:D,3,0)*10+50)*0.6</f>
        <v>53.328</v>
      </c>
      <c r="L39" s="9">
        <f>SUMIFS(体育素质!J:J,体育素质!B:B,B39,体育素质!D:D,"=体育课程成绩",体育素质!E:E,"=体育成绩")/40</f>
        <v>3.85</v>
      </c>
      <c r="M39" s="9">
        <f>SUMIFS(体育素质!L:L,体育素质!B:B,B39,体育素质!D:D,"=校内外体育竞赛")</f>
        <v>0</v>
      </c>
      <c r="N39" s="9">
        <f>SUMIFS(体育素质!L:L,体育素质!B:B,B39,体育素质!D:D,"=校内外体育活动",体育素质!E:E,"=早锻炼")</f>
        <v>0</v>
      </c>
      <c r="O39" s="9">
        <f>SUMIFS(体育素质!L:L,体育素质!B:B,B39,体育素质!D:D,"=校内外体育活动",体育素质!E:E,"=校园跑")</f>
        <v>0.6</v>
      </c>
      <c r="P39" s="9">
        <f t="shared" si="2"/>
        <v>0.6</v>
      </c>
      <c r="Q39" s="9">
        <f t="shared" si="3"/>
        <v>4.45</v>
      </c>
      <c r="R39" s="9">
        <f>MIN(0.5,SUMIFS(美育素质!L:L,美育素质!B:B,B39,美育素质!D:D,"=文化艺术实践"))</f>
        <v>0</v>
      </c>
      <c r="S39" s="9">
        <f>SUMIFS(美育素质!L:L,美育素质!B:B,B39,美育素质!D:D,"=校内外文化艺术竞赛")</f>
        <v>0</v>
      </c>
      <c r="T39" s="9">
        <f t="shared" si="4"/>
        <v>0</v>
      </c>
      <c r="U39" s="9">
        <f>MAX(0,SUMIFS(劳育素质!K:K,劳育素质!B:B,B39,劳育素质!D:D,"=劳动日常考核基础分")+SUMIFS(劳育素质!K:K,劳育素质!B:B,B39,劳育素质!D:D,"=活动与卫生加减分"))</f>
        <v>1.36966666666667</v>
      </c>
      <c r="V39" s="9">
        <f>SUMIFS(劳育素质!K:K,劳育素质!B:B,B39,劳育素质!D:D,"=志愿服务",劳育素质!F:F,"=A类+B类")</f>
        <v>0.75</v>
      </c>
      <c r="W39" s="9">
        <f>SUMIFS(劳育素质!K:K,劳育素质!B:B,B39,劳育素质!D:D,"=志愿服务",劳育素质!F:F,"=C类")</f>
        <v>0</v>
      </c>
      <c r="X39" s="9">
        <f t="shared" si="5"/>
        <v>0.75</v>
      </c>
      <c r="Y39" s="9">
        <f>SUMIFS(劳育素质!K:K,劳育素质!B:B,B39,劳育素质!D:D,"=实习实训")</f>
        <v>0</v>
      </c>
      <c r="Z39" s="9">
        <f t="shared" si="6"/>
        <v>2.11966666666667</v>
      </c>
      <c r="AA39" s="9">
        <f>SUMIFS(创新与实践素质!L:L,创新与实践素质!B:B,B39,创新与实践素质!D:D,"=创新创业素质")</f>
        <v>0</v>
      </c>
      <c r="AB39" s="9">
        <f>SUMIFS(创新与实践素质!L:L,创新与实践素质!B:B,B39,创新与实践素质!D:D,"=水平考试")</f>
        <v>0</v>
      </c>
      <c r="AC39" s="9">
        <f>SUMIFS(创新与实践素质!L:L,创新与实践素质!B:B,B39,创新与实践素质!D:D,"=社会实践")</f>
        <v>0</v>
      </c>
      <c r="AD39" s="9">
        <f>_xlfn.MAXIFS(创新与实践素质!L:L,创新与实践素质!B:B,B39,创新与实践素质!D:D,"=社会工作能力（工作表现）",创新与实践素质!G:G,"=上学期")+_xlfn.MAXIFS(创新与实践素质!L:L,创新与实践素质!B:B,B39,创新与实践素质!D:D,"=社会工作能力（工作表现）",创新与实践素质!G:G,"=下学期")</f>
        <v>0</v>
      </c>
      <c r="AE39" s="9">
        <f t="shared" si="7"/>
        <v>0</v>
      </c>
      <c r="AF39" s="9">
        <f t="shared" si="8"/>
        <v>66.1776666666667</v>
      </c>
    </row>
    <row r="40" spans="1:32">
      <c r="A40" s="4" t="s">
        <v>41</v>
      </c>
      <c r="B40" s="31" t="s">
        <v>44</v>
      </c>
      <c r="C40" s="4"/>
      <c r="D40" s="9">
        <f>SUMIFS(德育素质!H:H,德育素质!B:B,B40,德育素质!D:D,"=基本评定分")</f>
        <v>6</v>
      </c>
      <c r="E40" s="9">
        <f>MIN(2,SUMIFS(德育素质!H:H,德育素质!A:A,A40,德育素质!D:D,"=集体评定等级分",德育素质!E:E,"=班级考评等级")+SUMIFS(德育素质!H:H,德育素质!B:B,B40,德育素质!D:D,"=集体评定等级分"))</f>
        <v>1</v>
      </c>
      <c r="F40" s="9">
        <f>MIN(2,SUMIFS(德育素质!H:H,德育素质!B:B,B40,德育素质!D:D,"=社会责任记实分"))</f>
        <v>0.1</v>
      </c>
      <c r="G40" s="9">
        <f>SUMIFS(德育素质!H:H,德育素质!B:B,B40,德育素质!D:D,"=违纪违规扣分")</f>
        <v>0</v>
      </c>
      <c r="H40" s="9">
        <f>SUMIFS(德育素质!H:H,德育素质!B:B,B40,德育素质!D:D,"=荣誉称号加分")</f>
        <v>0.25</v>
      </c>
      <c r="I40" s="9">
        <f t="shared" ref="I40:I71" si="9">MIN(4,E40+F40+G40+H40)</f>
        <v>1.35</v>
      </c>
      <c r="J40" s="9">
        <f t="shared" ref="J40:J71" si="10">D40+I40</f>
        <v>7.35</v>
      </c>
      <c r="K40" s="9">
        <f>(VLOOKUP(B40,智育素质!B:D,3,0)*10+50)*0.6</f>
        <v>54.12</v>
      </c>
      <c r="L40" s="9">
        <f>SUMIFS(体育素质!J:J,体育素质!B:B,B40,体育素质!D:D,"=体育课程成绩",体育素质!E:E,"=体育成绩")/40</f>
        <v>4.225</v>
      </c>
      <c r="M40" s="9">
        <f>SUMIFS(体育素质!L:L,体育素质!B:B,B40,体育素质!D:D,"=校内外体育竞赛")</f>
        <v>0</v>
      </c>
      <c r="N40" s="9">
        <f>SUMIFS(体育素质!L:L,体育素质!B:B,B40,体育素质!D:D,"=校内外体育活动",体育素质!E:E,"=早锻炼")</f>
        <v>0</v>
      </c>
      <c r="O40" s="9">
        <f>SUMIFS(体育素质!L:L,体育素质!B:B,B40,体育素质!D:D,"=校内外体育活动",体育素质!E:E,"=校园跑")</f>
        <v>0.6</v>
      </c>
      <c r="P40" s="9">
        <f t="shared" ref="P40:P71" si="11">MIN(3,M40+N40+O40)</f>
        <v>0.6</v>
      </c>
      <c r="Q40" s="9">
        <f t="shared" ref="Q40:Q71" si="12">MIN(8,P40+L40)</f>
        <v>4.825</v>
      </c>
      <c r="R40" s="9">
        <f>MIN(0.5,SUMIFS(美育素质!L:L,美育素质!B:B,B40,美育素质!D:D,"=文化艺术实践"))</f>
        <v>0</v>
      </c>
      <c r="S40" s="9">
        <f>SUMIFS(美育素质!L:L,美育素质!B:B,B40,美育素质!D:D,"=校内外文化艺术竞赛")</f>
        <v>0</v>
      </c>
      <c r="T40" s="9">
        <f t="shared" ref="T40:T71" si="13">MIN(5,S40+R40)</f>
        <v>0</v>
      </c>
      <c r="U40" s="9">
        <f>MAX(0,SUMIFS(劳育素质!K:K,劳育素质!B:B,B40,劳育素质!D:D,"=劳动日常考核基础分")+SUMIFS(劳育素质!K:K,劳育素质!B:B,B40,劳育素质!D:D,"=活动与卫生加减分"))</f>
        <v>1.36966666666667</v>
      </c>
      <c r="V40" s="9">
        <f>SUMIFS(劳育素质!K:K,劳育素质!B:B,B40,劳育素质!D:D,"=志愿服务",劳育素质!F:F,"=A类+B类")</f>
        <v>3</v>
      </c>
      <c r="W40" s="9">
        <f>SUMIFS(劳育素质!K:K,劳育素质!B:B,B40,劳育素质!D:D,"=志愿服务",劳育素质!F:F,"=C类")</f>
        <v>0</v>
      </c>
      <c r="X40" s="9">
        <f t="shared" ref="X40:X71" si="14">MIN(4,V40+W40)</f>
        <v>3</v>
      </c>
      <c r="Y40" s="9">
        <f>SUMIFS(劳育素质!K:K,劳育素质!B:B,B40,劳育素质!D:D,"=实习实训")</f>
        <v>0</v>
      </c>
      <c r="Z40" s="9">
        <f t="shared" ref="Z40:Z71" si="15">MIN(5,U40+X40+Y40)</f>
        <v>4.36966666666667</v>
      </c>
      <c r="AA40" s="9">
        <f>SUMIFS(创新与实践素质!L:L,创新与实践素质!B:B,B40,创新与实践素质!D:D,"=创新创业素质")</f>
        <v>0.25</v>
      </c>
      <c r="AB40" s="9">
        <f>SUMIFS(创新与实践素质!L:L,创新与实践素质!B:B,B40,创新与实践素质!D:D,"=水平考试")</f>
        <v>0</v>
      </c>
      <c r="AC40" s="9">
        <f>SUMIFS(创新与实践素质!L:L,创新与实践素质!B:B,B40,创新与实践素质!D:D,"=社会实践")</f>
        <v>0</v>
      </c>
      <c r="AD40" s="9">
        <f>_xlfn.MAXIFS(创新与实践素质!L:L,创新与实践素质!B:B,B40,创新与实践素质!D:D,"=社会工作能力（工作表现）",创新与实践素质!G:G,"=上学期")+_xlfn.MAXIFS(创新与实践素质!L:L,创新与实践素质!B:B,B40,创新与实践素质!D:D,"=社会工作能力（工作表现）",创新与实践素质!G:G,"=下学期")</f>
        <v>0.7</v>
      </c>
      <c r="AE40" s="9">
        <f t="shared" ref="AE40:AE71" si="16">MIN(12,AA40+AB40+AC40+AD40)</f>
        <v>0.95</v>
      </c>
      <c r="AF40" s="9">
        <f t="shared" ref="AF40:AF71" si="17">AE40+Z40+T40+Q40+K40+J40</f>
        <v>71.6146666666667</v>
      </c>
    </row>
    <row r="41" spans="1:32">
      <c r="A41" s="4" t="s">
        <v>41</v>
      </c>
      <c r="B41" s="31" t="s">
        <v>45</v>
      </c>
      <c r="C41" s="4"/>
      <c r="D41" s="9">
        <f>SUMIFS(德育素质!H:H,德育素质!B:B,B41,德育素质!D:D,"=基本评定分")</f>
        <v>5.28</v>
      </c>
      <c r="E41" s="9">
        <f>MIN(2,SUMIFS(德育素质!H:H,德育素质!A:A,A41,德育素质!D:D,"=集体评定等级分",德育素质!E:E,"=班级考评等级")+SUMIFS(德育素质!H:H,德育素质!B:B,B41,德育素质!D:D,"=集体评定等级分"))</f>
        <v>1</v>
      </c>
      <c r="F41" s="9">
        <f>MIN(2,SUMIFS(德育素质!H:H,德育素质!B:B,B41,德育素质!D:D,"=社会责任记实分"))</f>
        <v>0</v>
      </c>
      <c r="G41" s="9">
        <f>SUMIFS(德育素质!H:H,德育素质!B:B,B41,德育素质!D:D,"=违纪违规扣分")</f>
        <v>0</v>
      </c>
      <c r="H41" s="9">
        <f>SUMIFS(德育素质!H:H,德育素质!B:B,B41,德育素质!D:D,"=荣誉称号加分")</f>
        <v>0</v>
      </c>
      <c r="I41" s="9">
        <f t="shared" si="9"/>
        <v>1</v>
      </c>
      <c r="J41" s="9">
        <f t="shared" si="10"/>
        <v>6.28</v>
      </c>
      <c r="K41" s="9">
        <f>(VLOOKUP(B41,智育素质!B:D,3,0)*10+50)*0.6</f>
        <v>52.584</v>
      </c>
      <c r="L41" s="9">
        <f>SUMIFS(体育素质!J:J,体育素质!B:B,B41,体育素质!D:D,"=体育课程成绩",体育素质!E:E,"=体育成绩")/40</f>
        <v>3.95</v>
      </c>
      <c r="M41" s="9">
        <f>SUMIFS(体育素质!L:L,体育素质!B:B,B41,体育素质!D:D,"=校内外体育竞赛")</f>
        <v>0</v>
      </c>
      <c r="N41" s="9">
        <f>SUMIFS(体育素质!L:L,体育素质!B:B,B41,体育素质!D:D,"=校内外体育活动",体育素质!E:E,"=早锻炼")</f>
        <v>0.6</v>
      </c>
      <c r="O41" s="9">
        <f>SUMIFS(体育素质!L:L,体育素质!B:B,B41,体育素质!D:D,"=校内外体育活动",体育素质!E:E,"=校园跑")</f>
        <v>0.6</v>
      </c>
      <c r="P41" s="9">
        <f t="shared" si="11"/>
        <v>1.2</v>
      </c>
      <c r="Q41" s="9">
        <f t="shared" si="12"/>
        <v>5.15</v>
      </c>
      <c r="R41" s="9">
        <f>MIN(0.5,SUMIFS(美育素质!L:L,美育素质!B:B,B41,美育素质!D:D,"=文化艺术实践"))</f>
        <v>0</v>
      </c>
      <c r="S41" s="9">
        <f>SUMIFS(美育素质!L:L,美育素质!B:B,B41,美育素质!D:D,"=校内外文化艺术竞赛")</f>
        <v>0</v>
      </c>
      <c r="T41" s="9">
        <f t="shared" si="13"/>
        <v>0</v>
      </c>
      <c r="U41" s="9">
        <f>MAX(0,SUMIFS(劳育素质!K:K,劳育素质!B:B,B41,劳育素质!D:D,"=劳动日常考核基础分")+SUMIFS(劳育素质!K:K,劳育素质!B:B,B41,劳育素质!D:D,"=活动与卫生加减分"))</f>
        <v>1.53426666666667</v>
      </c>
      <c r="V41" s="9">
        <f>SUMIFS(劳育素质!K:K,劳育素质!B:B,B41,劳育素质!D:D,"=志愿服务",劳育素质!F:F,"=A类+B类")</f>
        <v>3</v>
      </c>
      <c r="W41" s="9">
        <f>SUMIFS(劳育素质!K:K,劳育素质!B:B,B41,劳育素质!D:D,"=志愿服务",劳育素质!F:F,"=C类")</f>
        <v>0</v>
      </c>
      <c r="X41" s="9">
        <f t="shared" si="14"/>
        <v>3</v>
      </c>
      <c r="Y41" s="9">
        <f>SUMIFS(劳育素质!K:K,劳育素质!B:B,B41,劳育素质!D:D,"=实习实训")</f>
        <v>0</v>
      </c>
      <c r="Z41" s="9">
        <f t="shared" si="15"/>
        <v>4.53426666666667</v>
      </c>
      <c r="AA41" s="9">
        <f>SUMIFS(创新与实践素质!L:L,创新与实践素质!B:B,B41,创新与实践素质!D:D,"=创新创业素质")</f>
        <v>1.75</v>
      </c>
      <c r="AB41" s="9">
        <f>SUMIFS(创新与实践素质!L:L,创新与实践素质!B:B,B41,创新与实践素质!D:D,"=水平考试")</f>
        <v>0.81</v>
      </c>
      <c r="AC41" s="9">
        <f>SUMIFS(创新与实践素质!L:L,创新与实践素质!B:B,B41,创新与实践素质!D:D,"=社会实践")</f>
        <v>0</v>
      </c>
      <c r="AD41" s="9">
        <f>_xlfn.MAXIFS(创新与实践素质!L:L,创新与实践素质!B:B,B41,创新与实践素质!D:D,"=社会工作能力（工作表现）",创新与实践素质!G:G,"=上学期")+_xlfn.MAXIFS(创新与实践素质!L:L,创新与实践素质!B:B,B41,创新与实践素质!D:D,"=社会工作能力（工作表现）",创新与实践素质!G:G,"=下学期")</f>
        <v>0</v>
      </c>
      <c r="AE41" s="9">
        <f t="shared" si="16"/>
        <v>2.56</v>
      </c>
      <c r="AF41" s="9">
        <f t="shared" si="17"/>
        <v>71.1082666666667</v>
      </c>
    </row>
    <row r="42" spans="1:32">
      <c r="A42" s="4" t="s">
        <v>41</v>
      </c>
      <c r="B42" s="31" t="s">
        <v>46</v>
      </c>
      <c r="C42" s="4"/>
      <c r="D42" s="9">
        <f>SUMIFS(德育素质!H:H,德育素质!B:B,B42,德育素质!D:D,"=基本评定分")</f>
        <v>5.28</v>
      </c>
      <c r="E42" s="9">
        <f>MIN(2,SUMIFS(德育素质!H:H,德育素质!A:A,A42,德育素质!D:D,"=集体评定等级分",德育素质!E:E,"=班级考评等级")+SUMIFS(德育素质!H:H,德育素质!B:B,B42,德育素质!D:D,"=集体评定等级分"))</f>
        <v>1</v>
      </c>
      <c r="F42" s="9">
        <f>MIN(2,SUMIFS(德育素质!H:H,德育素质!B:B,B42,德育素质!D:D,"=社会责任记实分"))</f>
        <v>0.1</v>
      </c>
      <c r="G42" s="9">
        <f>SUMIFS(德育素质!H:H,德育素质!B:B,B42,德育素质!D:D,"=违纪违规扣分")</f>
        <v>0</v>
      </c>
      <c r="H42" s="9">
        <f>SUMIFS(德育素质!H:H,德育素质!B:B,B42,德育素质!D:D,"=荣誉称号加分")</f>
        <v>0</v>
      </c>
      <c r="I42" s="9">
        <f t="shared" si="9"/>
        <v>1.1</v>
      </c>
      <c r="J42" s="9">
        <f t="shared" si="10"/>
        <v>6.38</v>
      </c>
      <c r="K42" s="9">
        <f>(VLOOKUP(B42,智育素质!B:D,3,0)*10+50)*0.6</f>
        <v>54.312</v>
      </c>
      <c r="L42" s="9">
        <f>SUMIFS(体育素质!J:J,体育素质!B:B,B42,体育素质!D:D,"=体育课程成绩",体育素质!E:E,"=体育成绩")/40</f>
        <v>4.4</v>
      </c>
      <c r="M42" s="9">
        <f>SUMIFS(体育素质!L:L,体育素质!B:B,B42,体育素质!D:D,"=校内外体育竞赛")</f>
        <v>0</v>
      </c>
      <c r="N42" s="9">
        <f>SUMIFS(体育素质!L:L,体育素质!B:B,B42,体育素质!D:D,"=校内外体育活动",体育素质!E:E,"=早锻炼")</f>
        <v>0.6</v>
      </c>
      <c r="O42" s="9">
        <f>SUMIFS(体育素质!L:L,体育素质!B:B,B42,体育素质!D:D,"=校内外体育活动",体育素质!E:E,"=校园跑")</f>
        <v>0.6</v>
      </c>
      <c r="P42" s="9">
        <f t="shared" si="11"/>
        <v>1.2</v>
      </c>
      <c r="Q42" s="9">
        <f t="shared" si="12"/>
        <v>5.6</v>
      </c>
      <c r="R42" s="9">
        <f>MIN(0.5,SUMIFS(美育素质!L:L,美育素质!B:B,B42,美育素质!D:D,"=文化艺术实践"))</f>
        <v>0</v>
      </c>
      <c r="S42" s="9">
        <f>SUMIFS(美育素质!L:L,美育素质!B:B,B42,美育素质!D:D,"=校内外文化艺术竞赛")</f>
        <v>0</v>
      </c>
      <c r="T42" s="9">
        <f t="shared" si="13"/>
        <v>0</v>
      </c>
      <c r="U42" s="9">
        <f>MAX(0,SUMIFS(劳育素质!K:K,劳育素质!B:B,B42,劳育素质!D:D,"=劳动日常考核基础分")+SUMIFS(劳育素质!K:K,劳育素质!B:B,B42,劳育素质!D:D,"=活动与卫生加减分"))</f>
        <v>1.48611111111111</v>
      </c>
      <c r="V42" s="9">
        <f>SUMIFS(劳育素质!K:K,劳育素质!B:B,B42,劳育素质!D:D,"=志愿服务",劳育素质!F:F,"=A类+B类")</f>
        <v>3</v>
      </c>
      <c r="W42" s="9">
        <f>SUMIFS(劳育素质!K:K,劳育素质!B:B,B42,劳育素质!D:D,"=志愿服务",劳育素质!F:F,"=C类")</f>
        <v>0.15</v>
      </c>
      <c r="X42" s="9">
        <f t="shared" si="14"/>
        <v>3.15</v>
      </c>
      <c r="Y42" s="9">
        <f>SUMIFS(劳育素质!K:K,劳育素质!B:B,B42,劳育素质!D:D,"=实习实训")</f>
        <v>0</v>
      </c>
      <c r="Z42" s="9">
        <f t="shared" si="15"/>
        <v>4.63611111111111</v>
      </c>
      <c r="AA42" s="9">
        <f>SUMIFS(创新与实践素质!L:L,创新与实践素质!B:B,B42,创新与实践素质!D:D,"=创新创业素质")</f>
        <v>7.95</v>
      </c>
      <c r="AB42" s="9">
        <f>SUMIFS(创新与实践素质!L:L,创新与实践素质!B:B,B42,创新与实践素质!D:D,"=水平考试")</f>
        <v>0.79</v>
      </c>
      <c r="AC42" s="9">
        <f>SUMIFS(创新与实践素质!L:L,创新与实践素质!B:B,B42,创新与实践素质!D:D,"=社会实践")</f>
        <v>0</v>
      </c>
      <c r="AD42" s="9">
        <f>_xlfn.MAXIFS(创新与实践素质!L:L,创新与实践素质!B:B,B42,创新与实践素质!D:D,"=社会工作能力（工作表现）",创新与实践素质!G:G,"=上学期")+_xlfn.MAXIFS(创新与实践素质!L:L,创新与实践素质!B:B,B42,创新与实践素质!D:D,"=社会工作能力（工作表现）",创新与实践素质!G:G,"=下学期")</f>
        <v>0.75</v>
      </c>
      <c r="AE42" s="9">
        <f t="shared" si="16"/>
        <v>9.49</v>
      </c>
      <c r="AF42" s="9">
        <f t="shared" si="17"/>
        <v>80.4181111111111</v>
      </c>
    </row>
    <row r="43" spans="1:32">
      <c r="A43" s="4" t="s">
        <v>41</v>
      </c>
      <c r="B43" s="31" t="s">
        <v>47</v>
      </c>
      <c r="C43" s="4"/>
      <c r="D43" s="9">
        <f>SUMIFS(德育素质!H:H,德育素质!B:B,B43,德育素质!D:D,"=基本评定分")</f>
        <v>6</v>
      </c>
      <c r="E43" s="9">
        <f>MIN(2,SUMIFS(德育素质!H:H,德育素质!A:A,A43,德育素质!D:D,"=集体评定等级分",德育素质!E:E,"=班级考评等级")+SUMIFS(德育素质!H:H,德育素质!B:B,B43,德育素质!D:D,"=集体评定等级分"))</f>
        <v>1</v>
      </c>
      <c r="F43" s="9">
        <f>MIN(2,SUMIFS(德育素质!H:H,德育素质!B:B,B43,德育素质!D:D,"=社会责任记实分"))</f>
        <v>0</v>
      </c>
      <c r="G43" s="9">
        <f>SUMIFS(德育素质!H:H,德育素质!B:B,B43,德育素质!D:D,"=违纪违规扣分")</f>
        <v>0</v>
      </c>
      <c r="H43" s="9">
        <f>SUMIFS(德育素质!H:H,德育素质!B:B,B43,德育素质!D:D,"=荣誉称号加分")</f>
        <v>0</v>
      </c>
      <c r="I43" s="9">
        <f t="shared" si="9"/>
        <v>1</v>
      </c>
      <c r="J43" s="9">
        <f t="shared" si="10"/>
        <v>7</v>
      </c>
      <c r="K43" s="9">
        <f>(VLOOKUP(B43,智育素质!B:D,3,0)*10+50)*0.6</f>
        <v>52.62</v>
      </c>
      <c r="L43" s="9">
        <f>SUMIFS(体育素质!J:J,体育素质!B:B,B43,体育素质!D:D,"=体育课程成绩",体育素质!E:E,"=体育成绩")/40</f>
        <v>4.325</v>
      </c>
      <c r="M43" s="9">
        <f>SUMIFS(体育素质!L:L,体育素质!B:B,B43,体育素质!D:D,"=校内外体育竞赛")</f>
        <v>0.125</v>
      </c>
      <c r="N43" s="9">
        <f>SUMIFS(体育素质!L:L,体育素质!B:B,B43,体育素质!D:D,"=校内外体育活动",体育素质!E:E,"=早锻炼")</f>
        <v>0.555</v>
      </c>
      <c r="O43" s="9">
        <f>SUMIFS(体育素质!L:L,体育素质!B:B,B43,体育素质!D:D,"=校内外体育活动",体育素质!E:E,"=校园跑")</f>
        <v>0.349875</v>
      </c>
      <c r="P43" s="9">
        <f t="shared" si="11"/>
        <v>1.029875</v>
      </c>
      <c r="Q43" s="9">
        <f t="shared" si="12"/>
        <v>5.354875</v>
      </c>
      <c r="R43" s="9">
        <f>MIN(0.5,SUMIFS(美育素质!L:L,美育素质!B:B,B43,美育素质!D:D,"=文化艺术实践"))</f>
        <v>0</v>
      </c>
      <c r="S43" s="9">
        <f>SUMIFS(美育素质!L:L,美育素质!B:B,B43,美育素质!D:D,"=校内外文化艺术竞赛")</f>
        <v>0</v>
      </c>
      <c r="T43" s="9">
        <f t="shared" si="13"/>
        <v>0</v>
      </c>
      <c r="U43" s="9">
        <f>MAX(0,SUMIFS(劳育素质!K:K,劳育素质!B:B,B43,劳育素质!D:D,"=劳动日常考核基础分")+SUMIFS(劳育素质!K:K,劳育素质!B:B,B43,劳育素质!D:D,"=活动与卫生加减分"))</f>
        <v>1.36966666666667</v>
      </c>
      <c r="V43" s="9">
        <f>SUMIFS(劳育素质!K:K,劳育素质!B:B,B43,劳育素质!D:D,"=志愿服务",劳育素质!F:F,"=A类+B类")</f>
        <v>1.9</v>
      </c>
      <c r="W43" s="9">
        <f>SUMIFS(劳育素质!K:K,劳育素质!B:B,B43,劳育素质!D:D,"=志愿服务",劳育素质!F:F,"=C类")</f>
        <v>0</v>
      </c>
      <c r="X43" s="9">
        <f t="shared" si="14"/>
        <v>1.9</v>
      </c>
      <c r="Y43" s="9">
        <f>SUMIFS(劳育素质!K:K,劳育素质!B:B,B43,劳育素质!D:D,"=实习实训")</f>
        <v>0</v>
      </c>
      <c r="Z43" s="9">
        <f t="shared" si="15"/>
        <v>3.26966666666667</v>
      </c>
      <c r="AA43" s="9">
        <f>SUMIFS(创新与实践素质!L:L,创新与实践素质!B:B,B43,创新与实践素质!D:D,"=创新创业素质")</f>
        <v>0.25</v>
      </c>
      <c r="AB43" s="9">
        <f>SUMIFS(创新与实践素质!L:L,创新与实践素质!B:B,B43,创新与实践素质!D:D,"=水平考试")</f>
        <v>0</v>
      </c>
      <c r="AC43" s="9">
        <f>SUMIFS(创新与实践素质!L:L,创新与实践素质!B:B,B43,创新与实践素质!D:D,"=社会实践")</f>
        <v>0</v>
      </c>
      <c r="AD43" s="9">
        <f>_xlfn.MAXIFS(创新与实践素质!L:L,创新与实践素质!B:B,B43,创新与实践素质!D:D,"=社会工作能力（工作表现）",创新与实践素质!G:G,"=上学期")+_xlfn.MAXIFS(创新与实践素质!L:L,创新与实践素质!B:B,B43,创新与实践素质!D:D,"=社会工作能力（工作表现）",创新与实践素质!G:G,"=下学期")</f>
        <v>0</v>
      </c>
      <c r="AE43" s="9">
        <f t="shared" si="16"/>
        <v>0.25</v>
      </c>
      <c r="AF43" s="9">
        <f t="shared" si="17"/>
        <v>68.4945416666667</v>
      </c>
    </row>
    <row r="44" spans="1:32">
      <c r="A44" s="4" t="s">
        <v>41</v>
      </c>
      <c r="B44" s="31" t="s">
        <v>48</v>
      </c>
      <c r="C44" s="4"/>
      <c r="D44" s="9">
        <f>SUMIFS(德育素质!H:H,德育素质!B:B,B44,德育素质!D:D,"=基本评定分")</f>
        <v>5.28</v>
      </c>
      <c r="E44" s="9">
        <f>MIN(2,SUMIFS(德育素质!H:H,德育素质!A:A,A44,德育素质!D:D,"=集体评定等级分",德育素质!E:E,"=班级考评等级")+SUMIFS(德育素质!H:H,德育素质!B:B,B44,德育素质!D:D,"=集体评定等级分"))</f>
        <v>1</v>
      </c>
      <c r="F44" s="9">
        <f>MIN(2,SUMIFS(德育素质!H:H,德育素质!B:B,B44,德育素质!D:D,"=社会责任记实分"))</f>
        <v>0.1</v>
      </c>
      <c r="G44" s="9">
        <f>SUMIFS(德育素质!H:H,德育素质!B:B,B44,德育素质!D:D,"=违纪违规扣分")</f>
        <v>0</v>
      </c>
      <c r="H44" s="9">
        <f>SUMIFS(德育素质!H:H,德育素质!B:B,B44,德育素质!D:D,"=荣誉称号加分")</f>
        <v>0</v>
      </c>
      <c r="I44" s="9">
        <f t="shared" si="9"/>
        <v>1.1</v>
      </c>
      <c r="J44" s="9">
        <f t="shared" si="10"/>
        <v>6.38</v>
      </c>
      <c r="K44" s="9">
        <f>(VLOOKUP(B44,智育素质!B:D,3,0)*10+50)*0.6</f>
        <v>52.728</v>
      </c>
      <c r="L44" s="9">
        <f>SUMIFS(体育素质!J:J,体育素质!B:B,B44,体育素质!D:D,"=体育课程成绩",体育素质!E:E,"=体育成绩")/40</f>
        <v>4.15</v>
      </c>
      <c r="M44" s="9">
        <f>SUMIFS(体育素质!L:L,体育素质!B:B,B44,体育素质!D:D,"=校内外体育竞赛")</f>
        <v>0</v>
      </c>
      <c r="N44" s="9">
        <f>SUMIFS(体育素质!L:L,体育素质!B:B,B44,体育素质!D:D,"=校内外体育活动",体育素质!E:E,"=早锻炼")</f>
        <v>0.6</v>
      </c>
      <c r="O44" s="9">
        <f>SUMIFS(体育素质!L:L,体育素质!B:B,B44,体育素质!D:D,"=校内外体育活动",体育素质!E:E,"=校园跑")</f>
        <v>0.6</v>
      </c>
      <c r="P44" s="9">
        <f t="shared" si="11"/>
        <v>1.2</v>
      </c>
      <c r="Q44" s="9">
        <f t="shared" si="12"/>
        <v>5.35</v>
      </c>
      <c r="R44" s="9">
        <f>MIN(0.5,SUMIFS(美育素质!L:L,美育素质!B:B,B44,美育素质!D:D,"=文化艺术实践"))</f>
        <v>0</v>
      </c>
      <c r="S44" s="9">
        <f>SUMIFS(美育素质!L:L,美育素质!B:B,B44,美育素质!D:D,"=校内外文化艺术竞赛")</f>
        <v>0</v>
      </c>
      <c r="T44" s="9">
        <f t="shared" si="13"/>
        <v>0</v>
      </c>
      <c r="U44" s="9">
        <f>MAX(0,SUMIFS(劳育素质!K:K,劳育素质!B:B,B44,劳育素质!D:D,"=劳动日常考核基础分")+SUMIFS(劳育素质!K:K,劳育素质!B:B,B44,劳育素质!D:D,"=活动与卫生加减分"))</f>
        <v>1.48611111111111</v>
      </c>
      <c r="V44" s="9">
        <f>SUMIFS(劳育素质!K:K,劳育素质!B:B,B44,劳育素质!D:D,"=志愿服务",劳育素质!F:F,"=A类+B类")</f>
        <v>3</v>
      </c>
      <c r="W44" s="9">
        <f>SUMIFS(劳育素质!K:K,劳育素质!B:B,B44,劳育素质!D:D,"=志愿服务",劳育素质!F:F,"=C类")</f>
        <v>0.15</v>
      </c>
      <c r="X44" s="9">
        <f t="shared" si="14"/>
        <v>3.15</v>
      </c>
      <c r="Y44" s="9">
        <f>SUMIFS(劳育素质!K:K,劳育素质!B:B,B44,劳育素质!D:D,"=实习实训")</f>
        <v>0</v>
      </c>
      <c r="Z44" s="9">
        <f t="shared" si="15"/>
        <v>4.63611111111111</v>
      </c>
      <c r="AA44" s="9">
        <f>SUMIFS(创新与实践素质!L:L,创新与实践素质!B:B,B44,创新与实践素质!D:D,"=创新创业素质")</f>
        <v>1.6</v>
      </c>
      <c r="AB44" s="9">
        <f>SUMIFS(创新与实践素质!L:L,创新与实践素质!B:B,B44,创新与实践素质!D:D,"=水平考试")</f>
        <v>0</v>
      </c>
      <c r="AC44" s="9">
        <f>SUMIFS(创新与实践素质!L:L,创新与实践素质!B:B,B44,创新与实践素质!D:D,"=社会实践")</f>
        <v>0</v>
      </c>
      <c r="AD44" s="9">
        <f>_xlfn.MAXIFS(创新与实践素质!L:L,创新与实践素质!B:B,B44,创新与实践素质!D:D,"=社会工作能力（工作表现）",创新与实践素质!G:G,"=上学期")+_xlfn.MAXIFS(创新与实践素质!L:L,创新与实践素质!B:B,B44,创新与实践素质!D:D,"=社会工作能力（工作表现）",创新与实践素质!G:G,"=下学期")</f>
        <v>0</v>
      </c>
      <c r="AE44" s="9">
        <f t="shared" si="16"/>
        <v>1.6</v>
      </c>
      <c r="AF44" s="9">
        <f t="shared" si="17"/>
        <v>70.6941111111111</v>
      </c>
    </row>
    <row r="45" spans="1:32">
      <c r="A45" s="4" t="s">
        <v>41</v>
      </c>
      <c r="B45" s="31" t="s">
        <v>49</v>
      </c>
      <c r="C45" s="4"/>
      <c r="D45" s="9">
        <f>SUMIFS(德育素质!H:H,德育素质!B:B,B45,德育素质!D:D,"=基本评定分")</f>
        <v>5.28</v>
      </c>
      <c r="E45" s="9">
        <f>MIN(2,SUMIFS(德育素质!H:H,德育素质!A:A,A45,德育素质!D:D,"=集体评定等级分",德育素质!E:E,"=班级考评等级")+SUMIFS(德育素质!H:H,德育素质!B:B,B45,德育素质!D:D,"=集体评定等级分"))</f>
        <v>1</v>
      </c>
      <c r="F45" s="9">
        <f>MIN(2,SUMIFS(德育素质!H:H,德育素质!B:B,B45,德育素质!D:D,"=社会责任记实分"))</f>
        <v>0</v>
      </c>
      <c r="G45" s="9">
        <f>SUMIFS(德育素质!H:H,德育素质!B:B,B45,德育素质!D:D,"=违纪违规扣分")</f>
        <v>0</v>
      </c>
      <c r="H45" s="9">
        <f>SUMIFS(德育素质!H:H,德育素质!B:B,B45,德育素质!D:D,"=荣誉称号加分")</f>
        <v>0</v>
      </c>
      <c r="I45" s="9">
        <f t="shared" si="9"/>
        <v>1</v>
      </c>
      <c r="J45" s="9">
        <f t="shared" si="10"/>
        <v>6.28</v>
      </c>
      <c r="K45" s="9">
        <f>(VLOOKUP(B45,智育素质!B:D,3,0)*10+50)*0.6</f>
        <v>49.638</v>
      </c>
      <c r="L45" s="9">
        <f>SUMIFS(体育素质!J:J,体育素质!B:B,B45,体育素质!D:D,"=体育课程成绩",体育素质!E:E,"=体育成绩")/40</f>
        <v>3.7</v>
      </c>
      <c r="M45" s="9">
        <f>SUMIFS(体育素质!L:L,体育素质!B:B,B45,体育素质!D:D,"=校内外体育竞赛")</f>
        <v>0</v>
      </c>
      <c r="N45" s="9">
        <f>SUMIFS(体育素质!L:L,体育素质!B:B,B45,体育素质!D:D,"=校内外体育活动",体育素质!E:E,"=早锻炼")</f>
        <v>0.2</v>
      </c>
      <c r="O45" s="9">
        <f>SUMIFS(体育素质!L:L,体育素质!B:B,B45,体育素质!D:D,"=校内外体育活动",体育素质!E:E,"=校园跑")</f>
        <v>0</v>
      </c>
      <c r="P45" s="9">
        <f t="shared" si="11"/>
        <v>0.2</v>
      </c>
      <c r="Q45" s="9">
        <f t="shared" si="12"/>
        <v>3.9</v>
      </c>
      <c r="R45" s="9">
        <f>MIN(0.5,SUMIFS(美育素质!L:L,美育素质!B:B,B45,美育素质!D:D,"=文化艺术实践"))</f>
        <v>0</v>
      </c>
      <c r="S45" s="9">
        <f>SUMIFS(美育素质!L:L,美育素质!B:B,B45,美育素质!D:D,"=校内外文化艺术竞赛")</f>
        <v>0</v>
      </c>
      <c r="T45" s="9">
        <f t="shared" si="13"/>
        <v>0</v>
      </c>
      <c r="U45" s="9">
        <f>MAX(0,SUMIFS(劳育素质!K:K,劳育素质!B:B,B45,劳育素质!D:D,"=劳动日常考核基础分")+SUMIFS(劳育素质!K:K,劳育素质!B:B,B45,劳育素质!D:D,"=活动与卫生加减分"))</f>
        <v>1.511</v>
      </c>
      <c r="V45" s="9">
        <f>SUMIFS(劳育素质!K:K,劳育素质!B:B,B45,劳育素质!D:D,"=志愿服务",劳育素质!F:F,"=A类+B类")</f>
        <v>0</v>
      </c>
      <c r="W45" s="9">
        <f>SUMIFS(劳育素质!K:K,劳育素质!B:B,B45,劳育素质!D:D,"=志愿服务",劳育素质!F:F,"=C类")</f>
        <v>0</v>
      </c>
      <c r="X45" s="9">
        <f t="shared" si="14"/>
        <v>0</v>
      </c>
      <c r="Y45" s="9">
        <f>SUMIFS(劳育素质!K:K,劳育素质!B:B,B45,劳育素质!D:D,"=实习实训")</f>
        <v>0</v>
      </c>
      <c r="Z45" s="9">
        <f t="shared" si="15"/>
        <v>1.511</v>
      </c>
      <c r="AA45" s="9">
        <f>SUMIFS(创新与实践素质!L:L,创新与实践素质!B:B,B45,创新与实践素质!D:D,"=创新创业素质")</f>
        <v>0</v>
      </c>
      <c r="AB45" s="9">
        <f>SUMIFS(创新与实践素质!L:L,创新与实践素质!B:B,B45,创新与实践素质!D:D,"=水平考试")</f>
        <v>0</v>
      </c>
      <c r="AC45" s="9">
        <f>SUMIFS(创新与实践素质!L:L,创新与实践素质!B:B,B45,创新与实践素质!D:D,"=社会实践")</f>
        <v>0</v>
      </c>
      <c r="AD45" s="9">
        <f>_xlfn.MAXIFS(创新与实践素质!L:L,创新与实践素质!B:B,B45,创新与实践素质!D:D,"=社会工作能力（工作表现）",创新与实践素质!G:G,"=上学期")+_xlfn.MAXIFS(创新与实践素质!L:L,创新与实践素质!B:B,B45,创新与实践素质!D:D,"=社会工作能力（工作表现）",创新与实践素质!G:G,"=下学期")</f>
        <v>0</v>
      </c>
      <c r="AE45" s="9">
        <f t="shared" si="16"/>
        <v>0</v>
      </c>
      <c r="AF45" s="9">
        <f t="shared" si="17"/>
        <v>61.329</v>
      </c>
    </row>
    <row r="46" spans="1:32">
      <c r="A46" s="4" t="s">
        <v>41</v>
      </c>
      <c r="B46" s="31" t="s">
        <v>50</v>
      </c>
      <c r="C46" s="4"/>
      <c r="D46" s="9">
        <f>SUMIFS(德育素质!H:H,德育素质!B:B,B46,德育素质!D:D,"=基本评定分")</f>
        <v>5.28</v>
      </c>
      <c r="E46" s="9">
        <f>MIN(2,SUMIFS(德育素质!H:H,德育素质!A:A,A46,德育素质!D:D,"=集体评定等级分",德育素质!E:E,"=班级考评等级")+SUMIFS(德育素质!H:H,德育素质!B:B,B46,德育素质!D:D,"=集体评定等级分"))</f>
        <v>1</v>
      </c>
      <c r="F46" s="9">
        <f>MIN(2,SUMIFS(德育素质!H:H,德育素质!B:B,B46,德育素质!D:D,"=社会责任记实分"))</f>
        <v>0</v>
      </c>
      <c r="G46" s="9">
        <f>SUMIFS(德育素质!H:H,德育素质!B:B,B46,德育素质!D:D,"=违纪违规扣分")</f>
        <v>0</v>
      </c>
      <c r="H46" s="9">
        <f>SUMIFS(德育素质!H:H,德育素质!B:B,B46,德育素质!D:D,"=荣誉称号加分")</f>
        <v>0</v>
      </c>
      <c r="I46" s="9">
        <f t="shared" si="9"/>
        <v>1</v>
      </c>
      <c r="J46" s="9">
        <f t="shared" si="10"/>
        <v>6.28</v>
      </c>
      <c r="K46" s="9">
        <f>(VLOOKUP(B46,智育素质!B:D,3,0)*10+50)*0.6</f>
        <v>48.336</v>
      </c>
      <c r="L46" s="9">
        <f>SUMIFS(体育素质!J:J,体育素质!B:B,B46,体育素质!D:D,"=体育课程成绩",体育素质!E:E,"=体育成绩")/40</f>
        <v>4.025</v>
      </c>
      <c r="M46" s="9">
        <f>SUMIFS(体育素质!L:L,体育素质!B:B,B46,体育素质!D:D,"=校内外体育竞赛")</f>
        <v>0</v>
      </c>
      <c r="N46" s="9">
        <f>SUMIFS(体育素质!L:L,体育素质!B:B,B46,体育素质!D:D,"=校内外体育活动",体育素质!E:E,"=早锻炼")</f>
        <v>0.135</v>
      </c>
      <c r="O46" s="9">
        <f>SUMIFS(体育素质!L:L,体育素质!B:B,B46,体育素质!D:D,"=校内外体育活动",体育素质!E:E,"=校园跑")</f>
        <v>0.6</v>
      </c>
      <c r="P46" s="9">
        <f t="shared" si="11"/>
        <v>0.735</v>
      </c>
      <c r="Q46" s="9">
        <f t="shared" si="12"/>
        <v>4.76</v>
      </c>
      <c r="R46" s="9">
        <f>MIN(0.5,SUMIFS(美育素质!L:L,美育素质!B:B,B46,美育素质!D:D,"=文化艺术实践"))</f>
        <v>0</v>
      </c>
      <c r="S46" s="9">
        <f>SUMIFS(美育素质!L:L,美育素质!B:B,B46,美育素质!D:D,"=校内外文化艺术竞赛")</f>
        <v>0</v>
      </c>
      <c r="T46" s="9">
        <f t="shared" si="13"/>
        <v>0</v>
      </c>
      <c r="U46" s="9">
        <f>MAX(0,SUMIFS(劳育素质!K:K,劳育素质!B:B,B46,劳育素质!D:D,"=劳动日常考核基础分")+SUMIFS(劳育素质!K:K,劳育素质!B:B,B46,劳育素质!D:D,"=活动与卫生加减分"))</f>
        <v>1.547</v>
      </c>
      <c r="V46" s="9">
        <f>SUMIFS(劳育素质!K:K,劳育素质!B:B,B46,劳育素质!D:D,"=志愿服务",劳育素质!F:F,"=A类+B类")</f>
        <v>0</v>
      </c>
      <c r="W46" s="9">
        <f>SUMIFS(劳育素质!K:K,劳育素质!B:B,B46,劳育素质!D:D,"=志愿服务",劳育素质!F:F,"=C类")</f>
        <v>0</v>
      </c>
      <c r="X46" s="9">
        <f t="shared" si="14"/>
        <v>0</v>
      </c>
      <c r="Y46" s="9">
        <f>SUMIFS(劳育素质!K:K,劳育素质!B:B,B46,劳育素质!D:D,"=实习实训")</f>
        <v>0</v>
      </c>
      <c r="Z46" s="9">
        <f t="shared" si="15"/>
        <v>1.547</v>
      </c>
      <c r="AA46" s="9">
        <f>SUMIFS(创新与实践素质!L:L,创新与实践素质!B:B,B46,创新与实践素质!D:D,"=创新创业素质")</f>
        <v>0.25</v>
      </c>
      <c r="AB46" s="9">
        <f>SUMIFS(创新与实践素质!L:L,创新与实践素质!B:B,B46,创新与实践素质!D:D,"=水平考试")</f>
        <v>0</v>
      </c>
      <c r="AC46" s="9">
        <f>SUMIFS(创新与实践素质!L:L,创新与实践素质!B:B,B46,创新与实践素质!D:D,"=社会实践")</f>
        <v>0</v>
      </c>
      <c r="AD46" s="9">
        <f>_xlfn.MAXIFS(创新与实践素质!L:L,创新与实践素质!B:B,B46,创新与实践素质!D:D,"=社会工作能力（工作表现）",创新与实践素质!G:G,"=上学期")+_xlfn.MAXIFS(创新与实践素质!L:L,创新与实践素质!B:B,B46,创新与实践素质!D:D,"=社会工作能力（工作表现）",创新与实践素质!G:G,"=下学期")</f>
        <v>0</v>
      </c>
      <c r="AE46" s="9">
        <f t="shared" si="16"/>
        <v>0.25</v>
      </c>
      <c r="AF46" s="9">
        <f t="shared" si="17"/>
        <v>61.173</v>
      </c>
    </row>
    <row r="47" spans="1:32">
      <c r="A47" s="4" t="s">
        <v>41</v>
      </c>
      <c r="B47" s="31" t="s">
        <v>51</v>
      </c>
      <c r="C47" s="4"/>
      <c r="D47" s="9">
        <f>SUMIFS(德育素质!H:H,德育素质!B:B,B47,德育素质!D:D,"=基本评定分")</f>
        <v>5.28</v>
      </c>
      <c r="E47" s="9">
        <f>MIN(2,SUMIFS(德育素质!H:H,德育素质!A:A,A47,德育素质!D:D,"=集体评定等级分",德育素质!E:E,"=班级考评等级")+SUMIFS(德育素质!H:H,德育素质!B:B,B47,德育素质!D:D,"=集体评定等级分"))</f>
        <v>1</v>
      </c>
      <c r="F47" s="9">
        <f>MIN(2,SUMIFS(德育素质!H:H,德育素质!B:B,B47,德育素质!D:D,"=社会责任记实分"))</f>
        <v>0</v>
      </c>
      <c r="G47" s="9">
        <f>SUMIFS(德育素质!H:H,德育素质!B:B,B47,德育素质!D:D,"=违纪违规扣分")</f>
        <v>0</v>
      </c>
      <c r="H47" s="9">
        <f>SUMIFS(德育素质!H:H,德育素质!B:B,B47,德育素质!D:D,"=荣誉称号加分")</f>
        <v>0</v>
      </c>
      <c r="I47" s="9">
        <f t="shared" si="9"/>
        <v>1</v>
      </c>
      <c r="J47" s="9">
        <f t="shared" si="10"/>
        <v>6.28</v>
      </c>
      <c r="K47" s="9">
        <f>(VLOOKUP(B47,智育素质!B:D,3,0)*10+50)*0.6</f>
        <v>49.956</v>
      </c>
      <c r="L47" s="9">
        <f>SUMIFS(体育素质!J:J,体育素质!B:B,B47,体育素质!D:D,"=体育课程成绩",体育素质!E:E,"=体育成绩")/40</f>
        <v>3.4</v>
      </c>
      <c r="M47" s="9">
        <f>SUMIFS(体育素质!L:L,体育素质!B:B,B47,体育素质!D:D,"=校内外体育竞赛")</f>
        <v>0</v>
      </c>
      <c r="N47" s="9">
        <f>SUMIFS(体育素质!L:L,体育素质!B:B,B47,体育素质!D:D,"=校内外体育活动",体育素质!E:E,"=早锻炼")</f>
        <v>0.565</v>
      </c>
      <c r="O47" s="9">
        <f>SUMIFS(体育素质!L:L,体育素质!B:B,B47,体育素质!D:D,"=校内外体育活动",体育素质!E:E,"=校园跑")</f>
        <v>0.491333333333333</v>
      </c>
      <c r="P47" s="9">
        <f t="shared" si="11"/>
        <v>1.05633333333333</v>
      </c>
      <c r="Q47" s="9">
        <f t="shared" si="12"/>
        <v>4.45633333333333</v>
      </c>
      <c r="R47" s="9">
        <f>MIN(0.5,SUMIFS(美育素质!L:L,美育素质!B:B,B47,美育素质!D:D,"=文化艺术实践"))</f>
        <v>0</v>
      </c>
      <c r="S47" s="9">
        <f>SUMIFS(美育素质!L:L,美育素质!B:B,B47,美育素质!D:D,"=校内外文化艺术竞赛")</f>
        <v>0</v>
      </c>
      <c r="T47" s="9">
        <f t="shared" si="13"/>
        <v>0</v>
      </c>
      <c r="U47" s="9">
        <f>MAX(0,SUMIFS(劳育素质!K:K,劳育素质!B:B,B47,劳育素质!D:D,"=劳动日常考核基础分")+SUMIFS(劳育素质!K:K,劳育素质!B:B,B47,劳育素质!D:D,"=活动与卫生加减分"))</f>
        <v>1.511</v>
      </c>
      <c r="V47" s="9">
        <f>SUMIFS(劳育素质!K:K,劳育素质!B:B,B47,劳育素质!D:D,"=志愿服务",劳育素质!F:F,"=A类+B类")</f>
        <v>0.7</v>
      </c>
      <c r="W47" s="9">
        <f>SUMIFS(劳育素质!K:K,劳育素质!B:B,B47,劳育素质!D:D,"=志愿服务",劳育素质!F:F,"=C类")</f>
        <v>0</v>
      </c>
      <c r="X47" s="9">
        <f t="shared" si="14"/>
        <v>0.7</v>
      </c>
      <c r="Y47" s="9">
        <f>SUMIFS(劳育素质!K:K,劳育素质!B:B,B47,劳育素质!D:D,"=实习实训")</f>
        <v>0</v>
      </c>
      <c r="Z47" s="9">
        <f t="shared" si="15"/>
        <v>2.211</v>
      </c>
      <c r="AA47" s="9">
        <f>SUMIFS(创新与实践素质!L:L,创新与实践素质!B:B,B47,创新与实践素质!D:D,"=创新创业素质")</f>
        <v>0</v>
      </c>
      <c r="AB47" s="9">
        <f>SUMIFS(创新与实践素质!L:L,创新与实践素质!B:B,B47,创新与实践素质!D:D,"=水平考试")</f>
        <v>0</v>
      </c>
      <c r="AC47" s="9">
        <f>SUMIFS(创新与实践素质!L:L,创新与实践素质!B:B,B47,创新与实践素质!D:D,"=社会实践")</f>
        <v>0</v>
      </c>
      <c r="AD47" s="9">
        <f>_xlfn.MAXIFS(创新与实践素质!L:L,创新与实践素质!B:B,B47,创新与实践素质!D:D,"=社会工作能力（工作表现）",创新与实践素质!G:G,"=上学期")+_xlfn.MAXIFS(创新与实践素质!L:L,创新与实践素质!B:B,B47,创新与实践素质!D:D,"=社会工作能力（工作表现）",创新与实践素质!G:G,"=下学期")</f>
        <v>0</v>
      </c>
      <c r="AE47" s="9">
        <f t="shared" si="16"/>
        <v>0</v>
      </c>
      <c r="AF47" s="9">
        <f t="shared" si="17"/>
        <v>62.9033333333333</v>
      </c>
    </row>
    <row r="48" spans="1:32">
      <c r="A48" s="4" t="s">
        <v>41</v>
      </c>
      <c r="B48" s="31" t="s">
        <v>52</v>
      </c>
      <c r="C48" s="4"/>
      <c r="D48" s="9">
        <f>SUMIFS(德育素质!H:H,德育素质!B:B,B48,德育素质!D:D,"=基本评定分")</f>
        <v>6</v>
      </c>
      <c r="E48" s="9">
        <f>MIN(2,SUMIFS(德育素质!H:H,德育素质!A:A,A48,德育素质!D:D,"=集体评定等级分",德育素质!E:E,"=班级考评等级")+SUMIFS(德育素质!H:H,德育素质!B:B,B48,德育素质!D:D,"=集体评定等级分"))</f>
        <v>1</v>
      </c>
      <c r="F48" s="9">
        <f>MIN(2,SUMIFS(德育素质!H:H,德育素质!B:B,B48,德育素质!D:D,"=社会责任记实分"))</f>
        <v>0</v>
      </c>
      <c r="G48" s="9">
        <f>SUMIFS(德育素质!H:H,德育素质!B:B,B48,德育素质!D:D,"=违纪违规扣分")</f>
        <v>0</v>
      </c>
      <c r="H48" s="9">
        <f>SUMIFS(德育素质!H:H,德育素质!B:B,B48,德育素质!D:D,"=荣誉称号加分")</f>
        <v>0</v>
      </c>
      <c r="I48" s="9">
        <f t="shared" si="9"/>
        <v>1</v>
      </c>
      <c r="J48" s="9">
        <f t="shared" si="10"/>
        <v>7</v>
      </c>
      <c r="K48" s="9">
        <f>(VLOOKUP(B48,智育素质!B:D,3,0)*10+50)*0.6</f>
        <v>48.474</v>
      </c>
      <c r="L48" s="9">
        <f>SUMIFS(体育素质!J:J,体育素质!B:B,B48,体育素质!D:D,"=体育课程成绩",体育素质!E:E,"=体育成绩")/40</f>
        <v>3.55</v>
      </c>
      <c r="M48" s="9">
        <f>SUMIFS(体育素质!L:L,体育素质!B:B,B48,体育素质!D:D,"=校内外体育竞赛")</f>
        <v>0</v>
      </c>
      <c r="N48" s="9">
        <f>SUMIFS(体育素质!L:L,体育素质!B:B,B48,体育素质!D:D,"=校内外体育活动",体育素质!E:E,"=早锻炼")</f>
        <v>0.125</v>
      </c>
      <c r="O48" s="9">
        <f>SUMIFS(体育素质!L:L,体育素质!B:B,B48,体育素质!D:D,"=校内外体育活动",体育素质!E:E,"=校园跑")</f>
        <v>0</v>
      </c>
      <c r="P48" s="9">
        <f t="shared" si="11"/>
        <v>0.125</v>
      </c>
      <c r="Q48" s="9">
        <f t="shared" si="12"/>
        <v>3.675</v>
      </c>
      <c r="R48" s="9">
        <f>MIN(0.5,SUMIFS(美育素质!L:L,美育素质!B:B,B48,美育素质!D:D,"=文化艺术实践"))</f>
        <v>0</v>
      </c>
      <c r="S48" s="9">
        <f>SUMIFS(美育素质!L:L,美育素质!B:B,B48,美育素质!D:D,"=校内外文化艺术竞赛")</f>
        <v>0</v>
      </c>
      <c r="T48" s="9">
        <f t="shared" si="13"/>
        <v>0</v>
      </c>
      <c r="U48" s="9">
        <f>MAX(0,SUMIFS(劳育素质!K:K,劳育素质!B:B,B48,劳育素质!D:D,"=劳动日常考核基础分")+SUMIFS(劳育素质!K:K,劳育素质!B:B,B48,劳育素质!D:D,"=活动与卫生加减分"))</f>
        <v>1.53426666666667</v>
      </c>
      <c r="V48" s="9">
        <f>SUMIFS(劳育素质!K:K,劳育素质!B:B,B48,劳育素质!D:D,"=志愿服务",劳育素质!F:F,"=A类+B类")</f>
        <v>3</v>
      </c>
      <c r="W48" s="9">
        <f>SUMIFS(劳育素质!K:K,劳育素质!B:B,B48,劳育素质!D:D,"=志愿服务",劳育素质!F:F,"=C类")</f>
        <v>0</v>
      </c>
      <c r="X48" s="9">
        <f t="shared" si="14"/>
        <v>3</v>
      </c>
      <c r="Y48" s="9">
        <f>SUMIFS(劳育素质!K:K,劳育素质!B:B,B48,劳育素质!D:D,"=实习实训")</f>
        <v>0</v>
      </c>
      <c r="Z48" s="9">
        <f t="shared" si="15"/>
        <v>4.53426666666667</v>
      </c>
      <c r="AA48" s="9">
        <f>SUMIFS(创新与实践素质!L:L,创新与实践素质!B:B,B48,创新与实践素质!D:D,"=创新创业素质")</f>
        <v>0</v>
      </c>
      <c r="AB48" s="9">
        <f>SUMIFS(创新与实践素质!L:L,创新与实践素质!B:B,B48,创新与实践素质!D:D,"=水平考试")</f>
        <v>0</v>
      </c>
      <c r="AC48" s="9">
        <f>SUMIFS(创新与实践素质!L:L,创新与实践素质!B:B,B48,创新与实践素质!D:D,"=社会实践")</f>
        <v>0</v>
      </c>
      <c r="AD48" s="9">
        <f>_xlfn.MAXIFS(创新与实践素质!L:L,创新与实践素质!B:B,B48,创新与实践素质!D:D,"=社会工作能力（工作表现）",创新与实践素质!G:G,"=上学期")+_xlfn.MAXIFS(创新与实践素质!L:L,创新与实践素质!B:B,B48,创新与实践素质!D:D,"=社会工作能力（工作表现）",创新与实践素质!G:G,"=下学期")</f>
        <v>0.15</v>
      </c>
      <c r="AE48" s="9">
        <f t="shared" si="16"/>
        <v>0.15</v>
      </c>
      <c r="AF48" s="9">
        <f t="shared" si="17"/>
        <v>63.8332666666667</v>
      </c>
    </row>
    <row r="49" spans="1:32">
      <c r="A49" s="4" t="s">
        <v>41</v>
      </c>
      <c r="B49" s="31" t="s">
        <v>53</v>
      </c>
      <c r="C49" s="4"/>
      <c r="D49" s="9">
        <f>SUMIFS(德育素质!H:H,德育素质!B:B,B49,德育素质!D:D,"=基本评定分")</f>
        <v>6</v>
      </c>
      <c r="E49" s="9">
        <f>MIN(2,SUMIFS(德育素质!H:H,德育素质!A:A,A49,德育素质!D:D,"=集体评定等级分",德育素质!E:E,"=班级考评等级")+SUMIFS(德育素质!H:H,德育素质!B:B,B49,德育素质!D:D,"=集体评定等级分"))</f>
        <v>1</v>
      </c>
      <c r="F49" s="9">
        <f>MIN(2,SUMIFS(德育素质!H:H,德育素质!B:B,B49,德育素质!D:D,"=社会责任记实分"))</f>
        <v>0</v>
      </c>
      <c r="G49" s="9">
        <f>SUMIFS(德育素质!H:H,德育素质!B:B,B49,德育素质!D:D,"=违纪违规扣分")</f>
        <v>0</v>
      </c>
      <c r="H49" s="9">
        <f>SUMIFS(德育素质!H:H,德育素质!B:B,B49,德育素质!D:D,"=荣誉称号加分")</f>
        <v>0</v>
      </c>
      <c r="I49" s="9">
        <f t="shared" si="9"/>
        <v>1</v>
      </c>
      <c r="J49" s="9">
        <f t="shared" si="10"/>
        <v>7</v>
      </c>
      <c r="K49" s="9">
        <f>(VLOOKUP(B49,智育素质!B:D,3,0)*10+50)*0.6</f>
        <v>48.09</v>
      </c>
      <c r="L49" s="9">
        <f>SUMIFS(体育素质!J:J,体育素质!B:B,B49,体育素质!D:D,"=体育课程成绩",体育素质!E:E,"=体育成绩")/40</f>
        <v>4.425</v>
      </c>
      <c r="M49" s="9">
        <f>SUMIFS(体育素质!L:L,体育素质!B:B,B49,体育素质!D:D,"=校内外体育竞赛")</f>
        <v>0</v>
      </c>
      <c r="N49" s="9">
        <f>SUMIFS(体育素质!L:L,体育素质!B:B,B49,体育素质!D:D,"=校内外体育活动",体育素质!E:E,"=早锻炼")</f>
        <v>0.49</v>
      </c>
      <c r="O49" s="9">
        <f>SUMIFS(体育素质!L:L,体育素质!B:B,B49,体育素质!D:D,"=校内外体育活动",体育素质!E:E,"=校园跑")</f>
        <v>0.6</v>
      </c>
      <c r="P49" s="9">
        <f t="shared" si="11"/>
        <v>1.09</v>
      </c>
      <c r="Q49" s="9">
        <f t="shared" si="12"/>
        <v>5.515</v>
      </c>
      <c r="R49" s="9">
        <f>MIN(0.5,SUMIFS(美育素质!L:L,美育素质!B:B,B49,美育素质!D:D,"=文化艺术实践"))</f>
        <v>0</v>
      </c>
      <c r="S49" s="9">
        <f>SUMIFS(美育素质!L:L,美育素质!B:B,B49,美育素质!D:D,"=校内外文化艺术竞赛")</f>
        <v>0</v>
      </c>
      <c r="T49" s="9">
        <f t="shared" si="13"/>
        <v>0</v>
      </c>
      <c r="U49" s="9">
        <f>MAX(0,SUMIFS(劳育素质!K:K,劳育素质!B:B,B49,劳育素质!D:D,"=劳动日常考核基础分")+SUMIFS(劳育素质!K:K,劳育素质!B:B,B49,劳育素质!D:D,"=活动与卫生加减分"))</f>
        <v>1.48611111111111</v>
      </c>
      <c r="V49" s="9">
        <f>SUMIFS(劳育素质!K:K,劳育素质!B:B,B49,劳育素质!D:D,"=志愿服务",劳育素质!F:F,"=A类+B类")</f>
        <v>1.175</v>
      </c>
      <c r="W49" s="9">
        <f>SUMIFS(劳育素质!K:K,劳育素质!B:B,B49,劳育素质!D:D,"=志愿服务",劳育素质!F:F,"=C类")</f>
        <v>0</v>
      </c>
      <c r="X49" s="9">
        <f t="shared" si="14"/>
        <v>1.175</v>
      </c>
      <c r="Y49" s="9">
        <f>SUMIFS(劳育素质!K:K,劳育素质!B:B,B49,劳育素质!D:D,"=实习实训")</f>
        <v>0</v>
      </c>
      <c r="Z49" s="9">
        <f t="shared" si="15"/>
        <v>2.66111111111111</v>
      </c>
      <c r="AA49" s="9">
        <f>SUMIFS(创新与实践素质!L:L,创新与实践素质!B:B,B49,创新与实践素质!D:D,"=创新创业素质")</f>
        <v>0</v>
      </c>
      <c r="AB49" s="9">
        <f>SUMIFS(创新与实践素质!L:L,创新与实践素质!B:B,B49,创新与实践素质!D:D,"=水平考试")</f>
        <v>0</v>
      </c>
      <c r="AC49" s="9">
        <f>SUMIFS(创新与实践素质!L:L,创新与实践素质!B:B,B49,创新与实践素质!D:D,"=社会实践")</f>
        <v>0</v>
      </c>
      <c r="AD49" s="9">
        <f>_xlfn.MAXIFS(创新与实践素质!L:L,创新与实践素质!B:B,B49,创新与实践素质!D:D,"=社会工作能力（工作表现）",创新与实践素质!G:G,"=上学期")+_xlfn.MAXIFS(创新与实践素质!L:L,创新与实践素质!B:B,B49,创新与实践素质!D:D,"=社会工作能力（工作表现）",创新与实践素质!G:G,"=下学期")</f>
        <v>0.25</v>
      </c>
      <c r="AE49" s="9">
        <f t="shared" si="16"/>
        <v>0.25</v>
      </c>
      <c r="AF49" s="9">
        <f t="shared" si="17"/>
        <v>63.5161111111111</v>
      </c>
    </row>
    <row r="50" spans="1:32">
      <c r="A50" s="4" t="s">
        <v>41</v>
      </c>
      <c r="B50" s="31" t="s">
        <v>54</v>
      </c>
      <c r="C50" s="4"/>
      <c r="D50" s="9">
        <f>SUMIFS(德育素质!H:H,德育素质!B:B,B50,德育素质!D:D,"=基本评定分")</f>
        <v>0</v>
      </c>
      <c r="E50" s="9">
        <f>MIN(2,SUMIFS(德育素质!H:H,德育素质!A:A,A50,德育素质!D:D,"=集体评定等级分",德育素质!E:E,"=班级考评等级")+SUMIFS(德育素质!H:H,德育素质!B:B,B50,德育素质!D:D,"=集体评定等级分"))</f>
        <v>1</v>
      </c>
      <c r="F50" s="9">
        <f>MIN(2,SUMIFS(德育素质!H:H,德育素质!B:B,B50,德育素质!D:D,"=社会责任记实分"))</f>
        <v>0</v>
      </c>
      <c r="G50" s="9">
        <f>SUMIFS(德育素质!H:H,德育素质!B:B,B50,德育素质!D:D,"=违纪违规扣分")</f>
        <v>0</v>
      </c>
      <c r="H50" s="9">
        <f>SUMIFS(德育素质!H:H,德育素质!B:B,B50,德育素质!D:D,"=荣誉称号加分")</f>
        <v>0</v>
      </c>
      <c r="I50" s="9">
        <f t="shared" si="9"/>
        <v>1</v>
      </c>
      <c r="J50" s="9">
        <f t="shared" si="10"/>
        <v>1</v>
      </c>
      <c r="K50" s="9">
        <f>(VLOOKUP(B50,智育素质!B:D,3,0)*10+50)*0.6</f>
        <v>45.972</v>
      </c>
      <c r="L50" s="9">
        <f>SUMIFS(体育素质!J:J,体育素质!B:B,B50,体育素质!D:D,"=体育课程成绩",体育素质!E:E,"=体育成绩")/40</f>
        <v>4.025</v>
      </c>
      <c r="M50" s="9">
        <f>SUMIFS(体育素质!L:L,体育素质!B:B,B50,体育素质!D:D,"=校内外体育竞赛")</f>
        <v>0</v>
      </c>
      <c r="N50" s="9">
        <f>SUMIFS(体育素质!L:L,体育素质!B:B,B50,体育素质!D:D,"=校内外体育活动",体育素质!E:E,"=早锻炼")</f>
        <v>0</v>
      </c>
      <c r="O50" s="9">
        <f>SUMIFS(体育素质!L:L,体育素质!B:B,B50,体育素质!D:D,"=校内外体育活动",体育素质!E:E,"=校园跑")</f>
        <v>0.250791666666667</v>
      </c>
      <c r="P50" s="9">
        <f t="shared" si="11"/>
        <v>0.250791666666667</v>
      </c>
      <c r="Q50" s="9">
        <f t="shared" si="12"/>
        <v>4.27579166666667</v>
      </c>
      <c r="R50" s="9">
        <f>MIN(0.5,SUMIFS(美育素质!L:L,美育素质!B:B,B50,美育素质!D:D,"=文化艺术实践"))</f>
        <v>0</v>
      </c>
      <c r="S50" s="9">
        <f>SUMIFS(美育素质!L:L,美育素质!B:B,B50,美育素质!D:D,"=校内外文化艺术竞赛")</f>
        <v>0</v>
      </c>
      <c r="T50" s="9">
        <f t="shared" si="13"/>
        <v>0</v>
      </c>
      <c r="U50" s="9">
        <f>MAX(0,SUMIFS(劳育素质!K:K,劳育素质!B:B,B50,劳育素质!D:D,"=劳动日常考核基础分")+SUMIFS(劳育素质!K:K,劳育素质!B:B,B50,劳育素质!D:D,"=活动与卫生加减分"))</f>
        <v>1.511</v>
      </c>
      <c r="V50" s="9">
        <f>SUMIFS(劳育素质!K:K,劳育素质!B:B,B50,劳育素质!D:D,"=志愿服务",劳育素质!F:F,"=A类+B类")</f>
        <v>0.5</v>
      </c>
      <c r="W50" s="9">
        <f>SUMIFS(劳育素质!K:K,劳育素质!B:B,B50,劳育素质!D:D,"=志愿服务",劳育素质!F:F,"=C类")</f>
        <v>0</v>
      </c>
      <c r="X50" s="9">
        <f t="shared" si="14"/>
        <v>0.5</v>
      </c>
      <c r="Y50" s="9">
        <f>SUMIFS(劳育素质!K:K,劳育素质!B:B,B50,劳育素质!D:D,"=实习实训")</f>
        <v>0</v>
      </c>
      <c r="Z50" s="9">
        <f t="shared" si="15"/>
        <v>2.011</v>
      </c>
      <c r="AA50" s="9">
        <f>SUMIFS(创新与实践素质!L:L,创新与实践素质!B:B,B50,创新与实践素质!D:D,"=创新创业素质")</f>
        <v>0</v>
      </c>
      <c r="AB50" s="9">
        <f>SUMIFS(创新与实践素质!L:L,创新与实践素质!B:B,B50,创新与实践素质!D:D,"=水平考试")</f>
        <v>0</v>
      </c>
      <c r="AC50" s="9">
        <f>SUMIFS(创新与实践素质!L:L,创新与实践素质!B:B,B50,创新与实践素质!D:D,"=社会实践")</f>
        <v>0</v>
      </c>
      <c r="AD50" s="9">
        <f>_xlfn.MAXIFS(创新与实践素质!L:L,创新与实践素质!B:B,B50,创新与实践素质!D:D,"=社会工作能力（工作表现）",创新与实践素质!G:G,"=上学期")+_xlfn.MAXIFS(创新与实践素质!L:L,创新与实践素质!B:B,B50,创新与实践素质!D:D,"=社会工作能力（工作表现）",创新与实践素质!G:G,"=下学期")</f>
        <v>0</v>
      </c>
      <c r="AE50" s="9">
        <f t="shared" si="16"/>
        <v>0</v>
      </c>
      <c r="AF50" s="9">
        <f t="shared" si="17"/>
        <v>53.2587916666667</v>
      </c>
    </row>
    <row r="51" spans="1:32">
      <c r="A51" s="4" t="s">
        <v>41</v>
      </c>
      <c r="B51" s="31" t="s">
        <v>55</v>
      </c>
      <c r="C51" s="4"/>
      <c r="D51" s="9">
        <f>SUMIFS(德育素质!H:H,德育素质!B:B,B51,德育素质!D:D,"=基本评定分")</f>
        <v>5.28</v>
      </c>
      <c r="E51" s="9">
        <f>MIN(2,SUMIFS(德育素质!H:H,德育素质!A:A,A51,德育素质!D:D,"=集体评定等级分",德育素质!E:E,"=班级考评等级")+SUMIFS(德育素质!H:H,德育素质!B:B,B51,德育素质!D:D,"=集体评定等级分"))</f>
        <v>1</v>
      </c>
      <c r="F51" s="9">
        <f>MIN(2,SUMIFS(德育素质!H:H,德育素质!B:B,B51,德育素质!D:D,"=社会责任记实分"))</f>
        <v>0</v>
      </c>
      <c r="G51" s="9">
        <f>SUMIFS(德育素质!H:H,德育素质!B:B,B51,德育素质!D:D,"=违纪违规扣分")</f>
        <v>0</v>
      </c>
      <c r="H51" s="9">
        <f>SUMIFS(德育素质!H:H,德育素质!B:B,B51,德育素质!D:D,"=荣誉称号加分")</f>
        <v>0</v>
      </c>
      <c r="I51" s="9">
        <f t="shared" si="9"/>
        <v>1</v>
      </c>
      <c r="J51" s="9">
        <f t="shared" si="10"/>
        <v>6.28</v>
      </c>
      <c r="K51" s="9">
        <f>(VLOOKUP(B51,智育素质!B:D,3,0)*10+50)*0.6</f>
        <v>47.598</v>
      </c>
      <c r="L51" s="9">
        <f>SUMIFS(体育素质!J:J,体育素质!B:B,B51,体育素质!D:D,"=体育课程成绩",体育素质!E:E,"=体育成绩")/40</f>
        <v>4.2</v>
      </c>
      <c r="M51" s="9">
        <f>SUMIFS(体育素质!L:L,体育素质!B:B,B51,体育素质!D:D,"=校内外体育竞赛")</f>
        <v>0</v>
      </c>
      <c r="N51" s="9">
        <f>SUMIFS(体育素质!L:L,体育素质!B:B,B51,体育素质!D:D,"=校内外体育活动",体育素质!E:E,"=早锻炼")</f>
        <v>0</v>
      </c>
      <c r="O51" s="9">
        <f>SUMIFS(体育素质!L:L,体育素质!B:B,B51,体育素质!D:D,"=校内外体育活动",体育素质!E:E,"=校园跑")</f>
        <v>0.250958333333334</v>
      </c>
      <c r="P51" s="9">
        <f t="shared" si="11"/>
        <v>0.250958333333334</v>
      </c>
      <c r="Q51" s="9">
        <f t="shared" si="12"/>
        <v>4.45095833333333</v>
      </c>
      <c r="R51" s="9">
        <f>MIN(0.5,SUMIFS(美育素质!L:L,美育素质!B:B,B51,美育素质!D:D,"=文化艺术实践"))</f>
        <v>0</v>
      </c>
      <c r="S51" s="9">
        <f>SUMIFS(美育素质!L:L,美育素质!B:B,B51,美育素质!D:D,"=校内外文化艺术竞赛")</f>
        <v>0</v>
      </c>
      <c r="T51" s="9">
        <f t="shared" si="13"/>
        <v>0</v>
      </c>
      <c r="U51" s="9">
        <f>MAX(0,SUMIFS(劳育素质!K:K,劳育素质!B:B,B51,劳育素质!D:D,"=劳动日常考核基础分")+SUMIFS(劳育素质!K:K,劳育素质!B:B,B51,劳育素质!D:D,"=活动与卫生加减分"))</f>
        <v>1.36966666666667</v>
      </c>
      <c r="V51" s="9">
        <f>SUMIFS(劳育素质!K:K,劳育素质!B:B,B51,劳育素质!D:D,"=志愿服务",劳育素质!F:F,"=A类+B类")</f>
        <v>0.25</v>
      </c>
      <c r="W51" s="9">
        <f>SUMIFS(劳育素质!K:K,劳育素质!B:B,B51,劳育素质!D:D,"=志愿服务",劳育素质!F:F,"=C类")</f>
        <v>0</v>
      </c>
      <c r="X51" s="9">
        <f t="shared" si="14"/>
        <v>0.25</v>
      </c>
      <c r="Y51" s="9">
        <f>SUMIFS(劳育素质!K:K,劳育素质!B:B,B51,劳育素质!D:D,"=实习实训")</f>
        <v>0</v>
      </c>
      <c r="Z51" s="9">
        <f t="shared" si="15"/>
        <v>1.61966666666667</v>
      </c>
      <c r="AA51" s="9">
        <f>SUMIFS(创新与实践素质!L:L,创新与实践素质!B:B,B51,创新与实践素质!D:D,"=创新创业素质")</f>
        <v>0</v>
      </c>
      <c r="AB51" s="9">
        <f>SUMIFS(创新与实践素质!L:L,创新与实践素质!B:B,B51,创新与实践素质!D:D,"=水平考试")</f>
        <v>0</v>
      </c>
      <c r="AC51" s="9">
        <f>SUMIFS(创新与实践素质!L:L,创新与实践素质!B:B,B51,创新与实践素质!D:D,"=社会实践")</f>
        <v>0</v>
      </c>
      <c r="AD51" s="9">
        <f>_xlfn.MAXIFS(创新与实践素质!L:L,创新与实践素质!B:B,B51,创新与实践素质!D:D,"=社会工作能力（工作表现）",创新与实践素质!G:G,"=上学期")+_xlfn.MAXIFS(创新与实践素质!L:L,创新与实践素质!B:B,B51,创新与实践素质!D:D,"=社会工作能力（工作表现）",创新与实践素质!G:G,"=下学期")</f>
        <v>0</v>
      </c>
      <c r="AE51" s="9">
        <f t="shared" si="16"/>
        <v>0</v>
      </c>
      <c r="AF51" s="9">
        <f t="shared" si="17"/>
        <v>59.948625</v>
      </c>
    </row>
    <row r="52" spans="1:32">
      <c r="A52" s="4" t="s">
        <v>41</v>
      </c>
      <c r="B52" s="31" t="s">
        <v>56</v>
      </c>
      <c r="C52" s="4"/>
      <c r="D52" s="9">
        <f>SUMIFS(德育素质!H:H,德育素质!B:B,B52,德育素质!D:D,"=基本评定分")</f>
        <v>5.28</v>
      </c>
      <c r="E52" s="9">
        <f>MIN(2,SUMIFS(德育素质!H:H,德育素质!A:A,A52,德育素质!D:D,"=集体评定等级分",德育素质!E:E,"=班级考评等级")+SUMIFS(德育素质!H:H,德育素质!B:B,B52,德育素质!D:D,"=集体评定等级分"))</f>
        <v>1</v>
      </c>
      <c r="F52" s="9">
        <f>MIN(2,SUMIFS(德育素质!H:H,德育素质!B:B,B52,德育素质!D:D,"=社会责任记实分"))</f>
        <v>0</v>
      </c>
      <c r="G52" s="9">
        <f>SUMIFS(德育素质!H:H,德育素质!B:B,B52,德育素质!D:D,"=违纪违规扣分")</f>
        <v>0</v>
      </c>
      <c r="H52" s="9">
        <f>SUMIFS(德育素质!H:H,德育素质!B:B,B52,德育素质!D:D,"=荣誉称号加分")</f>
        <v>0</v>
      </c>
      <c r="I52" s="9">
        <f t="shared" si="9"/>
        <v>1</v>
      </c>
      <c r="J52" s="9">
        <f t="shared" si="10"/>
        <v>6.28</v>
      </c>
      <c r="K52" s="9">
        <f>(VLOOKUP(B52,智育素质!B:D,3,0)*10+50)*0.6</f>
        <v>46.89</v>
      </c>
      <c r="L52" s="9">
        <f>SUMIFS(体育素质!J:J,体育素质!B:B,B52,体育素质!D:D,"=体育课程成绩",体育素质!E:E,"=体育成绩")/40</f>
        <v>3.925</v>
      </c>
      <c r="M52" s="9">
        <f>SUMIFS(体育素质!L:L,体育素质!B:B,B52,体育素质!D:D,"=校内外体育竞赛")</f>
        <v>0</v>
      </c>
      <c r="N52" s="9">
        <f>SUMIFS(体育素质!L:L,体育素质!B:B,B52,体育素质!D:D,"=校内外体育活动",体育素质!E:E,"=早锻炼")</f>
        <v>0.415</v>
      </c>
      <c r="O52" s="9">
        <f>SUMIFS(体育素质!L:L,体育素质!B:B,B52,体育素质!D:D,"=校内外体育活动",体育素质!E:E,"=校园跑")</f>
        <v>0</v>
      </c>
      <c r="P52" s="9">
        <f t="shared" si="11"/>
        <v>0.415</v>
      </c>
      <c r="Q52" s="9">
        <f t="shared" si="12"/>
        <v>4.34</v>
      </c>
      <c r="R52" s="9">
        <f>MIN(0.5,SUMIFS(美育素质!L:L,美育素质!B:B,B52,美育素质!D:D,"=文化艺术实践"))</f>
        <v>0</v>
      </c>
      <c r="S52" s="9">
        <f>SUMIFS(美育素质!L:L,美育素质!B:B,B52,美育素质!D:D,"=校内外文化艺术竞赛")</f>
        <v>0</v>
      </c>
      <c r="T52" s="9">
        <f t="shared" si="13"/>
        <v>0</v>
      </c>
      <c r="U52" s="9">
        <f>MAX(0,SUMIFS(劳育素质!K:K,劳育素质!B:B,B52,劳育素质!D:D,"=劳动日常考核基础分")+SUMIFS(劳育素质!K:K,劳育素质!B:B,B52,劳育素质!D:D,"=活动与卫生加减分"))</f>
        <v>1.547</v>
      </c>
      <c r="V52" s="9">
        <f>SUMIFS(劳育素质!K:K,劳育素质!B:B,B52,劳育素质!D:D,"=志愿服务",劳育素质!F:F,"=A类+B类")</f>
        <v>0</v>
      </c>
      <c r="W52" s="9">
        <f>SUMIFS(劳育素质!K:K,劳育素质!B:B,B52,劳育素质!D:D,"=志愿服务",劳育素质!F:F,"=C类")</f>
        <v>0</v>
      </c>
      <c r="X52" s="9">
        <f t="shared" si="14"/>
        <v>0</v>
      </c>
      <c r="Y52" s="9">
        <f>SUMIFS(劳育素质!K:K,劳育素质!B:B,B52,劳育素质!D:D,"=实习实训")</f>
        <v>0</v>
      </c>
      <c r="Z52" s="9">
        <f t="shared" si="15"/>
        <v>1.547</v>
      </c>
      <c r="AA52" s="9">
        <f>SUMIFS(创新与实践素质!L:L,创新与实践素质!B:B,B52,创新与实践素质!D:D,"=创新创业素质")</f>
        <v>0</v>
      </c>
      <c r="AB52" s="9">
        <f>SUMIFS(创新与实践素质!L:L,创新与实践素质!B:B,B52,创新与实践素质!D:D,"=水平考试")</f>
        <v>0</v>
      </c>
      <c r="AC52" s="9">
        <f>SUMIFS(创新与实践素质!L:L,创新与实践素质!B:B,B52,创新与实践素质!D:D,"=社会实践")</f>
        <v>0</v>
      </c>
      <c r="AD52" s="9">
        <f>_xlfn.MAXIFS(创新与实践素质!L:L,创新与实践素质!B:B,B52,创新与实践素质!D:D,"=社会工作能力（工作表现）",创新与实践素质!G:G,"=上学期")+_xlfn.MAXIFS(创新与实践素质!L:L,创新与实践素质!B:B,B52,创新与实践素质!D:D,"=社会工作能力（工作表现）",创新与实践素质!G:G,"=下学期")</f>
        <v>0</v>
      </c>
      <c r="AE52" s="9">
        <f t="shared" si="16"/>
        <v>0</v>
      </c>
      <c r="AF52" s="9">
        <f t="shared" si="17"/>
        <v>59.057</v>
      </c>
    </row>
    <row r="53" spans="1:32">
      <c r="A53" s="4" t="s">
        <v>41</v>
      </c>
      <c r="B53" s="31" t="s">
        <v>57</v>
      </c>
      <c r="C53" s="4"/>
      <c r="D53" s="9">
        <f>SUMIFS(德育素质!H:H,德育素质!B:B,B53,德育素质!D:D,"=基本评定分")</f>
        <v>5.28</v>
      </c>
      <c r="E53" s="9">
        <f>MIN(2,SUMIFS(德育素质!H:H,德育素质!A:A,A53,德育素质!D:D,"=集体评定等级分",德育素质!E:E,"=班级考评等级")+SUMIFS(德育素质!H:H,德育素质!B:B,B53,德育素质!D:D,"=集体评定等级分"))</f>
        <v>1</v>
      </c>
      <c r="F53" s="9">
        <f>MIN(2,SUMIFS(德育素质!H:H,德育素质!B:B,B53,德育素质!D:D,"=社会责任记实分"))</f>
        <v>0</v>
      </c>
      <c r="G53" s="7">
        <f>SUMIFS(德育素质!H:H,德育素质!B:B,B53,德育素质!D:D,"=违纪违规扣分")</f>
        <v>-0.02</v>
      </c>
      <c r="H53" s="9">
        <f>SUMIFS(德育素质!H:H,德育素质!B:B,B53,德育素质!D:D,"=荣誉称号加分")</f>
        <v>0</v>
      </c>
      <c r="I53" s="9">
        <f t="shared" si="9"/>
        <v>0.98</v>
      </c>
      <c r="J53" s="9">
        <f t="shared" si="10"/>
        <v>6.26</v>
      </c>
      <c r="K53" s="9">
        <f>(VLOOKUP(B53,智育素质!B:D,3,0)*10+50)*0.6</f>
        <v>42.36</v>
      </c>
      <c r="L53" s="9">
        <f>SUMIFS(体育素质!J:J,体育素质!B:B,B53,体育素质!D:D,"=体育课程成绩",体育素质!E:E,"=体育成绩")/40</f>
        <v>4.25</v>
      </c>
      <c r="M53" s="9">
        <f>SUMIFS(体育素质!L:L,体育素质!B:B,B53,体育素质!D:D,"=校内外体育竞赛")</f>
        <v>0.25</v>
      </c>
      <c r="N53" s="9">
        <f>SUMIFS(体育素质!L:L,体育素质!B:B,B53,体育素质!D:D,"=校内外体育活动",体育素质!E:E,"=早锻炼")</f>
        <v>0.165</v>
      </c>
      <c r="O53" s="9">
        <f>SUMIFS(体育素质!L:L,体育素质!B:B,B53,体育素质!D:D,"=校内外体育活动",体育素质!E:E,"=校园跑")</f>
        <v>0.316291666666666</v>
      </c>
      <c r="P53" s="9">
        <f t="shared" si="11"/>
        <v>0.731291666666666</v>
      </c>
      <c r="Q53" s="9">
        <f t="shared" si="12"/>
        <v>4.98129166666667</v>
      </c>
      <c r="R53" s="9">
        <f>MIN(0.5,SUMIFS(美育素质!L:L,美育素质!B:B,B53,美育素质!D:D,"=文化艺术实践"))</f>
        <v>0</v>
      </c>
      <c r="S53" s="9">
        <f>SUMIFS(美育素质!L:L,美育素质!B:B,B53,美育素质!D:D,"=校内外文化艺术竞赛")</f>
        <v>0</v>
      </c>
      <c r="T53" s="9">
        <f t="shared" si="13"/>
        <v>0</v>
      </c>
      <c r="U53" s="9">
        <f>MAX(0,SUMIFS(劳育素质!K:K,劳育素质!B:B,B53,劳育素质!D:D,"=劳动日常考核基础分")+SUMIFS(劳育素质!K:K,劳育素质!B:B,B53,劳育素质!D:D,"=活动与卫生加减分"))</f>
        <v>1.4386</v>
      </c>
      <c r="V53" s="9">
        <f>SUMIFS(劳育素质!K:K,劳育素质!B:B,B53,劳育素质!D:D,"=志愿服务",劳育素质!F:F,"=A类+B类")</f>
        <v>0.7</v>
      </c>
      <c r="W53" s="9">
        <f>SUMIFS(劳育素质!K:K,劳育素质!B:B,B53,劳育素质!D:D,"=志愿服务",劳育素质!F:F,"=C类")</f>
        <v>0</v>
      </c>
      <c r="X53" s="9">
        <f t="shared" si="14"/>
        <v>0.7</v>
      </c>
      <c r="Y53" s="9">
        <f>SUMIFS(劳育素质!K:K,劳育素质!B:B,B53,劳育素质!D:D,"=实习实训")</f>
        <v>0</v>
      </c>
      <c r="Z53" s="9">
        <f t="shared" si="15"/>
        <v>2.1386</v>
      </c>
      <c r="AA53" s="9">
        <f>SUMIFS(创新与实践素质!L:L,创新与实践素质!B:B,B53,创新与实践素质!D:D,"=创新创业素质")</f>
        <v>0</v>
      </c>
      <c r="AB53" s="9">
        <f>SUMIFS(创新与实践素质!L:L,创新与实践素质!B:B,B53,创新与实践素质!D:D,"=水平考试")</f>
        <v>0</v>
      </c>
      <c r="AC53" s="9">
        <f>SUMIFS(创新与实践素质!L:L,创新与实践素质!B:B,B53,创新与实践素质!D:D,"=社会实践")</f>
        <v>0</v>
      </c>
      <c r="AD53" s="9">
        <f>_xlfn.MAXIFS(创新与实践素质!L:L,创新与实践素质!B:B,B53,创新与实践素质!D:D,"=社会工作能力（工作表现）",创新与实践素质!G:G,"=上学期")+_xlfn.MAXIFS(创新与实践素质!L:L,创新与实践素质!B:B,B53,创新与实践素质!D:D,"=社会工作能力（工作表现）",创新与实践素质!G:G,"=下学期")</f>
        <v>0.25</v>
      </c>
      <c r="AE53" s="9">
        <f t="shared" si="16"/>
        <v>0.25</v>
      </c>
      <c r="AF53" s="9">
        <f t="shared" si="17"/>
        <v>55.9898916666667</v>
      </c>
    </row>
    <row r="54" spans="1:32">
      <c r="A54" s="4" t="s">
        <v>41</v>
      </c>
      <c r="B54" s="31" t="s">
        <v>58</v>
      </c>
      <c r="C54" s="4"/>
      <c r="D54" s="9">
        <f>SUMIFS(德育素质!H:H,德育素质!B:B,B54,德育素质!D:D,"=基本评定分")</f>
        <v>5.28</v>
      </c>
      <c r="E54" s="9">
        <f>MIN(2,SUMIFS(德育素质!H:H,德育素质!A:A,A54,德育素质!D:D,"=集体评定等级分",德育素质!E:E,"=班级考评等级")+SUMIFS(德育素质!H:H,德育素质!B:B,B54,德育素质!D:D,"=集体评定等级分"))</f>
        <v>1</v>
      </c>
      <c r="F54" s="9">
        <f>MIN(2,SUMIFS(德育素质!H:H,德育素质!B:B,B54,德育素质!D:D,"=社会责任记实分"))</f>
        <v>0</v>
      </c>
      <c r="G54" s="9">
        <f>SUMIFS(德育素质!H:H,德育素质!B:B,B54,德育素质!D:D,"=违纪违规扣分")</f>
        <v>0</v>
      </c>
      <c r="H54" s="9">
        <f>SUMIFS(德育素质!H:H,德育素质!B:B,B54,德育素质!D:D,"=荣誉称号加分")</f>
        <v>0</v>
      </c>
      <c r="I54" s="9">
        <f t="shared" si="9"/>
        <v>1</v>
      </c>
      <c r="J54" s="9">
        <f t="shared" si="10"/>
        <v>6.28</v>
      </c>
      <c r="K54" s="9">
        <f>(VLOOKUP(B54,智育素质!B:D,3,0)*10+50)*0.6</f>
        <v>40.602</v>
      </c>
      <c r="L54" s="9">
        <f>SUMIFS(体育素质!J:J,体育素质!B:B,B54,体育素质!D:D,"=体育课程成绩",体育素质!E:E,"=体育成绩")/40</f>
        <v>3.55</v>
      </c>
      <c r="M54" s="9">
        <f>SUMIFS(体育素质!L:L,体育素质!B:B,B54,体育素质!D:D,"=校内外体育竞赛")</f>
        <v>0</v>
      </c>
      <c r="N54" s="9">
        <f>SUMIFS(体育素质!L:L,体育素质!B:B,B54,体育素质!D:D,"=校内外体育活动",体育素质!E:E,"=早锻炼")</f>
        <v>0</v>
      </c>
      <c r="O54" s="9">
        <f>SUMIFS(体育素质!L:L,体育素质!B:B,B54,体育素质!D:D,"=校内外体育活动",体育素质!E:E,"=校园跑")</f>
        <v>0.132708333333333</v>
      </c>
      <c r="P54" s="9">
        <f t="shared" si="11"/>
        <v>0.132708333333333</v>
      </c>
      <c r="Q54" s="9">
        <f t="shared" si="12"/>
        <v>3.68270833333333</v>
      </c>
      <c r="R54" s="9">
        <f>MIN(0.5,SUMIFS(美育素质!L:L,美育素质!B:B,B54,美育素质!D:D,"=文化艺术实践"))</f>
        <v>0</v>
      </c>
      <c r="S54" s="9">
        <f>SUMIFS(美育素质!L:L,美育素质!B:B,B54,美育素质!D:D,"=校内外文化艺术竞赛")</f>
        <v>0</v>
      </c>
      <c r="T54" s="9">
        <f t="shared" si="13"/>
        <v>0</v>
      </c>
      <c r="U54" s="9">
        <f>MAX(0,SUMIFS(劳育素质!K:K,劳育素质!B:B,B54,劳育素质!D:D,"=劳动日常考核基础分")+SUMIFS(劳育素质!K:K,劳育素质!B:B,B54,劳育素质!D:D,"=活动与卫生加减分"))</f>
        <v>1.511</v>
      </c>
      <c r="V54" s="9">
        <f>SUMIFS(劳育素质!K:K,劳育素质!B:B,B54,劳育素质!D:D,"=志愿服务",劳育素质!F:F,"=A类+B类")</f>
        <v>0.675</v>
      </c>
      <c r="W54" s="9">
        <f>SUMIFS(劳育素质!K:K,劳育素质!B:B,B54,劳育素质!D:D,"=志愿服务",劳育素质!F:F,"=C类")</f>
        <v>0</v>
      </c>
      <c r="X54" s="9">
        <f t="shared" si="14"/>
        <v>0.675</v>
      </c>
      <c r="Y54" s="9">
        <f>SUMIFS(劳育素质!K:K,劳育素质!B:B,B54,劳育素质!D:D,"=实习实训")</f>
        <v>0</v>
      </c>
      <c r="Z54" s="9">
        <f t="shared" si="15"/>
        <v>2.186</v>
      </c>
      <c r="AA54" s="9">
        <f>SUMIFS(创新与实践素质!L:L,创新与实践素质!B:B,B54,创新与实践素质!D:D,"=创新创业素质")</f>
        <v>0</v>
      </c>
      <c r="AB54" s="9">
        <f>SUMIFS(创新与实践素质!L:L,创新与实践素质!B:B,B54,创新与实践素质!D:D,"=水平考试")</f>
        <v>0</v>
      </c>
      <c r="AC54" s="9">
        <f>SUMIFS(创新与实践素质!L:L,创新与实践素质!B:B,B54,创新与实践素质!D:D,"=社会实践")</f>
        <v>0</v>
      </c>
      <c r="AD54" s="9">
        <f>_xlfn.MAXIFS(创新与实践素质!L:L,创新与实践素质!B:B,B54,创新与实践素质!D:D,"=社会工作能力（工作表现）",创新与实践素质!G:G,"=上学期")+_xlfn.MAXIFS(创新与实践素质!L:L,创新与实践素质!B:B,B54,创新与实践素质!D:D,"=社会工作能力（工作表现）",创新与实践素质!G:G,"=下学期")</f>
        <v>0</v>
      </c>
      <c r="AE54" s="9">
        <f t="shared" si="16"/>
        <v>0</v>
      </c>
      <c r="AF54" s="9">
        <f t="shared" si="17"/>
        <v>52.7507083333333</v>
      </c>
    </row>
    <row r="55" spans="1:32">
      <c r="A55" s="4" t="s">
        <v>41</v>
      </c>
      <c r="B55" s="31" t="s">
        <v>59</v>
      </c>
      <c r="C55" s="4"/>
      <c r="D55" s="9">
        <f>SUMIFS(德育素质!H:H,德育素质!B:B,B55,德育素质!D:D,"=基本评定分")</f>
        <v>6</v>
      </c>
      <c r="E55" s="9">
        <f>MIN(2,SUMIFS(德育素质!H:H,德育素质!A:A,A55,德育素质!D:D,"=集体评定等级分",德育素质!E:E,"=班级考评等级")+SUMIFS(德育素质!H:H,德育素质!B:B,B55,德育素质!D:D,"=集体评定等级分"))</f>
        <v>1</v>
      </c>
      <c r="F55" s="9">
        <f>MIN(2,SUMIFS(德育素质!H:H,德育素质!B:B,B55,德育素质!D:D,"=社会责任记实分"))</f>
        <v>0</v>
      </c>
      <c r="G55" s="9">
        <f>SUMIFS(德育素质!H:H,德育素质!B:B,B55,德育素质!D:D,"=违纪违规扣分")</f>
        <v>0</v>
      </c>
      <c r="H55" s="9">
        <f>SUMIFS(德育素质!H:H,德育素质!B:B,B55,德育素质!D:D,"=荣誉称号加分")</f>
        <v>0</v>
      </c>
      <c r="I55" s="9">
        <f t="shared" si="9"/>
        <v>1</v>
      </c>
      <c r="J55" s="9">
        <f t="shared" si="10"/>
        <v>7</v>
      </c>
      <c r="K55" s="9">
        <f>(VLOOKUP(B55,智育素质!B:D,3,0)*10+50)*0.6</f>
        <v>45.93</v>
      </c>
      <c r="L55" s="9">
        <f>SUMIFS(体育素质!J:J,体育素质!B:B,B55,体育素质!D:D,"=体育课程成绩",体育素质!E:E,"=体育成绩")/40</f>
        <v>3.8</v>
      </c>
      <c r="M55" s="9">
        <f>SUMIFS(体育素质!L:L,体育素质!B:B,B55,体育素质!D:D,"=校内外体育竞赛")</f>
        <v>0</v>
      </c>
      <c r="N55" s="9">
        <f>SUMIFS(体育素质!L:L,体育素质!B:B,B55,体育素质!D:D,"=校内外体育活动",体育素质!E:E,"=早锻炼")</f>
        <v>0.2</v>
      </c>
      <c r="O55" s="9">
        <f>SUMIFS(体育素质!L:L,体育素质!B:B,B55,体育素质!D:D,"=校内外体育活动",体育素质!E:E,"=校园跑")</f>
        <v>0</v>
      </c>
      <c r="P55" s="9">
        <f t="shared" si="11"/>
        <v>0.2</v>
      </c>
      <c r="Q55" s="9">
        <f t="shared" si="12"/>
        <v>4</v>
      </c>
      <c r="R55" s="9">
        <f>MIN(0.5,SUMIFS(美育素质!L:L,美育素质!B:B,B55,美育素质!D:D,"=文化艺术实践"))</f>
        <v>0</v>
      </c>
      <c r="S55" s="9">
        <f>SUMIFS(美育素质!L:L,美育素质!B:B,B55,美育素质!D:D,"=校内外文化艺术竞赛")</f>
        <v>0</v>
      </c>
      <c r="T55" s="9">
        <f t="shared" si="13"/>
        <v>0</v>
      </c>
      <c r="U55" s="9">
        <f>MAX(0,SUMIFS(劳育素质!K:K,劳育素质!B:B,B55,劳育素质!D:D,"=劳动日常考核基础分")+SUMIFS(劳育素质!K:K,劳育素质!B:B,B55,劳育素质!D:D,"=活动与卫生加减分"))</f>
        <v>1.443</v>
      </c>
      <c r="V55" s="9">
        <f>SUMIFS(劳育素质!K:K,劳育素质!B:B,B55,劳育素质!D:D,"=志愿服务",劳育素质!F:F,"=A类+B类")</f>
        <v>1.275</v>
      </c>
      <c r="W55" s="9">
        <f>SUMIFS(劳育素质!K:K,劳育素质!B:B,B55,劳育素质!D:D,"=志愿服务",劳育素质!F:F,"=C类")</f>
        <v>0</v>
      </c>
      <c r="X55" s="9">
        <f t="shared" si="14"/>
        <v>1.275</v>
      </c>
      <c r="Y55" s="9">
        <f>SUMIFS(劳育素质!K:K,劳育素质!B:B,B55,劳育素质!D:D,"=实习实训")</f>
        <v>0</v>
      </c>
      <c r="Z55" s="9">
        <f t="shared" si="15"/>
        <v>2.718</v>
      </c>
      <c r="AA55" s="9">
        <f>SUMIFS(创新与实践素质!L:L,创新与实践素质!B:B,B55,创新与实践素质!D:D,"=创新创业素质")</f>
        <v>0</v>
      </c>
      <c r="AB55" s="9">
        <f>SUMIFS(创新与实践素质!L:L,创新与实践素质!B:B,B55,创新与实践素质!D:D,"=水平考试")</f>
        <v>0</v>
      </c>
      <c r="AC55" s="9">
        <f>SUMIFS(创新与实践素质!L:L,创新与实践素质!B:B,B55,创新与实践素质!D:D,"=社会实践")</f>
        <v>0</v>
      </c>
      <c r="AD55" s="9">
        <f>_xlfn.MAXIFS(创新与实践素质!L:L,创新与实践素质!B:B,B55,创新与实践素质!D:D,"=社会工作能力（工作表现）",创新与实践素质!G:G,"=上学期")+_xlfn.MAXIFS(创新与实践素质!L:L,创新与实践素质!B:B,B55,创新与实践素质!D:D,"=社会工作能力（工作表现）",创新与实践素质!G:G,"=下学期")</f>
        <v>0.7</v>
      </c>
      <c r="AE55" s="9">
        <f t="shared" si="16"/>
        <v>0.7</v>
      </c>
      <c r="AF55" s="9">
        <f t="shared" si="17"/>
        <v>60.348</v>
      </c>
    </row>
    <row r="56" spans="1:32">
      <c r="A56" s="4" t="s">
        <v>41</v>
      </c>
      <c r="B56" s="31" t="s">
        <v>60</v>
      </c>
      <c r="C56" s="4"/>
      <c r="D56" s="9">
        <f>SUMIFS(德育素质!H:H,德育素质!B:B,B56,德育素质!D:D,"=基本评定分")</f>
        <v>6</v>
      </c>
      <c r="E56" s="9">
        <f>MIN(2,SUMIFS(德育素质!H:H,德育素质!A:A,A56,德育素质!D:D,"=集体评定等级分",德育素质!E:E,"=班级考评等级")+SUMIFS(德育素质!H:H,德育素质!B:B,B56,德育素质!D:D,"=集体评定等级分"))</f>
        <v>1</v>
      </c>
      <c r="F56" s="9">
        <f>MIN(2,SUMIFS(德育素质!H:H,德育素质!B:B,B56,德育素质!D:D,"=社会责任记实分"))</f>
        <v>0</v>
      </c>
      <c r="G56" s="9">
        <f>SUMIFS(德育素质!H:H,德育素质!B:B,B56,德育素质!D:D,"=违纪违规扣分")</f>
        <v>0</v>
      </c>
      <c r="H56" s="9">
        <f>SUMIFS(德育素质!H:H,德育素质!B:B,B56,德育素质!D:D,"=荣誉称号加分")</f>
        <v>0</v>
      </c>
      <c r="I56" s="9">
        <f t="shared" si="9"/>
        <v>1</v>
      </c>
      <c r="J56" s="9">
        <f t="shared" si="10"/>
        <v>7</v>
      </c>
      <c r="K56" s="9">
        <f>(VLOOKUP(B56,智育素质!B:D,3,0)*10+50)*0.6</f>
        <v>42.564</v>
      </c>
      <c r="L56" s="9">
        <f>SUMIFS(体育素质!J:J,体育素质!B:B,B56,体育素质!D:D,"=体育课程成绩",体育素质!E:E,"=体育成绩")/40</f>
        <v>1.5</v>
      </c>
      <c r="M56" s="9">
        <f>SUMIFS(体育素质!L:L,体育素质!B:B,B56,体育素质!D:D,"=校内外体育竞赛")</f>
        <v>0</v>
      </c>
      <c r="N56" s="9">
        <f>SUMIFS(体育素质!L:L,体育素质!B:B,B56,体育素质!D:D,"=校内外体育活动",体育素质!E:E,"=早锻炼")</f>
        <v>0</v>
      </c>
      <c r="O56" s="9">
        <f>SUMIFS(体育素质!L:L,体育素质!B:B,B56,体育素质!D:D,"=校内外体育活动",体育素质!E:E,"=校园跑")</f>
        <v>0</v>
      </c>
      <c r="P56" s="9">
        <f t="shared" si="11"/>
        <v>0</v>
      </c>
      <c r="Q56" s="9">
        <f t="shared" si="12"/>
        <v>1.5</v>
      </c>
      <c r="R56" s="9">
        <f>MIN(0.5,SUMIFS(美育素质!L:L,美育素质!B:B,B56,美育素质!D:D,"=文化艺术实践"))</f>
        <v>0</v>
      </c>
      <c r="S56" s="9">
        <f>SUMIFS(美育素质!L:L,美育素质!B:B,B56,美育素质!D:D,"=校内外文化艺术竞赛")</f>
        <v>0</v>
      </c>
      <c r="T56" s="9">
        <f t="shared" si="13"/>
        <v>0</v>
      </c>
      <c r="U56" s="9">
        <f>MAX(0,SUMIFS(劳育素质!K:K,劳育素质!B:B,B56,劳育素质!D:D,"=劳动日常考核基础分")+SUMIFS(劳育素质!K:K,劳育素质!B:B,B56,劳育素质!D:D,"=活动与卫生加减分"))</f>
        <v>1.4162</v>
      </c>
      <c r="V56" s="9">
        <f>SUMIFS(劳育素质!K:K,劳育素质!B:B,B56,劳育素质!D:D,"=志愿服务",劳育素质!F:F,"=A类+B类")</f>
        <v>0</v>
      </c>
      <c r="W56" s="9">
        <f>SUMIFS(劳育素质!K:K,劳育素质!B:B,B56,劳育素质!D:D,"=志愿服务",劳育素质!F:F,"=C类")</f>
        <v>0</v>
      </c>
      <c r="X56" s="9">
        <f t="shared" si="14"/>
        <v>0</v>
      </c>
      <c r="Y56" s="9">
        <f>SUMIFS(劳育素质!K:K,劳育素质!B:B,B56,劳育素质!D:D,"=实习实训")</f>
        <v>0</v>
      </c>
      <c r="Z56" s="9">
        <f t="shared" si="15"/>
        <v>1.4162</v>
      </c>
      <c r="AA56" s="9">
        <f>SUMIFS(创新与实践素质!L:L,创新与实践素质!B:B,B56,创新与实践素质!D:D,"=创新创业素质")</f>
        <v>0</v>
      </c>
      <c r="AB56" s="9">
        <f>SUMIFS(创新与实践素质!L:L,创新与实践素质!B:B,B56,创新与实践素质!D:D,"=水平考试")</f>
        <v>0</v>
      </c>
      <c r="AC56" s="9">
        <f>SUMIFS(创新与实践素质!L:L,创新与实践素质!B:B,B56,创新与实践素质!D:D,"=社会实践")</f>
        <v>0</v>
      </c>
      <c r="AD56" s="9">
        <f>_xlfn.MAXIFS(创新与实践素质!L:L,创新与实践素质!B:B,B56,创新与实践素质!D:D,"=社会工作能力（工作表现）",创新与实践素质!G:G,"=上学期")+_xlfn.MAXIFS(创新与实践素质!L:L,创新与实践素质!B:B,B56,创新与实践素质!D:D,"=社会工作能力（工作表现）",创新与实践素质!G:G,"=下学期")</f>
        <v>0</v>
      </c>
      <c r="AE56" s="9">
        <f t="shared" si="16"/>
        <v>0</v>
      </c>
      <c r="AF56" s="9">
        <f t="shared" si="17"/>
        <v>52.4802</v>
      </c>
    </row>
    <row r="57" spans="1:32">
      <c r="A57" s="4" t="s">
        <v>41</v>
      </c>
      <c r="B57" s="31" t="s">
        <v>61</v>
      </c>
      <c r="C57" s="4"/>
      <c r="D57" s="9">
        <f>SUMIFS(德育素质!H:H,德育素质!B:B,B57,德育素质!D:D,"=基本评定分")</f>
        <v>6</v>
      </c>
      <c r="E57" s="9">
        <f>MIN(2,SUMIFS(德育素质!H:H,德育素质!A:A,A57,德育素质!D:D,"=集体评定等级分",德育素质!E:E,"=班级考评等级")+SUMIFS(德育素质!H:H,德育素质!B:B,B57,德育素质!D:D,"=集体评定等级分"))</f>
        <v>1</v>
      </c>
      <c r="F57" s="9">
        <f>MIN(2,SUMIFS(德育素质!H:H,德育素质!B:B,B57,德育素质!D:D,"=社会责任记实分"))</f>
        <v>0</v>
      </c>
      <c r="G57" s="9">
        <f>SUMIFS(德育素质!H:H,德育素质!B:B,B57,德育素质!D:D,"=违纪违规扣分")</f>
        <v>0</v>
      </c>
      <c r="H57" s="9">
        <f>SUMIFS(德育素质!H:H,德育素质!B:B,B57,德育素质!D:D,"=荣誉称号加分")</f>
        <v>0</v>
      </c>
      <c r="I57" s="9">
        <f t="shared" si="9"/>
        <v>1</v>
      </c>
      <c r="J57" s="9">
        <f t="shared" si="10"/>
        <v>7</v>
      </c>
      <c r="K57" s="9">
        <f>(VLOOKUP(B57,智育素质!B:D,3,0)*10+50)*0.6</f>
        <v>42.816</v>
      </c>
      <c r="L57" s="9">
        <f>SUMIFS(体育素质!J:J,体育素质!B:B,B57,体育素质!D:D,"=体育课程成绩",体育素质!E:E,"=体育成绩")/40</f>
        <v>3.35</v>
      </c>
      <c r="M57" s="9">
        <f>SUMIFS(体育素质!L:L,体育素质!B:B,B57,体育素质!D:D,"=校内外体育竞赛")</f>
        <v>0</v>
      </c>
      <c r="N57" s="9">
        <f>SUMIFS(体育素质!L:L,体育素质!B:B,B57,体育素质!D:D,"=校内外体育活动",体育素质!E:E,"=早锻炼")</f>
        <v>0.2</v>
      </c>
      <c r="O57" s="9">
        <f>SUMIFS(体育素质!L:L,体育素质!B:B,B57,体育素质!D:D,"=校内外体育活动",体育素质!E:E,"=校园跑")</f>
        <v>0.441416666666667</v>
      </c>
      <c r="P57" s="9">
        <f t="shared" si="11"/>
        <v>0.641416666666667</v>
      </c>
      <c r="Q57" s="9">
        <f t="shared" si="12"/>
        <v>3.99141666666667</v>
      </c>
      <c r="R57" s="9">
        <f>MIN(0.5,SUMIFS(美育素质!L:L,美育素质!B:B,B57,美育素质!D:D,"=文化艺术实践"))</f>
        <v>0</v>
      </c>
      <c r="S57" s="9">
        <f>SUMIFS(美育素质!L:L,美育素质!B:B,B57,美育素质!D:D,"=校内外文化艺术竞赛")</f>
        <v>0</v>
      </c>
      <c r="T57" s="9">
        <f t="shared" si="13"/>
        <v>0</v>
      </c>
      <c r="U57" s="9">
        <f>MAX(0,SUMIFS(劳育素质!K:K,劳育素质!B:B,B57,劳育素质!D:D,"=劳动日常考核基础分")+SUMIFS(劳育素质!K:K,劳育素质!B:B,B57,劳育素质!D:D,"=活动与卫生加减分"))</f>
        <v>1.33842857142857</v>
      </c>
      <c r="V57" s="9">
        <f>SUMIFS(劳育素质!K:K,劳育素质!B:B,B57,劳育素质!D:D,"=志愿服务",劳育素质!F:F,"=A类+B类")</f>
        <v>1.5</v>
      </c>
      <c r="W57" s="9">
        <f>SUMIFS(劳育素质!K:K,劳育素质!B:B,B57,劳育素质!D:D,"=志愿服务",劳育素质!F:F,"=C类")</f>
        <v>0</v>
      </c>
      <c r="X57" s="9">
        <f t="shared" si="14"/>
        <v>1.5</v>
      </c>
      <c r="Y57" s="9">
        <f>SUMIFS(劳育素质!K:K,劳育素质!B:B,B57,劳育素质!D:D,"=实习实训")</f>
        <v>0</v>
      </c>
      <c r="Z57" s="9">
        <f t="shared" si="15"/>
        <v>2.83842857142857</v>
      </c>
      <c r="AA57" s="9">
        <f>SUMIFS(创新与实践素质!L:L,创新与实践素质!B:B,B57,创新与实践素质!D:D,"=创新创业素质")</f>
        <v>0</v>
      </c>
      <c r="AB57" s="9">
        <f>SUMIFS(创新与实践素质!L:L,创新与实践素质!B:B,B57,创新与实践素质!D:D,"=水平考试")</f>
        <v>0</v>
      </c>
      <c r="AC57" s="9">
        <f>SUMIFS(创新与实践素质!L:L,创新与实践素质!B:B,B57,创新与实践素质!D:D,"=社会实践")</f>
        <v>0</v>
      </c>
      <c r="AD57" s="9">
        <f>_xlfn.MAXIFS(创新与实践素质!L:L,创新与实践素质!B:B,B57,创新与实践素质!D:D,"=社会工作能力（工作表现）",创新与实践素质!G:G,"=上学期")+_xlfn.MAXIFS(创新与实践素质!L:L,创新与实践素质!B:B,B57,创新与实践素质!D:D,"=社会工作能力（工作表现）",创新与实践素质!G:G,"=下学期")</f>
        <v>1.1</v>
      </c>
      <c r="AE57" s="9">
        <f t="shared" si="16"/>
        <v>1.1</v>
      </c>
      <c r="AF57" s="9">
        <f t="shared" si="17"/>
        <v>57.7458452380952</v>
      </c>
    </row>
    <row r="58" spans="1:32">
      <c r="A58" s="4" t="s">
        <v>41</v>
      </c>
      <c r="B58" s="31" t="s">
        <v>62</v>
      </c>
      <c r="C58" s="4"/>
      <c r="D58" s="9">
        <f>SUMIFS(德育素质!H:H,德育素质!B:B,B58,德育素质!D:D,"=基本评定分")</f>
        <v>5.28</v>
      </c>
      <c r="E58" s="9">
        <f>MIN(2,SUMIFS(德育素质!H:H,德育素质!A:A,A58,德育素质!D:D,"=集体评定等级分",德育素质!E:E,"=班级考评等级")+SUMIFS(德育素质!H:H,德育素质!B:B,B58,德育素质!D:D,"=集体评定等级分"))</f>
        <v>1</v>
      </c>
      <c r="F58" s="9">
        <f>MIN(2,SUMIFS(德育素质!H:H,德育素质!B:B,B58,德育素质!D:D,"=社会责任记实分"))</f>
        <v>0</v>
      </c>
      <c r="G58" s="9">
        <f>SUMIFS(德育素质!H:H,德育素质!B:B,B58,德育素质!D:D,"=违纪违规扣分")</f>
        <v>0</v>
      </c>
      <c r="H58" s="9">
        <f>SUMIFS(德育素质!H:H,德育素质!B:B,B58,德育素质!D:D,"=荣誉称号加分")</f>
        <v>0</v>
      </c>
      <c r="I58" s="9">
        <f t="shared" si="9"/>
        <v>1</v>
      </c>
      <c r="J58" s="9">
        <f t="shared" si="10"/>
        <v>6.28</v>
      </c>
      <c r="K58" s="9">
        <f>(VLOOKUP(B58,智育素质!B:D,3,0)*10+50)*0.6</f>
        <v>45.048</v>
      </c>
      <c r="L58" s="9">
        <f>SUMIFS(体育素质!J:J,体育素质!B:B,B58,体育素质!D:D,"=体育课程成绩",体育素质!E:E,"=体育成绩")/40</f>
        <v>3.125</v>
      </c>
      <c r="M58" s="9">
        <f>SUMIFS(体育素质!L:L,体育素质!B:B,B58,体育素质!D:D,"=校内外体育竞赛")</f>
        <v>0</v>
      </c>
      <c r="N58" s="9">
        <f>SUMIFS(体育素质!L:L,体育素质!B:B,B58,体育素质!D:D,"=校内外体育活动",体育素质!E:E,"=早锻炼")</f>
        <v>0.6</v>
      </c>
      <c r="O58" s="9">
        <f>SUMIFS(体育素质!L:L,体育素质!B:B,B58,体育素质!D:D,"=校内外体育活动",体育素质!E:E,"=校园跑")</f>
        <v>0.6</v>
      </c>
      <c r="P58" s="9">
        <f t="shared" si="11"/>
        <v>1.2</v>
      </c>
      <c r="Q58" s="9">
        <f t="shared" si="12"/>
        <v>4.325</v>
      </c>
      <c r="R58" s="9">
        <f>MIN(0.5,SUMIFS(美育素质!L:L,美育素质!B:B,B58,美育素质!D:D,"=文化艺术实践"))</f>
        <v>0</v>
      </c>
      <c r="S58" s="9">
        <f>SUMIFS(美育素质!L:L,美育素质!B:B,B58,美育素质!D:D,"=校内外文化艺术竞赛")</f>
        <v>0</v>
      </c>
      <c r="T58" s="9">
        <f t="shared" si="13"/>
        <v>0</v>
      </c>
      <c r="U58" s="9">
        <f>MAX(0,SUMIFS(劳育素质!K:K,劳育素质!B:B,B58,劳育素质!D:D,"=劳动日常考核基础分")+SUMIFS(劳育素质!K:K,劳育素质!B:B,B58,劳育素质!D:D,"=活动与卫生加减分"))</f>
        <v>1.48611111111111</v>
      </c>
      <c r="V58" s="9">
        <f>SUMIFS(劳育素质!K:K,劳育素质!B:B,B58,劳育素质!D:D,"=志愿服务",劳育素质!F:F,"=A类+B类")</f>
        <v>0.65</v>
      </c>
      <c r="W58" s="9">
        <f>SUMIFS(劳育素质!K:K,劳育素质!B:B,B58,劳育素质!D:D,"=志愿服务",劳育素质!F:F,"=C类")</f>
        <v>0</v>
      </c>
      <c r="X58" s="9">
        <f t="shared" si="14"/>
        <v>0.65</v>
      </c>
      <c r="Y58" s="9">
        <f>SUMIFS(劳育素质!K:K,劳育素质!B:B,B58,劳育素质!D:D,"=实习实训")</f>
        <v>0</v>
      </c>
      <c r="Z58" s="9">
        <f t="shared" si="15"/>
        <v>2.13611111111111</v>
      </c>
      <c r="AA58" s="9">
        <f>SUMIFS(创新与实践素质!L:L,创新与实践素质!B:B,B58,创新与实践素质!D:D,"=创新创业素质")</f>
        <v>0</v>
      </c>
      <c r="AB58" s="9">
        <f>SUMIFS(创新与实践素质!L:L,创新与实践素质!B:B,B58,创新与实践素质!D:D,"=水平考试")</f>
        <v>0</v>
      </c>
      <c r="AC58" s="9">
        <f>SUMIFS(创新与实践素质!L:L,创新与实践素质!B:B,B58,创新与实践素质!D:D,"=社会实践")</f>
        <v>0</v>
      </c>
      <c r="AD58" s="9">
        <f>_xlfn.MAXIFS(创新与实践素质!L:L,创新与实践素质!B:B,B58,创新与实践素质!D:D,"=社会工作能力（工作表现）",创新与实践素质!G:G,"=上学期")+_xlfn.MAXIFS(创新与实践素质!L:L,创新与实践素质!B:B,B58,创新与实践素质!D:D,"=社会工作能力（工作表现）",创新与实践素质!G:G,"=下学期")</f>
        <v>0</v>
      </c>
      <c r="AE58" s="9">
        <f t="shared" si="16"/>
        <v>0</v>
      </c>
      <c r="AF58" s="9">
        <f t="shared" si="17"/>
        <v>57.7891111111111</v>
      </c>
    </row>
    <row r="59" spans="1:32">
      <c r="A59" s="4" t="s">
        <v>41</v>
      </c>
      <c r="B59" s="31" t="s">
        <v>63</v>
      </c>
      <c r="C59" s="4"/>
      <c r="D59" s="9">
        <f>SUMIFS(德育素质!H:H,德育素质!B:B,B59,德育素质!D:D,"=基本评定分")</f>
        <v>5.28</v>
      </c>
      <c r="E59" s="9">
        <f>MIN(2,SUMIFS(德育素质!H:H,德育素质!A:A,A59,德育素质!D:D,"=集体评定等级分",德育素质!E:E,"=班级考评等级")+SUMIFS(德育素质!H:H,德育素质!B:B,B59,德育素质!D:D,"=集体评定等级分"))</f>
        <v>1</v>
      </c>
      <c r="F59" s="9">
        <f>MIN(2,SUMIFS(德育素质!H:H,德育素质!B:B,B59,德育素质!D:D,"=社会责任记实分"))</f>
        <v>0</v>
      </c>
      <c r="G59" s="7">
        <f>SUMIFS(德育素质!H:H,德育素质!B:B,B59,德育素质!D:D,"=违纪违规扣分")</f>
        <v>-0.02</v>
      </c>
      <c r="H59" s="9">
        <f>SUMIFS(德育素质!H:H,德育素质!B:B,B59,德育素质!D:D,"=荣誉称号加分")</f>
        <v>0</v>
      </c>
      <c r="I59" s="9">
        <f t="shared" si="9"/>
        <v>0.98</v>
      </c>
      <c r="J59" s="9">
        <f t="shared" si="10"/>
        <v>6.26</v>
      </c>
      <c r="K59" s="9">
        <f>(VLOOKUP(B59,智育素质!B:D,3,0)*10+50)*0.6</f>
        <v>42.612</v>
      </c>
      <c r="L59" s="9">
        <f>SUMIFS(体育素质!J:J,体育素质!B:B,B59,体育素质!D:D,"=体育课程成绩",体育素质!E:E,"=体育成绩")/40</f>
        <v>3.6</v>
      </c>
      <c r="M59" s="9">
        <f>SUMIFS(体育素质!L:L,体育素质!B:B,B59,体育素质!D:D,"=校内外体育竞赛")</f>
        <v>0</v>
      </c>
      <c r="N59" s="9">
        <f>SUMIFS(体育素质!L:L,体育素质!B:B,B59,体育素质!D:D,"=校内外体育活动",体育素质!E:E,"=早锻炼")</f>
        <v>0</v>
      </c>
      <c r="O59" s="9">
        <f>SUMIFS(体育素质!L:L,体育素质!B:B,B59,体育素质!D:D,"=校内外体育活动",体育素质!E:E,"=校园跑")</f>
        <v>0.3</v>
      </c>
      <c r="P59" s="9">
        <f t="shared" si="11"/>
        <v>0.3</v>
      </c>
      <c r="Q59" s="9">
        <f t="shared" si="12"/>
        <v>3.9</v>
      </c>
      <c r="R59" s="9">
        <f>MIN(0.5,SUMIFS(美育素质!L:L,美育素质!B:B,B59,美育素质!D:D,"=文化艺术实践"))</f>
        <v>0</v>
      </c>
      <c r="S59" s="9">
        <f>SUMIFS(美育素质!L:L,美育素质!B:B,B59,美育素质!D:D,"=校内外文化艺术竞赛")</f>
        <v>0</v>
      </c>
      <c r="T59" s="9">
        <f t="shared" si="13"/>
        <v>0</v>
      </c>
      <c r="U59" s="9">
        <f>MAX(0,SUMIFS(劳育素质!K:K,劳育素质!B:B,B59,劳育素质!D:D,"=劳动日常考核基础分")+SUMIFS(劳育素质!K:K,劳育素质!B:B,B59,劳育素质!D:D,"=活动与卫生加减分"))</f>
        <v>1.49483333333333</v>
      </c>
      <c r="V59" s="9">
        <f>SUMIFS(劳育素质!K:K,劳育素质!B:B,B59,劳育素质!D:D,"=志愿服务",劳育素质!F:F,"=A类+B类")</f>
        <v>0</v>
      </c>
      <c r="W59" s="9">
        <f>SUMIFS(劳育素质!K:K,劳育素质!B:B,B59,劳育素质!D:D,"=志愿服务",劳育素质!F:F,"=C类")</f>
        <v>0</v>
      </c>
      <c r="X59" s="9">
        <f t="shared" si="14"/>
        <v>0</v>
      </c>
      <c r="Y59" s="9">
        <f>SUMIFS(劳育素质!K:K,劳育素质!B:B,B59,劳育素质!D:D,"=实习实训")</f>
        <v>0</v>
      </c>
      <c r="Z59" s="9">
        <f t="shared" si="15"/>
        <v>1.49483333333333</v>
      </c>
      <c r="AA59" s="9">
        <f>SUMIFS(创新与实践素质!L:L,创新与实践素质!B:B,B59,创新与实践素质!D:D,"=创新创业素质")</f>
        <v>0</v>
      </c>
      <c r="AB59" s="9">
        <f>SUMIFS(创新与实践素质!L:L,创新与实践素质!B:B,B59,创新与实践素质!D:D,"=水平考试")</f>
        <v>0</v>
      </c>
      <c r="AC59" s="9">
        <f>SUMIFS(创新与实践素质!L:L,创新与实践素质!B:B,B59,创新与实践素质!D:D,"=社会实践")</f>
        <v>0</v>
      </c>
      <c r="AD59" s="9">
        <f>_xlfn.MAXIFS(创新与实践素质!L:L,创新与实践素质!B:B,B59,创新与实践素质!D:D,"=社会工作能力（工作表现）",创新与实践素质!G:G,"=上学期")+_xlfn.MAXIFS(创新与实践素质!L:L,创新与实践素质!B:B,B59,创新与实践素质!D:D,"=社会工作能力（工作表现）",创新与实践素质!G:G,"=下学期")</f>
        <v>0</v>
      </c>
      <c r="AE59" s="9">
        <f t="shared" si="16"/>
        <v>0</v>
      </c>
      <c r="AF59" s="9">
        <f t="shared" si="17"/>
        <v>54.2668333333333</v>
      </c>
    </row>
    <row r="60" spans="1:32">
      <c r="A60" s="4" t="s">
        <v>41</v>
      </c>
      <c r="B60" s="31" t="s">
        <v>64</v>
      </c>
      <c r="C60" s="4"/>
      <c r="D60" s="9">
        <f>SUMIFS(德育素质!H:H,德育素质!B:B,B60,德育素质!D:D,"=基本评定分")</f>
        <v>5.28</v>
      </c>
      <c r="E60" s="9">
        <f>MIN(2,SUMIFS(德育素质!H:H,德育素质!A:A,A60,德育素质!D:D,"=集体评定等级分",德育素质!E:E,"=班级考评等级")+SUMIFS(德育素质!H:H,德育素质!B:B,B60,德育素质!D:D,"=集体评定等级分"))</f>
        <v>1</v>
      </c>
      <c r="F60" s="9">
        <f>MIN(2,SUMIFS(德育素质!H:H,德育素质!B:B,B60,德育素质!D:D,"=社会责任记实分"))</f>
        <v>0</v>
      </c>
      <c r="G60" s="9">
        <f>SUMIFS(德育素质!H:H,德育素质!B:B,B60,德育素质!D:D,"=违纪违规扣分")</f>
        <v>0</v>
      </c>
      <c r="H60" s="9">
        <f>SUMIFS(德育素质!H:H,德育素质!B:B,B60,德育素质!D:D,"=荣誉称号加分")</f>
        <v>0</v>
      </c>
      <c r="I60" s="9">
        <f t="shared" si="9"/>
        <v>1</v>
      </c>
      <c r="J60" s="9">
        <f t="shared" si="10"/>
        <v>6.28</v>
      </c>
      <c r="K60" s="9">
        <f>(VLOOKUP(B60,智育素质!B:D,3,0)*10+50)*0.6</f>
        <v>38.964</v>
      </c>
      <c r="L60" s="9">
        <f>SUMIFS(体育素质!J:J,体育素质!B:B,B60,体育素质!D:D,"=体育课程成绩",体育素质!E:E,"=体育成绩")/40</f>
        <v>3.125</v>
      </c>
      <c r="M60" s="9">
        <f>SUMIFS(体育素质!L:L,体育素质!B:B,B60,体育素质!D:D,"=校内外体育竞赛")</f>
        <v>0</v>
      </c>
      <c r="N60" s="9">
        <f>SUMIFS(体育素质!L:L,体育素质!B:B,B60,体育素质!D:D,"=校内外体育活动",体育素质!E:E,"=早锻炼")</f>
        <v>0</v>
      </c>
      <c r="O60" s="9">
        <f>SUMIFS(体育素质!L:L,体育素质!B:B,B60,体育素质!D:D,"=校内外体育活动",体育素质!E:E,"=校园跑")</f>
        <v>0.110666666666666</v>
      </c>
      <c r="P60" s="9">
        <f t="shared" si="11"/>
        <v>0.110666666666666</v>
      </c>
      <c r="Q60" s="9">
        <f t="shared" si="12"/>
        <v>3.23566666666667</v>
      </c>
      <c r="R60" s="9">
        <f>MIN(0.5,SUMIFS(美育素质!L:L,美育素质!B:B,B60,美育素质!D:D,"=文化艺术实践"))</f>
        <v>0</v>
      </c>
      <c r="S60" s="9">
        <f>SUMIFS(美育素质!L:L,美育素质!B:B,B60,美育素质!D:D,"=校内外文化艺术竞赛")</f>
        <v>0</v>
      </c>
      <c r="T60" s="9">
        <f t="shared" si="13"/>
        <v>0</v>
      </c>
      <c r="U60" s="9">
        <f>MAX(0,SUMIFS(劳育素质!K:K,劳育素质!B:B,B60,劳育素质!D:D,"=劳动日常考核基础分")+SUMIFS(劳育素质!K:K,劳育素质!B:B,B60,劳育素质!D:D,"=活动与卫生加减分"))</f>
        <v>1.422</v>
      </c>
      <c r="V60" s="9">
        <f>SUMIFS(劳育素质!K:K,劳育素质!B:B,B60,劳育素质!D:D,"=志愿服务",劳育素质!F:F,"=A类+B类")</f>
        <v>0</v>
      </c>
      <c r="W60" s="9">
        <f>SUMIFS(劳育素质!K:K,劳育素质!B:B,B60,劳育素质!D:D,"=志愿服务",劳育素质!F:F,"=C类")</f>
        <v>0</v>
      </c>
      <c r="X60" s="9">
        <f t="shared" si="14"/>
        <v>0</v>
      </c>
      <c r="Y60" s="9">
        <f>SUMIFS(劳育素质!K:K,劳育素质!B:B,B60,劳育素质!D:D,"=实习实训")</f>
        <v>0</v>
      </c>
      <c r="Z60" s="9">
        <f t="shared" si="15"/>
        <v>1.422</v>
      </c>
      <c r="AA60" s="9">
        <f>SUMIFS(创新与实践素质!L:L,创新与实践素质!B:B,B60,创新与实践素质!D:D,"=创新创业素质")</f>
        <v>0</v>
      </c>
      <c r="AB60" s="9">
        <f>SUMIFS(创新与实践素质!L:L,创新与实践素质!B:B,B60,创新与实践素质!D:D,"=水平考试")</f>
        <v>0</v>
      </c>
      <c r="AC60" s="9">
        <f>SUMIFS(创新与实践素质!L:L,创新与实践素质!B:B,B60,创新与实践素质!D:D,"=社会实践")</f>
        <v>0</v>
      </c>
      <c r="AD60" s="9">
        <f>_xlfn.MAXIFS(创新与实践素质!L:L,创新与实践素质!B:B,B60,创新与实践素质!D:D,"=社会工作能力（工作表现）",创新与实践素质!G:G,"=上学期")+_xlfn.MAXIFS(创新与实践素质!L:L,创新与实践素质!B:B,B60,创新与实践素质!D:D,"=社会工作能力（工作表现）",创新与实践素质!G:G,"=下学期")</f>
        <v>0</v>
      </c>
      <c r="AE60" s="9">
        <f t="shared" si="16"/>
        <v>0</v>
      </c>
      <c r="AF60" s="9">
        <f t="shared" si="17"/>
        <v>49.9016666666667</v>
      </c>
    </row>
    <row r="61" spans="1:32">
      <c r="A61" s="4" t="s">
        <v>41</v>
      </c>
      <c r="B61" s="31" t="s">
        <v>65</v>
      </c>
      <c r="C61" s="4"/>
      <c r="D61" s="9">
        <f>SUMIFS(德育素质!H:H,德育素质!B:B,B61,德育素质!D:D,"=基本评定分")</f>
        <v>5.28</v>
      </c>
      <c r="E61" s="9">
        <f>MIN(2,SUMIFS(德育素质!H:H,德育素质!A:A,A61,德育素质!D:D,"=集体评定等级分",德育素质!E:E,"=班级考评等级")+SUMIFS(德育素质!H:H,德育素质!B:B,B61,德育素质!D:D,"=集体评定等级分"))</f>
        <v>1</v>
      </c>
      <c r="F61" s="9">
        <f>MIN(2,SUMIFS(德育素质!H:H,德育素质!B:B,B61,德育素质!D:D,"=社会责任记实分"))</f>
        <v>0</v>
      </c>
      <c r="G61" s="9">
        <f>SUMIFS(德育素质!H:H,德育素质!B:B,B61,德育素质!D:D,"=违纪违规扣分")</f>
        <v>0</v>
      </c>
      <c r="H61" s="9">
        <f>SUMIFS(德育素质!H:H,德育素质!B:B,B61,德育素质!D:D,"=荣誉称号加分")</f>
        <v>0</v>
      </c>
      <c r="I61" s="9">
        <f t="shared" si="9"/>
        <v>1</v>
      </c>
      <c r="J61" s="9">
        <f t="shared" si="10"/>
        <v>6.28</v>
      </c>
      <c r="K61" s="9">
        <f>(VLOOKUP(B61,智育素质!B:D,3,0)*10+50)*0.6</f>
        <v>41.814</v>
      </c>
      <c r="L61" s="9">
        <f>SUMIFS(体育素质!J:J,体育素质!B:B,B61,体育素质!D:D,"=体育课程成绩",体育素质!E:E,"=体育成绩")/40</f>
        <v>3.125</v>
      </c>
      <c r="M61" s="9">
        <f>SUMIFS(体育素质!L:L,体育素质!B:B,B61,体育素质!D:D,"=校内外体育竞赛")</f>
        <v>0</v>
      </c>
      <c r="N61" s="9">
        <f>SUMIFS(体育素质!L:L,体育素质!B:B,B61,体育素质!D:D,"=校内外体育活动",体育素质!E:E,"=早锻炼")</f>
        <v>0</v>
      </c>
      <c r="O61" s="9">
        <f>SUMIFS(体育素质!L:L,体育素质!B:B,B61,体育素质!D:D,"=校内外体育活动",体育素质!E:E,"=校园跑")</f>
        <v>0.0764166666666665</v>
      </c>
      <c r="P61" s="9">
        <f t="shared" si="11"/>
        <v>0.0764166666666665</v>
      </c>
      <c r="Q61" s="9">
        <f t="shared" si="12"/>
        <v>3.20141666666667</v>
      </c>
      <c r="R61" s="9">
        <f>MIN(0.5,SUMIFS(美育素质!L:L,美育素质!B:B,B61,美育素质!D:D,"=文化艺术实践"))</f>
        <v>0</v>
      </c>
      <c r="S61" s="9">
        <f>SUMIFS(美育素质!L:L,美育素质!B:B,B61,美育素质!D:D,"=校内外文化艺术竞赛")</f>
        <v>0</v>
      </c>
      <c r="T61" s="9">
        <f t="shared" si="13"/>
        <v>0</v>
      </c>
      <c r="U61" s="9">
        <f>MAX(0,SUMIFS(劳育素质!K:K,劳育素质!B:B,B61,劳育素质!D:D,"=劳动日常考核基础分")+SUMIFS(劳育素质!K:K,劳育素质!B:B,B61,劳育素质!D:D,"=活动与卫生加减分"))</f>
        <v>1.40509523809524</v>
      </c>
      <c r="V61" s="9">
        <f>SUMIFS(劳育素质!K:K,劳育素质!B:B,B61,劳育素质!D:D,"=志愿服务",劳育素质!F:F,"=A类+B类")</f>
        <v>0</v>
      </c>
      <c r="W61" s="9">
        <f>SUMIFS(劳育素质!K:K,劳育素质!B:B,B61,劳育素质!D:D,"=志愿服务",劳育素质!F:F,"=C类")</f>
        <v>0</v>
      </c>
      <c r="X61" s="9">
        <f t="shared" si="14"/>
        <v>0</v>
      </c>
      <c r="Y61" s="9">
        <f>SUMIFS(劳育素质!K:K,劳育素质!B:B,B61,劳育素质!D:D,"=实习实训")</f>
        <v>0</v>
      </c>
      <c r="Z61" s="9">
        <f t="shared" si="15"/>
        <v>1.40509523809524</v>
      </c>
      <c r="AA61" s="9">
        <f>SUMIFS(创新与实践素质!L:L,创新与实践素质!B:B,B61,创新与实践素质!D:D,"=创新创业素质")</f>
        <v>0</v>
      </c>
      <c r="AB61" s="9">
        <f>SUMIFS(创新与实践素质!L:L,创新与实践素质!B:B,B61,创新与实践素质!D:D,"=水平考试")</f>
        <v>0</v>
      </c>
      <c r="AC61" s="9">
        <f>SUMIFS(创新与实践素质!L:L,创新与实践素质!B:B,B61,创新与实践素质!D:D,"=社会实践")</f>
        <v>0</v>
      </c>
      <c r="AD61" s="9">
        <f>_xlfn.MAXIFS(创新与实践素质!L:L,创新与实践素质!B:B,B61,创新与实践素质!D:D,"=社会工作能力（工作表现）",创新与实践素质!G:G,"=上学期")+_xlfn.MAXIFS(创新与实践素质!L:L,创新与实践素质!B:B,B61,创新与实践素质!D:D,"=社会工作能力（工作表现）",创新与实践素质!G:G,"=下学期")</f>
        <v>0</v>
      </c>
      <c r="AE61" s="9">
        <f t="shared" si="16"/>
        <v>0</v>
      </c>
      <c r="AF61" s="9">
        <f t="shared" si="17"/>
        <v>52.7005119047619</v>
      </c>
    </row>
    <row r="62" spans="1:32">
      <c r="A62" s="4" t="s">
        <v>41</v>
      </c>
      <c r="B62" s="31" t="s">
        <v>66</v>
      </c>
      <c r="C62" s="4"/>
      <c r="D62" s="9">
        <f>SUMIFS(德育素质!H:H,德育素质!B:B,B62,德育素质!D:D,"=基本评定分")</f>
        <v>5.28</v>
      </c>
      <c r="E62" s="9">
        <f>MIN(2,SUMIFS(德育素质!H:H,德育素质!A:A,A62,德育素质!D:D,"=集体评定等级分",德育素质!E:E,"=班级考评等级")+SUMIFS(德育素质!H:H,德育素质!B:B,B62,德育素质!D:D,"=集体评定等级分"))</f>
        <v>1</v>
      </c>
      <c r="F62" s="9">
        <f>MIN(2,SUMIFS(德育素质!H:H,德育素质!B:B,B62,德育素质!D:D,"=社会责任记实分"))</f>
        <v>0</v>
      </c>
      <c r="G62" s="7">
        <f>SUMIFS(德育素质!H:H,德育素质!B:B,B62,德育素质!D:D,"=违纪违规扣分")</f>
        <v>-0.02</v>
      </c>
      <c r="H62" s="9">
        <f>SUMIFS(德育素质!H:H,德育素质!B:B,B62,德育素质!D:D,"=荣誉称号加分")</f>
        <v>0</v>
      </c>
      <c r="I62" s="9">
        <f t="shared" si="9"/>
        <v>0.98</v>
      </c>
      <c r="J62" s="9">
        <f t="shared" si="10"/>
        <v>6.26</v>
      </c>
      <c r="K62" s="9">
        <f>(VLOOKUP(B62,智育素质!B:D,3,0)*10+50)*0.6</f>
        <v>36.498</v>
      </c>
      <c r="L62" s="9">
        <f>SUMIFS(体育素质!J:J,体育素质!B:B,B62,体育素质!D:D,"=体育课程成绩",体育素质!E:E,"=体育成绩")/40</f>
        <v>3.575</v>
      </c>
      <c r="M62" s="9">
        <f>SUMIFS(体育素质!L:L,体育素质!B:B,B62,体育素质!D:D,"=校内外体育竞赛")</f>
        <v>0</v>
      </c>
      <c r="N62" s="9">
        <f>SUMIFS(体育素质!L:L,体育素质!B:B,B62,体育素质!D:D,"=校内外体育活动",体育素质!E:E,"=早锻炼")</f>
        <v>0</v>
      </c>
      <c r="O62" s="9">
        <f>SUMIFS(体育素质!L:L,体育素质!B:B,B62,体育素质!D:D,"=校内外体育活动",体育素质!E:E,"=校园跑")</f>
        <v>0</v>
      </c>
      <c r="P62" s="9">
        <f t="shared" si="11"/>
        <v>0</v>
      </c>
      <c r="Q62" s="9">
        <f t="shared" si="12"/>
        <v>3.575</v>
      </c>
      <c r="R62" s="9">
        <f>MIN(0.5,SUMIFS(美育素质!L:L,美育素质!B:B,B62,美育素质!D:D,"=文化艺术实践"))</f>
        <v>0</v>
      </c>
      <c r="S62" s="9">
        <f>SUMIFS(美育素质!L:L,美育素质!B:B,B62,美育素质!D:D,"=校内外文化艺术竞赛")</f>
        <v>0</v>
      </c>
      <c r="T62" s="9">
        <f t="shared" si="13"/>
        <v>0</v>
      </c>
      <c r="U62" s="9">
        <f>MAX(0,SUMIFS(劳育素质!K:K,劳育素质!B:B,B62,劳育素质!D:D,"=劳动日常考核基础分")+SUMIFS(劳育素质!K:K,劳育素质!B:B,B62,劳育素质!D:D,"=活动与卫生加减分"))</f>
        <v>1.4162</v>
      </c>
      <c r="V62" s="9">
        <f>SUMIFS(劳育素质!K:K,劳育素质!B:B,B62,劳育素质!D:D,"=志愿服务",劳育素质!F:F,"=A类+B类")</f>
        <v>0</v>
      </c>
      <c r="W62" s="9">
        <f>SUMIFS(劳育素质!K:K,劳育素质!B:B,B62,劳育素质!D:D,"=志愿服务",劳育素质!F:F,"=C类")</f>
        <v>0</v>
      </c>
      <c r="X62" s="9">
        <f t="shared" si="14"/>
        <v>0</v>
      </c>
      <c r="Y62" s="9">
        <f>SUMIFS(劳育素质!K:K,劳育素质!B:B,B62,劳育素质!D:D,"=实习实训")</f>
        <v>0</v>
      </c>
      <c r="Z62" s="9">
        <f t="shared" si="15"/>
        <v>1.4162</v>
      </c>
      <c r="AA62" s="9">
        <f>SUMIFS(创新与实践素质!L:L,创新与实践素质!B:B,B62,创新与实践素质!D:D,"=创新创业素质")</f>
        <v>0</v>
      </c>
      <c r="AB62" s="9">
        <f>SUMIFS(创新与实践素质!L:L,创新与实践素质!B:B,B62,创新与实践素质!D:D,"=水平考试")</f>
        <v>0</v>
      </c>
      <c r="AC62" s="9">
        <f>SUMIFS(创新与实践素质!L:L,创新与实践素质!B:B,B62,创新与实践素质!D:D,"=社会实践")</f>
        <v>0</v>
      </c>
      <c r="AD62" s="9">
        <f>_xlfn.MAXIFS(创新与实践素质!L:L,创新与实践素质!B:B,B62,创新与实践素质!D:D,"=社会工作能力（工作表现）",创新与实践素质!G:G,"=上学期")+_xlfn.MAXIFS(创新与实践素质!L:L,创新与实践素质!B:B,B62,创新与实践素质!D:D,"=社会工作能力（工作表现）",创新与实践素质!G:G,"=下学期")</f>
        <v>0</v>
      </c>
      <c r="AE62" s="9">
        <f t="shared" si="16"/>
        <v>0</v>
      </c>
      <c r="AF62" s="9">
        <f t="shared" si="17"/>
        <v>47.7492</v>
      </c>
    </row>
    <row r="63" spans="1:32">
      <c r="A63" s="4" t="s">
        <v>41</v>
      </c>
      <c r="B63" s="31" t="s">
        <v>67</v>
      </c>
      <c r="C63" s="4"/>
      <c r="D63" s="9">
        <f>SUMIFS(德育素质!H:H,德育素质!B:B,B63,德育素质!D:D,"=基本评定分")</f>
        <v>5.28</v>
      </c>
      <c r="E63" s="9">
        <f>MIN(2,SUMIFS(德育素质!H:H,德育素质!A:A,A63,德育素质!D:D,"=集体评定等级分",德育素质!E:E,"=班级考评等级")+SUMIFS(德育素质!H:H,德育素质!B:B,B63,德育素质!D:D,"=集体评定等级分"))</f>
        <v>1</v>
      </c>
      <c r="F63" s="9">
        <f>MIN(2,SUMIFS(德育素质!H:H,德育素质!B:B,B63,德育素质!D:D,"=社会责任记实分"))</f>
        <v>0</v>
      </c>
      <c r="G63" s="9">
        <f>SUMIFS(德育素质!H:H,德育素质!B:B,B63,德育素质!D:D,"=违纪违规扣分")</f>
        <v>0</v>
      </c>
      <c r="H63" s="9">
        <f>SUMIFS(德育素质!H:H,德育素质!B:B,B63,德育素质!D:D,"=荣誉称号加分")</f>
        <v>0</v>
      </c>
      <c r="I63" s="9">
        <f t="shared" si="9"/>
        <v>1</v>
      </c>
      <c r="J63" s="9">
        <f t="shared" si="10"/>
        <v>6.28</v>
      </c>
      <c r="K63" s="9">
        <f>(VLOOKUP(B63,智育素质!B:D,3,0)*10+50)*0.6</f>
        <v>40.446</v>
      </c>
      <c r="L63" s="9">
        <f>SUMIFS(体育素质!J:J,体育素质!B:B,B63,体育素质!D:D,"=体育课程成绩",体育素质!E:E,"=体育成绩")/40</f>
        <v>3.075</v>
      </c>
      <c r="M63" s="9">
        <f>SUMIFS(体育素质!L:L,体育素质!B:B,B63,体育素质!D:D,"=校内外体育竞赛")</f>
        <v>0</v>
      </c>
      <c r="N63" s="9">
        <f>SUMIFS(体育素质!L:L,体育素质!B:B,B63,体育素质!D:D,"=校内外体育活动",体育素质!E:E,"=早锻炼")</f>
        <v>0</v>
      </c>
      <c r="O63" s="9">
        <f>SUMIFS(体育素质!L:L,体育素质!B:B,B63,体育素质!D:D,"=校内外体育活动",体育素质!E:E,"=校园跑")</f>
        <v>0</v>
      </c>
      <c r="P63" s="9">
        <f t="shared" si="11"/>
        <v>0</v>
      </c>
      <c r="Q63" s="9">
        <f t="shared" si="12"/>
        <v>3.075</v>
      </c>
      <c r="R63" s="9">
        <f>MIN(0.5,SUMIFS(美育素质!L:L,美育素质!B:B,B63,美育素质!D:D,"=文化艺术实践"))</f>
        <v>0</v>
      </c>
      <c r="S63" s="9">
        <f>SUMIFS(美育素质!L:L,美育素质!B:B,B63,美育素质!D:D,"=校内外文化艺术竞赛")</f>
        <v>0</v>
      </c>
      <c r="T63" s="9">
        <f t="shared" si="13"/>
        <v>0</v>
      </c>
      <c r="U63" s="9">
        <f>MAX(0,SUMIFS(劳育素质!K:K,劳育素质!B:B,B63,劳育素质!D:D,"=劳动日常考核基础分")+SUMIFS(劳育素质!K:K,劳育素质!B:B,B63,劳育素质!D:D,"=活动与卫生加减分"))</f>
        <v>1.547</v>
      </c>
      <c r="V63" s="9">
        <f>SUMIFS(劳育素质!K:K,劳育素质!B:B,B63,劳育素质!D:D,"=志愿服务",劳育素质!F:F,"=A类+B类")</f>
        <v>0</v>
      </c>
      <c r="W63" s="9">
        <f>SUMIFS(劳育素质!K:K,劳育素质!B:B,B63,劳育素质!D:D,"=志愿服务",劳育素质!F:F,"=C类")</f>
        <v>0</v>
      </c>
      <c r="X63" s="9">
        <f t="shared" si="14"/>
        <v>0</v>
      </c>
      <c r="Y63" s="9">
        <f>SUMIFS(劳育素质!K:K,劳育素质!B:B,B63,劳育素质!D:D,"=实习实训")</f>
        <v>0</v>
      </c>
      <c r="Z63" s="9">
        <f t="shared" si="15"/>
        <v>1.547</v>
      </c>
      <c r="AA63" s="9">
        <f>SUMIFS(创新与实践素质!L:L,创新与实践素质!B:B,B63,创新与实践素质!D:D,"=创新创业素质")</f>
        <v>0</v>
      </c>
      <c r="AB63" s="9">
        <f>SUMIFS(创新与实践素质!L:L,创新与实践素质!B:B,B63,创新与实践素质!D:D,"=水平考试")</f>
        <v>0</v>
      </c>
      <c r="AC63" s="9">
        <f>SUMIFS(创新与实践素质!L:L,创新与实践素质!B:B,B63,创新与实践素质!D:D,"=社会实践")</f>
        <v>0</v>
      </c>
      <c r="AD63" s="9">
        <f>_xlfn.MAXIFS(创新与实践素质!L:L,创新与实践素质!B:B,B63,创新与实践素质!D:D,"=社会工作能力（工作表现）",创新与实践素质!G:G,"=上学期")+_xlfn.MAXIFS(创新与实践素质!L:L,创新与实践素质!B:B,B63,创新与实践素质!D:D,"=社会工作能力（工作表现）",创新与实践素质!G:G,"=下学期")</f>
        <v>0</v>
      </c>
      <c r="AE63" s="9">
        <f t="shared" si="16"/>
        <v>0</v>
      </c>
      <c r="AF63" s="9">
        <f t="shared" si="17"/>
        <v>51.348</v>
      </c>
    </row>
    <row r="64" spans="1:32">
      <c r="A64" s="4" t="s">
        <v>41</v>
      </c>
      <c r="B64" s="31" t="s">
        <v>68</v>
      </c>
      <c r="C64" s="4"/>
      <c r="D64" s="9">
        <f>SUMIFS(德育素质!H:H,德育素质!B:B,B64,德育素质!D:D,"=基本评定分")</f>
        <v>5.28</v>
      </c>
      <c r="E64" s="9">
        <f>MIN(2,SUMIFS(德育素质!H:H,德育素质!A:A,A64,德育素质!D:D,"=集体评定等级分",德育素质!E:E,"=班级考评等级")+SUMIFS(德育素质!H:H,德育素质!B:B,B64,德育素质!D:D,"=集体评定等级分"))</f>
        <v>1</v>
      </c>
      <c r="F64" s="9">
        <f>MIN(2,SUMIFS(德育素质!H:H,德育素质!B:B,B64,德育素质!D:D,"=社会责任记实分"))</f>
        <v>0</v>
      </c>
      <c r="G64" s="7">
        <f>SUMIFS(德育素质!H:H,德育素质!B:B,B64,德育素质!D:D,"=违纪违规扣分")</f>
        <v>-0.02</v>
      </c>
      <c r="H64" s="9">
        <f>SUMIFS(德育素质!H:H,德育素质!B:B,B64,德育素质!D:D,"=荣誉称号加分")</f>
        <v>0</v>
      </c>
      <c r="I64" s="9">
        <f t="shared" si="9"/>
        <v>0.98</v>
      </c>
      <c r="J64" s="9">
        <f t="shared" si="10"/>
        <v>6.26</v>
      </c>
      <c r="K64" s="9">
        <f>(VLOOKUP(B64,智育素质!B:D,3,0)*10+50)*0.6</f>
        <v>39.948</v>
      </c>
      <c r="L64" s="9">
        <f>SUMIFS(体育素质!J:J,体育素质!B:B,B64,体育素质!D:D,"=体育课程成绩",体育素质!E:E,"=体育成绩")/40</f>
        <v>3.025</v>
      </c>
      <c r="M64" s="9">
        <f>SUMIFS(体育素质!L:L,体育素质!B:B,B64,体育素质!D:D,"=校内外体育竞赛")</f>
        <v>0</v>
      </c>
      <c r="N64" s="9">
        <f>SUMIFS(体育素质!L:L,体育素质!B:B,B64,体育素质!D:D,"=校内外体育活动",体育素质!E:E,"=早锻炼")</f>
        <v>0.125</v>
      </c>
      <c r="O64" s="9">
        <f>SUMIFS(体育素质!L:L,体育素质!B:B,B64,体育素质!D:D,"=校内外体育活动",体育素质!E:E,"=校园跑")</f>
        <v>0</v>
      </c>
      <c r="P64" s="9">
        <f t="shared" si="11"/>
        <v>0.125</v>
      </c>
      <c r="Q64" s="9">
        <f t="shared" si="12"/>
        <v>3.15</v>
      </c>
      <c r="R64" s="9">
        <f>MIN(0.5,SUMIFS(美育素质!L:L,美育素质!B:B,B64,美育素质!D:D,"=文化艺术实践"))</f>
        <v>0</v>
      </c>
      <c r="S64" s="9">
        <f>SUMIFS(美育素质!L:L,美育素质!B:B,B64,美育素质!D:D,"=校内外文化艺术竞赛")</f>
        <v>0</v>
      </c>
      <c r="T64" s="9">
        <f t="shared" si="13"/>
        <v>0</v>
      </c>
      <c r="U64" s="9">
        <f>MAX(0,SUMIFS(劳育素质!K:K,劳育素质!B:B,B64,劳育素质!D:D,"=劳动日常考核基础分")+SUMIFS(劳育素质!K:K,劳育素质!B:B,B64,劳育素质!D:D,"=活动与卫生加减分"))</f>
        <v>1.40509523809524</v>
      </c>
      <c r="V64" s="9">
        <f>SUMIFS(劳育素质!K:K,劳育素质!B:B,B64,劳育素质!D:D,"=志愿服务",劳育素质!F:F,"=A类+B类")</f>
        <v>0</v>
      </c>
      <c r="W64" s="9">
        <f>SUMIFS(劳育素质!K:K,劳育素质!B:B,B64,劳育素质!D:D,"=志愿服务",劳育素质!F:F,"=C类")</f>
        <v>0</v>
      </c>
      <c r="X64" s="9">
        <f t="shared" si="14"/>
        <v>0</v>
      </c>
      <c r="Y64" s="9">
        <f>SUMIFS(劳育素质!K:K,劳育素质!B:B,B64,劳育素质!D:D,"=实习实训")</f>
        <v>0</v>
      </c>
      <c r="Z64" s="9">
        <f t="shared" si="15"/>
        <v>1.40509523809524</v>
      </c>
      <c r="AA64" s="9">
        <f>SUMIFS(创新与实践素质!L:L,创新与实践素质!B:B,B64,创新与实践素质!D:D,"=创新创业素质")</f>
        <v>0</v>
      </c>
      <c r="AB64" s="9">
        <f>SUMIFS(创新与实践素质!L:L,创新与实践素质!B:B,B64,创新与实践素质!D:D,"=水平考试")</f>
        <v>0</v>
      </c>
      <c r="AC64" s="9">
        <f>SUMIFS(创新与实践素质!L:L,创新与实践素质!B:B,B64,创新与实践素质!D:D,"=社会实践")</f>
        <v>0</v>
      </c>
      <c r="AD64" s="9">
        <f>_xlfn.MAXIFS(创新与实践素质!L:L,创新与实践素质!B:B,B64,创新与实践素质!D:D,"=社会工作能力（工作表现）",创新与实践素质!G:G,"=上学期")+_xlfn.MAXIFS(创新与实践素质!L:L,创新与实践素质!B:B,B64,创新与实践素质!D:D,"=社会工作能力（工作表现）",创新与实践素质!G:G,"=下学期")</f>
        <v>0</v>
      </c>
      <c r="AE64" s="9">
        <f t="shared" si="16"/>
        <v>0</v>
      </c>
      <c r="AF64" s="9">
        <f t="shared" si="17"/>
        <v>50.7630952380952</v>
      </c>
    </row>
    <row r="65" spans="1:32">
      <c r="A65" s="4" t="s">
        <v>41</v>
      </c>
      <c r="B65" s="31" t="s">
        <v>69</v>
      </c>
      <c r="C65" s="4"/>
      <c r="D65" s="9">
        <f>SUMIFS(德育素质!H:H,德育素质!B:B,B65,德育素质!D:D,"=基本评定分")</f>
        <v>6</v>
      </c>
      <c r="E65" s="9">
        <f>MIN(2,SUMIFS(德育素质!H:H,德育素质!A:A,A65,德育素质!D:D,"=集体评定等级分",德育素质!E:E,"=班级考评等级")+SUMIFS(德育素质!H:H,德育素质!B:B,B65,德育素质!D:D,"=集体评定等级分"))</f>
        <v>1.5</v>
      </c>
      <c r="F65" s="9">
        <f>MIN(2,SUMIFS(德育素质!H:H,德育素质!B:B,B65,德育素质!D:D,"=社会责任记实分"))</f>
        <v>0</v>
      </c>
      <c r="G65" s="9">
        <f>SUMIFS(德育素质!H:H,德育素质!B:B,B65,德育素质!D:D,"=违纪违规扣分")</f>
        <v>0</v>
      </c>
      <c r="H65" s="9">
        <f>SUMIFS(德育素质!H:H,德育素质!B:B,B65,德育素质!D:D,"=荣誉称号加分")</f>
        <v>0</v>
      </c>
      <c r="I65" s="9">
        <f t="shared" si="9"/>
        <v>1.5</v>
      </c>
      <c r="J65" s="9">
        <f t="shared" si="10"/>
        <v>7.5</v>
      </c>
      <c r="K65" s="9">
        <f>(VLOOKUP(B65,智育素质!B:D,3,0)*10+50)*0.6</f>
        <v>36.774</v>
      </c>
      <c r="L65" s="9">
        <f>SUMIFS(体育素质!J:J,体育素质!B:B,B65,体育素质!D:D,"=体育课程成绩",体育素质!E:E,"=体育成绩")/40</f>
        <v>3.625</v>
      </c>
      <c r="M65" s="9">
        <f>SUMIFS(体育素质!L:L,体育素质!B:B,B65,体育素质!D:D,"=校内外体育竞赛")</f>
        <v>0</v>
      </c>
      <c r="N65" s="9">
        <f>SUMIFS(体育素质!L:L,体育素质!B:B,B65,体育素质!D:D,"=校内外体育活动",体育素质!E:E,"=早锻炼")</f>
        <v>0</v>
      </c>
      <c r="O65" s="9">
        <f>SUMIFS(体育素质!L:L,体育素质!B:B,B65,体育素质!D:D,"=校内外体育活动",体育素质!E:E,"=校园跑")</f>
        <v>0</v>
      </c>
      <c r="P65" s="9">
        <f t="shared" si="11"/>
        <v>0</v>
      </c>
      <c r="Q65" s="9">
        <f t="shared" si="12"/>
        <v>3.625</v>
      </c>
      <c r="R65" s="9">
        <f>MIN(0.5,SUMIFS(美育素质!L:L,美育素质!B:B,B65,美育素质!D:D,"=文化艺术实践"))</f>
        <v>0</v>
      </c>
      <c r="S65" s="9">
        <f>SUMIFS(美育素质!L:L,美育素质!B:B,B65,美育素质!D:D,"=校内外文化艺术竞赛")</f>
        <v>0</v>
      </c>
      <c r="T65" s="9">
        <f t="shared" si="13"/>
        <v>0</v>
      </c>
      <c r="U65" s="9">
        <f>MAX(0,SUMIFS(劳育素质!K:K,劳育素质!B:B,B65,劳育素质!D:D,"=劳动日常考核基础分")+SUMIFS(劳育素质!K:K,劳育素质!B:B,B65,劳育素质!D:D,"=活动与卫生加减分"))</f>
        <v>1.4162</v>
      </c>
      <c r="V65" s="9">
        <f>SUMIFS(劳育素质!K:K,劳育素质!B:B,B65,劳育素质!D:D,"=志愿服务",劳育素质!F:F,"=A类+B类")</f>
        <v>1.3</v>
      </c>
      <c r="W65" s="9">
        <f>SUMIFS(劳育素质!K:K,劳育素质!B:B,B65,劳育素质!D:D,"=志愿服务",劳育素质!F:F,"=C类")</f>
        <v>0</v>
      </c>
      <c r="X65" s="9">
        <f t="shared" si="14"/>
        <v>1.3</v>
      </c>
      <c r="Y65" s="9">
        <f>SUMIFS(劳育素质!K:K,劳育素质!B:B,B65,劳育素质!D:D,"=实习实训")</f>
        <v>0</v>
      </c>
      <c r="Z65" s="9">
        <f t="shared" si="15"/>
        <v>2.7162</v>
      </c>
      <c r="AA65" s="9">
        <f>SUMIFS(创新与实践素质!L:L,创新与实践素质!B:B,B65,创新与实践素质!D:D,"=创新创业素质")</f>
        <v>0</v>
      </c>
      <c r="AB65" s="9">
        <f>SUMIFS(创新与实践素质!L:L,创新与实践素质!B:B,B65,创新与实践素质!D:D,"=水平考试")</f>
        <v>0</v>
      </c>
      <c r="AC65" s="9">
        <f>SUMIFS(创新与实践素质!L:L,创新与实践素质!B:B,B65,创新与实践素质!D:D,"=社会实践")</f>
        <v>0</v>
      </c>
      <c r="AD65" s="9">
        <f>_xlfn.MAXIFS(创新与实践素质!L:L,创新与实践素质!B:B,B65,创新与实践素质!D:D,"=社会工作能力（工作表现）",创新与实践素质!G:G,"=上学期")+_xlfn.MAXIFS(创新与实践素质!L:L,创新与实践素质!B:B,B65,创新与实践素质!D:D,"=社会工作能力（工作表现）",创新与实践素质!G:G,"=下学期")</f>
        <v>0.6</v>
      </c>
      <c r="AE65" s="9">
        <f t="shared" si="16"/>
        <v>0.6</v>
      </c>
      <c r="AF65" s="9">
        <f t="shared" si="17"/>
        <v>51.2152</v>
      </c>
    </row>
    <row r="66" spans="1:32">
      <c r="A66" s="4" t="s">
        <v>41</v>
      </c>
      <c r="B66" s="31" t="s">
        <v>70</v>
      </c>
      <c r="C66" s="4"/>
      <c r="D66" s="9">
        <f>SUMIFS(德育素质!H:H,德育素质!B:B,B66,德育素质!D:D,"=基本评定分")</f>
        <v>5.28</v>
      </c>
      <c r="E66" s="9">
        <f>MIN(2,SUMIFS(德育素质!H:H,德育素质!A:A,A66,德育素质!D:D,"=集体评定等级分",德育素质!E:E,"=班级考评等级")+SUMIFS(德育素质!H:H,德育素质!B:B,B66,德育素质!D:D,"=集体评定等级分"))</f>
        <v>1</v>
      </c>
      <c r="F66" s="9">
        <f>MIN(2,SUMIFS(德育素质!H:H,德育素质!B:B,B66,德育素质!D:D,"=社会责任记实分"))</f>
        <v>0.25</v>
      </c>
      <c r="G66" s="7">
        <f>SUMIFS(德育素质!H:H,德育素质!B:B,B66,德育素质!D:D,"=违纪违规扣分")</f>
        <v>-0.02</v>
      </c>
      <c r="H66" s="9">
        <f>SUMIFS(德育素质!H:H,德育素质!B:B,B66,德育素质!D:D,"=荣誉称号加分")</f>
        <v>0</v>
      </c>
      <c r="I66" s="9">
        <f t="shared" si="9"/>
        <v>1.23</v>
      </c>
      <c r="J66" s="9">
        <f t="shared" si="10"/>
        <v>6.51</v>
      </c>
      <c r="K66" s="9">
        <f>(VLOOKUP(B66,智育素质!B:D,3,0)*10+50)*0.6</f>
        <v>39.96</v>
      </c>
      <c r="L66" s="9">
        <f>SUMIFS(体育素质!J:J,体育素质!B:B,B66,体育素质!D:D,"=体育课程成绩",体育素质!E:E,"=体育成绩")/40</f>
        <v>3.3</v>
      </c>
      <c r="M66" s="9">
        <f>SUMIFS(体育素质!L:L,体育素质!B:B,B66,体育素质!D:D,"=校内外体育竞赛")</f>
        <v>0</v>
      </c>
      <c r="N66" s="9">
        <f>SUMIFS(体育素质!L:L,体育素质!B:B,B66,体育素质!D:D,"=校内外体育活动",体育素质!E:E,"=早锻炼")</f>
        <v>0</v>
      </c>
      <c r="O66" s="9">
        <f>SUMIFS(体育素质!L:L,体育素质!B:B,B66,体育素质!D:D,"=校内外体育活动",体育素质!E:E,"=校园跑")</f>
        <v>0</v>
      </c>
      <c r="P66" s="9">
        <f t="shared" si="11"/>
        <v>0</v>
      </c>
      <c r="Q66" s="9">
        <f t="shared" si="12"/>
        <v>3.3</v>
      </c>
      <c r="R66" s="9">
        <f>MIN(0.5,SUMIFS(美育素质!L:L,美育素质!B:B,B66,美育素质!D:D,"=文化艺术实践"))</f>
        <v>0</v>
      </c>
      <c r="S66" s="9">
        <f>SUMIFS(美育素质!L:L,美育素质!B:B,B66,美育素质!D:D,"=校内外文化艺术竞赛")</f>
        <v>1</v>
      </c>
      <c r="T66" s="9">
        <f t="shared" si="13"/>
        <v>1</v>
      </c>
      <c r="U66" s="9">
        <f>MAX(0,SUMIFS(劳育素质!K:K,劳育素质!B:B,B66,劳育素质!D:D,"=劳动日常考核基础分")+SUMIFS(劳育素质!K:K,劳育素质!B:B,B66,劳育素质!D:D,"=活动与卫生加减分"))</f>
        <v>1.3686</v>
      </c>
      <c r="V66" s="9">
        <f>SUMIFS(劳育素质!K:K,劳育素质!B:B,B66,劳育素质!D:D,"=志愿服务",劳育素质!F:F,"=A类+B类")</f>
        <v>0.725</v>
      </c>
      <c r="W66" s="9">
        <f>SUMIFS(劳育素质!K:K,劳育素质!B:B,B66,劳育素质!D:D,"=志愿服务",劳育素质!F:F,"=C类")</f>
        <v>0</v>
      </c>
      <c r="X66" s="9">
        <f t="shared" si="14"/>
        <v>0.725</v>
      </c>
      <c r="Y66" s="9">
        <f>SUMIFS(劳育素质!K:K,劳育素质!B:B,B66,劳育素质!D:D,"=实习实训")</f>
        <v>0</v>
      </c>
      <c r="Z66" s="9">
        <f t="shared" si="15"/>
        <v>2.0936</v>
      </c>
      <c r="AA66" s="9">
        <f>SUMIFS(创新与实践素质!L:L,创新与实践素质!B:B,B66,创新与实践素质!D:D,"=创新创业素质")</f>
        <v>0</v>
      </c>
      <c r="AB66" s="9">
        <f>SUMIFS(创新与实践素质!L:L,创新与实践素质!B:B,B66,创新与实践素质!D:D,"=水平考试")</f>
        <v>0</v>
      </c>
      <c r="AC66" s="9">
        <f>SUMIFS(创新与实践素质!L:L,创新与实践素质!B:B,B66,创新与实践素质!D:D,"=社会实践")</f>
        <v>0</v>
      </c>
      <c r="AD66" s="9">
        <f>_xlfn.MAXIFS(创新与实践素质!L:L,创新与实践素质!B:B,B66,创新与实践素质!D:D,"=社会工作能力（工作表现）",创新与实践素质!G:G,"=上学期")+_xlfn.MAXIFS(创新与实践素质!L:L,创新与实践素质!B:B,B66,创新与实践素质!D:D,"=社会工作能力（工作表现）",创新与实践素质!G:G,"=下学期")</f>
        <v>0</v>
      </c>
      <c r="AE66" s="9">
        <f t="shared" si="16"/>
        <v>0</v>
      </c>
      <c r="AF66" s="9">
        <f t="shared" si="17"/>
        <v>52.8636</v>
      </c>
    </row>
    <row r="67" spans="1:32">
      <c r="A67" s="4" t="s">
        <v>41</v>
      </c>
      <c r="B67" s="31" t="s">
        <v>71</v>
      </c>
      <c r="C67" s="4"/>
      <c r="D67" s="9">
        <f>SUMIFS(德育素质!H:H,德育素质!B:B,B67,德育素质!D:D,"=基本评定分")</f>
        <v>5.28</v>
      </c>
      <c r="E67" s="9">
        <f>MIN(2,SUMIFS(德育素质!H:H,德育素质!A:A,A67,德育素质!D:D,"=集体评定等级分",德育素质!E:E,"=班级考评等级")+SUMIFS(德育素质!H:H,德育素质!B:B,B67,德育素质!D:D,"=集体评定等级分"))</f>
        <v>1</v>
      </c>
      <c r="F67" s="9">
        <f>MIN(2,SUMIFS(德育素质!H:H,德育素质!B:B,B67,德育素质!D:D,"=社会责任记实分"))</f>
        <v>0</v>
      </c>
      <c r="G67" s="7">
        <f>SUMIFS(德育素质!H:H,德育素质!B:B,B67,德育素质!D:D,"=违纪违规扣分")</f>
        <v>-0.02</v>
      </c>
      <c r="H67" s="9">
        <f>SUMIFS(德育素质!H:H,德育素质!B:B,B67,德育素质!D:D,"=荣誉称号加分")</f>
        <v>0</v>
      </c>
      <c r="I67" s="9">
        <f t="shared" si="9"/>
        <v>0.98</v>
      </c>
      <c r="J67" s="9">
        <f t="shared" si="10"/>
        <v>6.26</v>
      </c>
      <c r="K67" s="9">
        <f>(VLOOKUP(B67,智育素质!B:D,3,0)*10+50)*0.6</f>
        <v>43.656</v>
      </c>
      <c r="L67" s="9">
        <f>SUMIFS(体育素质!J:J,体育素质!B:B,B67,体育素质!D:D,"=体育课程成绩",体育素质!E:E,"=体育成绩")/40</f>
        <v>1.6</v>
      </c>
      <c r="M67" s="9">
        <f>SUMIFS(体育素质!L:L,体育素质!B:B,B67,体育素质!D:D,"=校内外体育竞赛")</f>
        <v>0</v>
      </c>
      <c r="N67" s="9">
        <f>SUMIFS(体育素质!L:L,体育素质!B:B,B67,体育素质!D:D,"=校内外体育活动",体育素质!E:E,"=早锻炼")</f>
        <v>0</v>
      </c>
      <c r="O67" s="9">
        <f>SUMIFS(体育素质!L:L,体育素质!B:B,B67,体育素质!D:D,"=校内外体育活动",体育素质!E:E,"=校园跑")</f>
        <v>0.0505833333333335</v>
      </c>
      <c r="P67" s="9">
        <f t="shared" si="11"/>
        <v>0.0505833333333335</v>
      </c>
      <c r="Q67" s="9">
        <f t="shared" si="12"/>
        <v>1.65058333333333</v>
      </c>
      <c r="R67" s="9">
        <f>MIN(0.5,SUMIFS(美育素质!L:L,美育素质!B:B,B67,美育素质!D:D,"=文化艺术实践"))</f>
        <v>0</v>
      </c>
      <c r="S67" s="9">
        <f>SUMIFS(美育素质!L:L,美育素质!B:B,B67,美育素质!D:D,"=校内外文化艺术竞赛")</f>
        <v>0</v>
      </c>
      <c r="T67" s="9">
        <f t="shared" si="13"/>
        <v>0</v>
      </c>
      <c r="U67" s="9">
        <f>MAX(0,SUMIFS(劳育素质!K:K,劳育素质!B:B,B67,劳育素质!D:D,"=劳动日常考核基础分")+SUMIFS(劳育素质!K:K,劳育素质!B:B,B67,劳育素质!D:D,"=活动与卫生加减分"))</f>
        <v>1.48233333333333</v>
      </c>
      <c r="V67" s="9">
        <f>SUMIFS(劳育素质!K:K,劳育素质!B:B,B67,劳育素质!D:D,"=志愿服务",劳育素质!F:F,"=A类+B类")</f>
        <v>0</v>
      </c>
      <c r="W67" s="9">
        <f>SUMIFS(劳育素质!K:K,劳育素质!B:B,B67,劳育素质!D:D,"=志愿服务",劳育素质!F:F,"=C类")</f>
        <v>0</v>
      </c>
      <c r="X67" s="9">
        <f t="shared" si="14"/>
        <v>0</v>
      </c>
      <c r="Y67" s="9">
        <f>SUMIFS(劳育素质!K:K,劳育素质!B:B,B67,劳育素质!D:D,"=实习实训")</f>
        <v>0</v>
      </c>
      <c r="Z67" s="9">
        <f t="shared" si="15"/>
        <v>1.48233333333333</v>
      </c>
      <c r="AA67" s="9">
        <f>SUMIFS(创新与实践素质!L:L,创新与实践素质!B:B,B67,创新与实践素质!D:D,"=创新创业素质")</f>
        <v>0</v>
      </c>
      <c r="AB67" s="9">
        <f>SUMIFS(创新与实践素质!L:L,创新与实践素质!B:B,B67,创新与实践素质!D:D,"=水平考试")</f>
        <v>0</v>
      </c>
      <c r="AC67" s="9">
        <f>SUMIFS(创新与实践素质!L:L,创新与实践素质!B:B,B67,创新与实践素质!D:D,"=社会实践")</f>
        <v>0</v>
      </c>
      <c r="AD67" s="9">
        <f>_xlfn.MAXIFS(创新与实践素质!L:L,创新与实践素质!B:B,B67,创新与实践素质!D:D,"=社会工作能力（工作表现）",创新与实践素质!G:G,"=上学期")+_xlfn.MAXIFS(创新与实践素质!L:L,创新与实践素质!B:B,B67,创新与实践素质!D:D,"=社会工作能力（工作表现）",创新与实践素质!G:G,"=下学期")</f>
        <v>0</v>
      </c>
      <c r="AE67" s="9">
        <f t="shared" si="16"/>
        <v>0</v>
      </c>
      <c r="AF67" s="9">
        <f t="shared" si="17"/>
        <v>53.0489166666666</v>
      </c>
    </row>
    <row r="68" spans="1:32">
      <c r="A68" s="4" t="s">
        <v>41</v>
      </c>
      <c r="B68" s="31" t="s">
        <v>72</v>
      </c>
      <c r="C68" s="4"/>
      <c r="D68" s="9">
        <f>SUMIFS(德育素质!H:H,德育素质!B:B,B68,德育素质!D:D,"=基本评定分")</f>
        <v>5.28</v>
      </c>
      <c r="E68" s="9">
        <f>MIN(2,SUMIFS(德育素质!H:H,德育素质!A:A,A68,德育素质!D:D,"=集体评定等级分",德育素质!E:E,"=班级考评等级")+SUMIFS(德育素质!H:H,德育素质!B:B,B68,德育素质!D:D,"=集体评定等级分"))</f>
        <v>1</v>
      </c>
      <c r="F68" s="9">
        <f>MIN(2,SUMIFS(德育素质!H:H,德育素质!B:B,B68,德育素质!D:D,"=社会责任记实分"))</f>
        <v>0</v>
      </c>
      <c r="G68" s="7">
        <f>SUMIFS(德育素质!H:H,德育素质!B:B,B68,德育素质!D:D,"=违纪违规扣分")</f>
        <v>-0.02</v>
      </c>
      <c r="H68" s="9">
        <f>SUMIFS(德育素质!H:H,德育素质!B:B,B68,德育素质!D:D,"=荣誉称号加分")</f>
        <v>0</v>
      </c>
      <c r="I68" s="9">
        <f t="shared" si="9"/>
        <v>0.98</v>
      </c>
      <c r="J68" s="9">
        <f t="shared" si="10"/>
        <v>6.26</v>
      </c>
      <c r="K68" s="9">
        <f>(VLOOKUP(B68,智育素质!B:D,3,0)*10+50)*0.6</f>
        <v>35.316</v>
      </c>
      <c r="L68" s="9">
        <f>SUMIFS(体育素质!J:J,体育素质!B:B,B68,体育素质!D:D,"=体育课程成绩",体育素质!E:E,"=体育成绩")/40</f>
        <v>3.375</v>
      </c>
      <c r="M68" s="9">
        <f>SUMIFS(体育素质!L:L,体育素质!B:B,B68,体育素质!D:D,"=校内外体育竞赛")</f>
        <v>0</v>
      </c>
      <c r="N68" s="9">
        <f>SUMIFS(体育素质!L:L,体育素质!B:B,B68,体育素质!D:D,"=校内外体育活动",体育素质!E:E,"=早锻炼")</f>
        <v>0</v>
      </c>
      <c r="O68" s="9">
        <f>SUMIFS(体育素质!L:L,体育素质!B:B,B68,体育素质!D:D,"=校内外体育活动",体育素质!E:E,"=校园跑")</f>
        <v>0</v>
      </c>
      <c r="P68" s="9">
        <f t="shared" si="11"/>
        <v>0</v>
      </c>
      <c r="Q68" s="9">
        <f t="shared" si="12"/>
        <v>3.375</v>
      </c>
      <c r="R68" s="9">
        <f>MIN(0.5,SUMIFS(美育素质!L:L,美育素质!B:B,B68,美育素质!D:D,"=文化艺术实践"))</f>
        <v>0</v>
      </c>
      <c r="S68" s="9">
        <f>SUMIFS(美育素质!L:L,美育素质!B:B,B68,美育素质!D:D,"=校内外文化艺术竞赛")</f>
        <v>0</v>
      </c>
      <c r="T68" s="9">
        <f t="shared" si="13"/>
        <v>0</v>
      </c>
      <c r="U68" s="9">
        <f>MAX(0,SUMIFS(劳育素质!K:K,劳育素质!B:B,B68,劳育素质!D:D,"=劳动日常考核基础分")+SUMIFS(劳育素质!K:K,劳育素质!B:B,B68,劳育素质!D:D,"=活动与卫生加减分"))</f>
        <v>1.48233333333333</v>
      </c>
      <c r="V68" s="9">
        <f>SUMIFS(劳育素质!K:K,劳育素质!B:B,B68,劳育素质!D:D,"=志愿服务",劳育素质!F:F,"=A类+B类")</f>
        <v>0</v>
      </c>
      <c r="W68" s="9">
        <f>SUMIFS(劳育素质!K:K,劳育素质!B:B,B68,劳育素质!D:D,"=志愿服务",劳育素质!F:F,"=C类")</f>
        <v>0</v>
      </c>
      <c r="X68" s="9">
        <f t="shared" si="14"/>
        <v>0</v>
      </c>
      <c r="Y68" s="9">
        <f>SUMIFS(劳育素质!K:K,劳育素质!B:B,B68,劳育素质!D:D,"=实习实训")</f>
        <v>0</v>
      </c>
      <c r="Z68" s="9">
        <f t="shared" si="15"/>
        <v>1.48233333333333</v>
      </c>
      <c r="AA68" s="9">
        <f>SUMIFS(创新与实践素质!L:L,创新与实践素质!B:B,B68,创新与实践素质!D:D,"=创新创业素质")</f>
        <v>0</v>
      </c>
      <c r="AB68" s="9">
        <f>SUMIFS(创新与实践素质!L:L,创新与实践素质!B:B,B68,创新与实践素质!D:D,"=水平考试")</f>
        <v>0</v>
      </c>
      <c r="AC68" s="9">
        <f>SUMIFS(创新与实践素质!L:L,创新与实践素质!B:B,B68,创新与实践素质!D:D,"=社会实践")</f>
        <v>0</v>
      </c>
      <c r="AD68" s="9">
        <f>_xlfn.MAXIFS(创新与实践素质!L:L,创新与实践素质!B:B,B68,创新与实践素质!D:D,"=社会工作能力（工作表现）",创新与实践素质!G:G,"=上学期")+_xlfn.MAXIFS(创新与实践素质!L:L,创新与实践素质!B:B,B68,创新与实践素质!D:D,"=社会工作能力（工作表现）",创新与实践素质!G:G,"=下学期")</f>
        <v>0</v>
      </c>
      <c r="AE68" s="9">
        <f t="shared" si="16"/>
        <v>0</v>
      </c>
      <c r="AF68" s="9">
        <f t="shared" si="17"/>
        <v>46.4333333333333</v>
      </c>
    </row>
    <row r="69" spans="1:32">
      <c r="A69" s="4" t="s">
        <v>41</v>
      </c>
      <c r="B69" s="31" t="s">
        <v>73</v>
      </c>
      <c r="C69" s="4"/>
      <c r="D69" s="9">
        <f>SUMIFS(德育素质!H:H,德育素质!B:B,B69,德育素质!D:D,"=基本评定分")</f>
        <v>5.28</v>
      </c>
      <c r="E69" s="9">
        <f>MIN(2,SUMIFS(德育素质!H:H,德育素质!A:A,A69,德育素质!D:D,"=集体评定等级分",德育素质!E:E,"=班级考评等级")+SUMIFS(德育素质!H:H,德育素质!B:B,B69,德育素质!D:D,"=集体评定等级分"))</f>
        <v>1</v>
      </c>
      <c r="F69" s="9">
        <f>MIN(2,SUMIFS(德育素质!H:H,德育素质!B:B,B69,德育素质!D:D,"=社会责任记实分"))</f>
        <v>0</v>
      </c>
      <c r="G69" s="9">
        <f>SUMIFS(德育素质!H:H,德育素质!B:B,B69,德育素质!D:D,"=违纪违规扣分")</f>
        <v>0</v>
      </c>
      <c r="H69" s="9">
        <f>SUMIFS(德育素质!H:H,德育素质!B:B,B69,德育素质!D:D,"=荣誉称号加分")</f>
        <v>0</v>
      </c>
      <c r="I69" s="9">
        <f t="shared" si="9"/>
        <v>1</v>
      </c>
      <c r="J69" s="9">
        <f t="shared" si="10"/>
        <v>6.28</v>
      </c>
      <c r="K69" s="9">
        <f>(VLOOKUP(B69,智育素质!B:D,3,0)*10+50)*0.6</f>
        <v>32.49</v>
      </c>
      <c r="L69" s="9">
        <f>SUMIFS(体育素质!J:J,体育素质!B:B,B69,体育素质!D:D,"=体育课程成绩",体育素质!E:E,"=体育成绩")/40</f>
        <v>2.025</v>
      </c>
      <c r="M69" s="9">
        <f>SUMIFS(体育素质!L:L,体育素质!B:B,B69,体育素质!D:D,"=校内外体育竞赛")</f>
        <v>0</v>
      </c>
      <c r="N69" s="9">
        <f>SUMIFS(体育素质!L:L,体育素质!B:B,B69,体育素质!D:D,"=校内外体育活动",体育素质!E:E,"=早锻炼")</f>
        <v>0</v>
      </c>
      <c r="O69" s="9">
        <f>SUMIFS(体育素质!L:L,体育素质!B:B,B69,体育素质!D:D,"=校内外体育活动",体育素质!E:E,"=校园跑")</f>
        <v>0</v>
      </c>
      <c r="P69" s="9">
        <f t="shared" si="11"/>
        <v>0</v>
      </c>
      <c r="Q69" s="9">
        <f t="shared" si="12"/>
        <v>2.025</v>
      </c>
      <c r="R69" s="9">
        <f>MIN(0.5,SUMIFS(美育素质!L:L,美育素质!B:B,B69,美育素质!D:D,"=文化艺术实践"))</f>
        <v>0</v>
      </c>
      <c r="S69" s="9">
        <f>SUMIFS(美育素质!L:L,美育素质!B:B,B69,美育素质!D:D,"=校内外文化艺术竞赛")</f>
        <v>0</v>
      </c>
      <c r="T69" s="9">
        <f t="shared" si="13"/>
        <v>0</v>
      </c>
      <c r="U69" s="9">
        <f>MAX(0,SUMIFS(劳育素质!K:K,劳育素质!B:B,B69,劳育素质!D:D,"=劳动日常考核基础分")+SUMIFS(劳育素质!K:K,劳育素质!B:B,B69,劳育素质!D:D,"=活动与卫生加减分"))</f>
        <v>1.48233333333333</v>
      </c>
      <c r="V69" s="9">
        <f>SUMIFS(劳育素质!K:K,劳育素质!B:B,B69,劳育素质!D:D,"=志愿服务",劳育素质!F:F,"=A类+B类")</f>
        <v>0</v>
      </c>
      <c r="W69" s="9">
        <f>SUMIFS(劳育素质!K:K,劳育素质!B:B,B69,劳育素质!D:D,"=志愿服务",劳育素质!F:F,"=C类")</f>
        <v>0</v>
      </c>
      <c r="X69" s="9">
        <f t="shared" si="14"/>
        <v>0</v>
      </c>
      <c r="Y69" s="9">
        <f>SUMIFS(劳育素质!K:K,劳育素质!B:B,B69,劳育素质!D:D,"=实习实训")</f>
        <v>0</v>
      </c>
      <c r="Z69" s="9">
        <f t="shared" si="15"/>
        <v>1.48233333333333</v>
      </c>
      <c r="AA69" s="9">
        <f>SUMIFS(创新与实践素质!L:L,创新与实践素质!B:B,B69,创新与实践素质!D:D,"=创新创业素质")</f>
        <v>0</v>
      </c>
      <c r="AB69" s="9">
        <f>SUMIFS(创新与实践素质!L:L,创新与实践素质!B:B,B69,创新与实践素质!D:D,"=水平考试")</f>
        <v>0</v>
      </c>
      <c r="AC69" s="9">
        <f>SUMIFS(创新与实践素质!L:L,创新与实践素质!B:B,B69,创新与实践素质!D:D,"=社会实践")</f>
        <v>0</v>
      </c>
      <c r="AD69" s="9">
        <f>_xlfn.MAXIFS(创新与实践素质!L:L,创新与实践素质!B:B,B69,创新与实践素质!D:D,"=社会工作能力（工作表现）",创新与实践素质!G:G,"=上学期")+_xlfn.MAXIFS(创新与实践素质!L:L,创新与实践素质!B:B,B69,创新与实践素质!D:D,"=社会工作能力（工作表现）",创新与实践素质!G:G,"=下学期")</f>
        <v>0</v>
      </c>
      <c r="AE69" s="9">
        <f t="shared" si="16"/>
        <v>0</v>
      </c>
      <c r="AF69" s="9">
        <f t="shared" si="17"/>
        <v>42.2773333333333</v>
      </c>
    </row>
    <row r="70" spans="1:32">
      <c r="A70" s="4" t="s">
        <v>41</v>
      </c>
      <c r="B70" s="31" t="s">
        <v>74</v>
      </c>
      <c r="C70" s="4"/>
      <c r="D70" s="9">
        <f>SUMIFS(德育素质!H:H,德育素质!B:B,B70,德育素质!D:D,"=基本评定分")</f>
        <v>5.28</v>
      </c>
      <c r="E70" s="9">
        <f>MIN(2,SUMIFS(德育素质!H:H,德育素质!A:A,A70,德育素质!D:D,"=集体评定等级分",德育素质!E:E,"=班级考评等级")+SUMIFS(德育素质!H:H,德育素质!B:B,B70,德育素质!D:D,"=集体评定等级分"))</f>
        <v>1</v>
      </c>
      <c r="F70" s="9">
        <f>MIN(2,SUMIFS(德育素质!H:H,德育素质!B:B,B70,德育素质!D:D,"=社会责任记实分"))</f>
        <v>0</v>
      </c>
      <c r="G70" s="9">
        <f>SUMIFS(德育素质!H:H,德育素质!B:B,B70,德育素质!D:D,"=违纪违规扣分")</f>
        <v>0</v>
      </c>
      <c r="H70" s="9">
        <f>SUMIFS(德育素质!H:H,德育素质!B:B,B70,德育素质!D:D,"=荣誉称号加分")</f>
        <v>0</v>
      </c>
      <c r="I70" s="9">
        <f t="shared" si="9"/>
        <v>1</v>
      </c>
      <c r="J70" s="9">
        <f t="shared" si="10"/>
        <v>6.28</v>
      </c>
      <c r="K70" s="9">
        <f>(VLOOKUP(B70,智育素质!B:D,3,0)*10+50)*0.6</f>
        <v>33.228</v>
      </c>
      <c r="L70" s="9">
        <f>SUMIFS(体育素质!J:J,体育素质!B:B,B70,体育素质!D:D,"=体育课程成绩",体育素质!E:E,"=体育成绩")/40</f>
        <v>1.25</v>
      </c>
      <c r="M70" s="9">
        <f>SUMIFS(体育素质!L:L,体育素质!B:B,B70,体育素质!D:D,"=校内外体育竞赛")</f>
        <v>0</v>
      </c>
      <c r="N70" s="9">
        <f>SUMIFS(体育素质!L:L,体育素质!B:B,B70,体育素质!D:D,"=校内外体育活动",体育素质!E:E,"=早锻炼")</f>
        <v>0</v>
      </c>
      <c r="O70" s="9">
        <f>SUMIFS(体育素质!L:L,体育素质!B:B,B70,体育素质!D:D,"=校内外体育活动",体育素质!E:E,"=校园跑")</f>
        <v>0</v>
      </c>
      <c r="P70" s="9">
        <f t="shared" si="11"/>
        <v>0</v>
      </c>
      <c r="Q70" s="9">
        <f t="shared" si="12"/>
        <v>1.25</v>
      </c>
      <c r="R70" s="9">
        <f>MIN(0.5,SUMIFS(美育素质!L:L,美育素质!B:B,B70,美育素质!D:D,"=文化艺术实践"))</f>
        <v>0</v>
      </c>
      <c r="S70" s="9">
        <f>SUMIFS(美育素质!L:L,美育素质!B:B,B70,美育素质!D:D,"=校内外文化艺术竞赛")</f>
        <v>0</v>
      </c>
      <c r="T70" s="9">
        <f t="shared" si="13"/>
        <v>0</v>
      </c>
      <c r="U70" s="9">
        <f>MAX(0,SUMIFS(劳育素质!K:K,劳育素质!B:B,B70,劳育素质!D:D,"=劳动日常考核基础分")+SUMIFS(劳育素质!K:K,劳育素质!B:B,B70,劳育素质!D:D,"=活动与卫生加减分"))</f>
        <v>1.49483333333333</v>
      </c>
      <c r="V70" s="9">
        <f>SUMIFS(劳育素质!K:K,劳育素质!B:B,B70,劳育素质!D:D,"=志愿服务",劳育素质!F:F,"=A类+B类")</f>
        <v>0</v>
      </c>
      <c r="W70" s="9">
        <f>SUMIFS(劳育素质!K:K,劳育素质!B:B,B70,劳育素质!D:D,"=志愿服务",劳育素质!F:F,"=C类")</f>
        <v>0</v>
      </c>
      <c r="X70" s="9">
        <f t="shared" si="14"/>
        <v>0</v>
      </c>
      <c r="Y70" s="9">
        <f>SUMIFS(劳育素质!K:K,劳育素质!B:B,B70,劳育素质!D:D,"=实习实训")</f>
        <v>0</v>
      </c>
      <c r="Z70" s="9">
        <f t="shared" si="15"/>
        <v>1.49483333333333</v>
      </c>
      <c r="AA70" s="9">
        <f>SUMIFS(创新与实践素质!L:L,创新与实践素质!B:B,B70,创新与实践素质!D:D,"=创新创业素质")</f>
        <v>0</v>
      </c>
      <c r="AB70" s="9">
        <f>SUMIFS(创新与实践素质!L:L,创新与实践素质!B:B,B70,创新与实践素质!D:D,"=水平考试")</f>
        <v>0</v>
      </c>
      <c r="AC70" s="9">
        <f>SUMIFS(创新与实践素质!L:L,创新与实践素质!B:B,B70,创新与实践素质!D:D,"=社会实践")</f>
        <v>0</v>
      </c>
      <c r="AD70" s="9">
        <f>_xlfn.MAXIFS(创新与实践素质!L:L,创新与实践素质!B:B,B70,创新与实践素质!D:D,"=社会工作能力（工作表现）",创新与实践素质!G:G,"=上学期")+_xlfn.MAXIFS(创新与实践素质!L:L,创新与实践素质!B:B,B70,创新与实践素质!D:D,"=社会工作能力（工作表现）",创新与实践素质!G:G,"=下学期")</f>
        <v>0</v>
      </c>
      <c r="AE70" s="9">
        <f t="shared" si="16"/>
        <v>0</v>
      </c>
      <c r="AF70" s="9">
        <f t="shared" si="17"/>
        <v>42.2528333333333</v>
      </c>
    </row>
    <row r="71" spans="1:32">
      <c r="A71" s="4" t="s">
        <v>75</v>
      </c>
      <c r="B71" s="31" t="s">
        <v>76</v>
      </c>
      <c r="C71" s="4"/>
      <c r="D71" s="9">
        <f>SUMIFS(德育素质!H:H,德育素质!B:B,B71,德育素质!D:D,"=基本评定分")</f>
        <v>6</v>
      </c>
      <c r="E71" s="9">
        <f>MIN(2,SUMIFS(德育素质!H:H,德育素质!A:A,A71,德育素质!D:D,"=集体评定等级分",德育素质!E:E,"=班级考评等级")+SUMIFS(德育素质!H:H,德育素质!B:B,B71,德育素质!D:D,"=集体评定等级分"))</f>
        <v>1</v>
      </c>
      <c r="F71" s="9">
        <f>MIN(2,SUMIFS(德育素质!H:H,德育素质!B:B,B71,德育素质!D:D,"=社会责任记实分"))</f>
        <v>0.1</v>
      </c>
      <c r="G71" s="9">
        <f>SUMIFS(德育素质!H:H,德育素质!B:B,B71,德育素质!D:D,"=违纪违规扣分")</f>
        <v>0</v>
      </c>
      <c r="H71" s="9">
        <f>SUMIFS(德育素质!H:H,德育素质!B:B,B71,德育素质!D:D,"=荣誉称号加分")</f>
        <v>0.25</v>
      </c>
      <c r="I71" s="9">
        <f t="shared" si="9"/>
        <v>1.35</v>
      </c>
      <c r="J71" s="9">
        <f t="shared" si="10"/>
        <v>7.35</v>
      </c>
      <c r="K71" s="9">
        <f>(VLOOKUP(B71,智育素质!B:D,3,0)*10+50)*0.6</f>
        <v>53.64</v>
      </c>
      <c r="L71" s="9">
        <f>SUMIFS(体育素质!J:J,体育素质!B:B,B71,体育素质!D:D,"=体育课程成绩",体育素质!E:E,"=体育成绩")/40</f>
        <v>4.425</v>
      </c>
      <c r="M71" s="9">
        <f>SUMIFS(体育素质!L:L,体育素质!B:B,B71,体育素质!D:D,"=校内外体育竞赛")</f>
        <v>1</v>
      </c>
      <c r="N71" s="9">
        <f>SUMIFS(体育素质!L:L,体育素质!B:B,B71,体育素质!D:D,"=校内外体育活动",体育素质!E:E,"=早锻炼")</f>
        <v>0.4</v>
      </c>
      <c r="O71" s="9">
        <f>SUMIFS(体育素质!L:L,体育素质!B:B,B71,体育素质!D:D,"=校内外体育活动",体育素质!E:E,"=校园跑")</f>
        <v>0.6</v>
      </c>
      <c r="P71" s="9">
        <f t="shared" si="11"/>
        <v>2</v>
      </c>
      <c r="Q71" s="9">
        <f t="shared" si="12"/>
        <v>6.425</v>
      </c>
      <c r="R71" s="9">
        <f>MIN(0.5,SUMIFS(美育素质!L:L,美育素质!B:B,B71,美育素质!D:D,"=文化艺术实践"))</f>
        <v>0</v>
      </c>
      <c r="S71" s="9">
        <f>SUMIFS(美育素质!L:L,美育素质!B:B,B71,美育素质!D:D,"=校内外文化艺术竞赛")</f>
        <v>0.25</v>
      </c>
      <c r="T71" s="9">
        <f t="shared" si="13"/>
        <v>0.25</v>
      </c>
      <c r="U71" s="9">
        <f>MAX(0,SUMIFS(劳育素质!K:K,劳育素质!B:B,B71,劳育素质!D:D,"=劳动日常考核基础分")+SUMIFS(劳育素质!K:K,劳育素质!B:B,B71,劳育素质!D:D,"=活动与卫生加减分"))</f>
        <v>1.68666666666667</v>
      </c>
      <c r="V71" s="9">
        <f>SUMIFS(劳育素质!K:K,劳育素质!B:B,B71,劳育素质!D:D,"=志愿服务",劳育素质!F:F,"=A类+B类")</f>
        <v>3</v>
      </c>
      <c r="W71" s="9">
        <f>SUMIFS(劳育素质!K:K,劳育素质!B:B,B71,劳育素质!D:D,"=志愿服务",劳育素质!F:F,"=C类")</f>
        <v>0</v>
      </c>
      <c r="X71" s="9">
        <f t="shared" si="14"/>
        <v>3</v>
      </c>
      <c r="Y71" s="9">
        <f>SUMIFS(劳育素质!K:K,劳育素质!B:B,B71,劳育素质!D:D,"=实习实训")</f>
        <v>0</v>
      </c>
      <c r="Z71" s="9">
        <f t="shared" si="15"/>
        <v>4.68666666666667</v>
      </c>
      <c r="AA71" s="9">
        <f>SUMIFS(创新与实践素质!L:L,创新与实践素质!B:B,B71,创新与实践素质!D:D,"=创新创业素质")</f>
        <v>1.5</v>
      </c>
      <c r="AB71" s="9">
        <f>SUMIFS(创新与实践素质!L:L,创新与实践素质!B:B,B71,创新与实践素质!D:D,"=水平考试")</f>
        <v>0.5</v>
      </c>
      <c r="AC71" s="9">
        <f>SUMIFS(创新与实践素质!L:L,创新与实践素质!B:B,B71,创新与实践素质!D:D,"=社会实践")</f>
        <v>0</v>
      </c>
      <c r="AD71" s="9">
        <f>_xlfn.MAXIFS(创新与实践素质!L:L,创新与实践素质!B:B,B71,创新与实践素质!D:D,"=社会工作能力（工作表现）",创新与实践素质!G:G,"=上学期")+_xlfn.MAXIFS(创新与实践素质!L:L,创新与实践素质!B:B,B71,创新与实践素质!D:D,"=社会工作能力（工作表现）",创新与实践素质!G:G,"=下学期")</f>
        <v>0.6</v>
      </c>
      <c r="AE71" s="9">
        <f t="shared" si="16"/>
        <v>2.6</v>
      </c>
      <c r="AF71" s="9">
        <f t="shared" si="17"/>
        <v>74.9516666666667</v>
      </c>
    </row>
    <row r="72" spans="1:32">
      <c r="A72" s="4" t="s">
        <v>75</v>
      </c>
      <c r="B72" s="31" t="s">
        <v>77</v>
      </c>
      <c r="C72" s="4"/>
      <c r="D72" s="9">
        <f>SUMIFS(德育素质!H:H,德育素质!B:B,B72,德育素质!D:D,"=基本评定分")</f>
        <v>6</v>
      </c>
      <c r="E72" s="9">
        <f>MIN(2,SUMIFS(德育素质!H:H,德育素质!A:A,A72,德育素质!D:D,"=集体评定等级分",德育素质!E:E,"=班级考评等级")+SUMIFS(德育素质!H:H,德育素质!B:B,B72,德育素质!D:D,"=集体评定等级分"))</f>
        <v>1</v>
      </c>
      <c r="F72" s="9">
        <f>MIN(2,SUMIFS(德育素质!H:H,德育素质!B:B,B72,德育素质!D:D,"=社会责任记实分"))</f>
        <v>0.5</v>
      </c>
      <c r="G72" s="9">
        <f>SUMIFS(德育素质!H:H,德育素质!B:B,B72,德育素质!D:D,"=违纪违规扣分")</f>
        <v>0</v>
      </c>
      <c r="H72" s="9">
        <f>SUMIFS(德育素质!H:H,德育素质!B:B,B72,德育素质!D:D,"=荣誉称号加分")</f>
        <v>0</v>
      </c>
      <c r="I72" s="9">
        <f t="shared" ref="I72:I103" si="18">MIN(4,E72+F72+G72+H72)</f>
        <v>1.5</v>
      </c>
      <c r="J72" s="9">
        <f t="shared" ref="J72:J103" si="19">D72+I72</f>
        <v>7.5</v>
      </c>
      <c r="K72" s="9">
        <f>(VLOOKUP(B72,智育素质!B:D,3,0)*10+50)*0.6</f>
        <v>54.492</v>
      </c>
      <c r="L72" s="9">
        <f>SUMIFS(体育素质!J:J,体育素质!B:B,B72,体育素质!D:D,"=体育课程成绩",体育素质!E:E,"=体育成绩")/40</f>
        <v>3.25</v>
      </c>
      <c r="M72" s="9">
        <f>SUMIFS(体育素质!L:L,体育素质!B:B,B72,体育素质!D:D,"=校内外体育竞赛")</f>
        <v>0</v>
      </c>
      <c r="N72" s="9">
        <f>SUMIFS(体育素质!L:L,体育素质!B:B,B72,体育素质!D:D,"=校内外体育活动",体育素质!E:E,"=早锻炼")</f>
        <v>0.4</v>
      </c>
      <c r="O72" s="9">
        <f>SUMIFS(体育素质!L:L,体育素质!B:B,B72,体育素质!D:D,"=校内外体育活动",体育素质!E:E,"=校园跑")</f>
        <v>0.6</v>
      </c>
      <c r="P72" s="9">
        <f t="shared" ref="P72:P103" si="20">MIN(3,M72+N72+O72)</f>
        <v>1</v>
      </c>
      <c r="Q72" s="9">
        <f t="shared" ref="Q72:Q103" si="21">MIN(8,P72+L72)</f>
        <v>4.25</v>
      </c>
      <c r="R72" s="9">
        <f>MIN(0.5,SUMIFS(美育素质!L:L,美育素质!B:B,B72,美育素质!D:D,"=文化艺术实践"))</f>
        <v>0</v>
      </c>
      <c r="S72" s="9">
        <f>SUMIFS(美育素质!L:L,美育素质!B:B,B72,美育素质!D:D,"=校内外文化艺术竞赛")</f>
        <v>0</v>
      </c>
      <c r="T72" s="9">
        <f t="shared" ref="T72:T103" si="22">MIN(5,S72+R72)</f>
        <v>0</v>
      </c>
      <c r="U72" s="9">
        <f>MAX(0,SUMIFS(劳育素质!K:K,劳育素质!B:B,B72,劳育素质!D:D,"=劳动日常考核基础分")+SUMIFS(劳育素质!K:K,劳育素质!B:B,B72,劳育素质!D:D,"=活动与卫生加减分"))</f>
        <v>1.5594</v>
      </c>
      <c r="V72" s="9">
        <f>SUMIFS(劳育素质!K:K,劳育素质!B:B,B72,劳育素质!D:D,"=志愿服务",劳育素质!F:F,"=A类+B类")</f>
        <v>3</v>
      </c>
      <c r="W72" s="9">
        <f>SUMIFS(劳育素质!K:K,劳育素质!B:B,B72,劳育素质!D:D,"=志愿服务",劳育素质!F:F,"=C类")</f>
        <v>0</v>
      </c>
      <c r="X72" s="9">
        <f t="shared" ref="X72:X103" si="23">MIN(4,V72+W72)</f>
        <v>3</v>
      </c>
      <c r="Y72" s="9">
        <f>SUMIFS(劳育素质!K:K,劳育素质!B:B,B72,劳育素质!D:D,"=实习实训")</f>
        <v>0</v>
      </c>
      <c r="Z72" s="9">
        <f t="shared" ref="Z72:Z103" si="24">MIN(5,U72+X72+Y72)</f>
        <v>4.5594</v>
      </c>
      <c r="AA72" s="9">
        <f>SUMIFS(创新与实践素质!L:L,创新与实践素质!B:B,B72,创新与实践素质!D:D,"=创新创业素质")</f>
        <v>11.3</v>
      </c>
      <c r="AB72" s="9">
        <f>SUMIFS(创新与实践素质!L:L,创新与实践素质!B:B,B72,创新与实践素质!D:D,"=水平考试")</f>
        <v>0</v>
      </c>
      <c r="AC72" s="9">
        <f>SUMIFS(创新与实践素质!L:L,创新与实践素质!B:B,B72,创新与实践素质!D:D,"=社会实践")</f>
        <v>0</v>
      </c>
      <c r="AD72" s="9">
        <f>_xlfn.MAXIFS(创新与实践素质!L:L,创新与实践素质!B:B,B72,创新与实践素质!D:D,"=社会工作能力（工作表现）",创新与实践素质!G:G,"=上学期")+_xlfn.MAXIFS(创新与实践素质!L:L,创新与实践素质!B:B,B72,创新与实践素质!D:D,"=社会工作能力（工作表现）",创新与实践素质!G:G,"=下学期")</f>
        <v>0.6</v>
      </c>
      <c r="AE72" s="9">
        <f t="shared" ref="AE72:AE103" si="25">MIN(12,AA72+AB72+AC72+AD72)</f>
        <v>11.9</v>
      </c>
      <c r="AF72" s="9">
        <f t="shared" ref="AF72:AF103" si="26">AE72+Z72+T72+Q72+K72+J72</f>
        <v>82.7014</v>
      </c>
    </row>
    <row r="73" spans="1:32">
      <c r="A73" s="4" t="s">
        <v>75</v>
      </c>
      <c r="B73" s="31" t="s">
        <v>78</v>
      </c>
      <c r="C73" s="4"/>
      <c r="D73" s="9">
        <f>SUMIFS(德育素质!H:H,德育素质!B:B,B73,德育素质!D:D,"=基本评定分")</f>
        <v>6</v>
      </c>
      <c r="E73" s="9">
        <f>MIN(2,SUMIFS(德育素质!H:H,德育素质!A:A,A73,德育素质!D:D,"=集体评定等级分",德育素质!E:E,"=班级考评等级")+SUMIFS(德育素质!H:H,德育素质!B:B,B73,德育素质!D:D,"=集体评定等级分"))</f>
        <v>1</v>
      </c>
      <c r="F73" s="9">
        <f>MIN(2,SUMIFS(德育素质!H:H,德育素质!B:B,B73,德育素质!D:D,"=社会责任记实分"))</f>
        <v>0.2</v>
      </c>
      <c r="G73" s="9">
        <f>SUMIFS(德育素质!H:H,德育素质!B:B,B73,德育素质!D:D,"=违纪违规扣分")</f>
        <v>0</v>
      </c>
      <c r="H73" s="9">
        <f>SUMIFS(德育素质!H:H,德育素质!B:B,B73,德育素质!D:D,"=荣誉称号加分")</f>
        <v>0</v>
      </c>
      <c r="I73" s="9">
        <f t="shared" si="18"/>
        <v>1.2</v>
      </c>
      <c r="J73" s="9">
        <f t="shared" si="19"/>
        <v>7.2</v>
      </c>
      <c r="K73" s="9">
        <f>(VLOOKUP(B73,智育素质!B:D,3,0)*10+50)*0.6</f>
        <v>52.758</v>
      </c>
      <c r="L73" s="9">
        <f>SUMIFS(体育素质!J:J,体育素质!B:B,B73,体育素质!D:D,"=体育课程成绩",体育素质!E:E,"=体育成绩")/40</f>
        <v>3.825</v>
      </c>
      <c r="M73" s="9">
        <f>SUMIFS(体育素质!L:L,体育素质!B:B,B73,体育素质!D:D,"=校内外体育竞赛")</f>
        <v>0</v>
      </c>
      <c r="N73" s="9">
        <f>SUMIFS(体育素质!L:L,体育素质!B:B,B73,体育素质!D:D,"=校内外体育活动",体育素质!E:E,"=早锻炼")</f>
        <v>0.4</v>
      </c>
      <c r="O73" s="9">
        <f>SUMIFS(体育素质!L:L,体育素质!B:B,B73,体育素质!D:D,"=校内外体育活动",体育素质!E:E,"=校园跑")</f>
        <v>0.6</v>
      </c>
      <c r="P73" s="9">
        <f t="shared" si="20"/>
        <v>1</v>
      </c>
      <c r="Q73" s="9">
        <f t="shared" si="21"/>
        <v>4.825</v>
      </c>
      <c r="R73" s="9">
        <f>MIN(0.5,SUMIFS(美育素质!L:L,美育素质!B:B,B73,美育素质!D:D,"=文化艺术实践"))</f>
        <v>0</v>
      </c>
      <c r="S73" s="9">
        <f>SUMIFS(美育素质!L:L,美育素质!B:B,B73,美育素质!D:D,"=校内外文化艺术竞赛")</f>
        <v>0</v>
      </c>
      <c r="T73" s="9">
        <f t="shared" si="22"/>
        <v>0</v>
      </c>
      <c r="U73" s="9">
        <f>MAX(0,SUMIFS(劳育素质!K:K,劳育素质!B:B,B73,劳育素质!D:D,"=劳动日常考核基础分")+SUMIFS(劳育素质!K:K,劳育素质!B:B,B73,劳育素质!D:D,"=活动与卫生加减分"))</f>
        <v>1.5594</v>
      </c>
      <c r="V73" s="9">
        <f>SUMIFS(劳育素质!K:K,劳育素质!B:B,B73,劳育素质!D:D,"=志愿服务",劳育素质!F:F,"=A类+B类")</f>
        <v>1.975</v>
      </c>
      <c r="W73" s="9">
        <f>SUMIFS(劳育素质!K:K,劳育素质!B:B,B73,劳育素质!D:D,"=志愿服务",劳育素质!F:F,"=C类")</f>
        <v>0</v>
      </c>
      <c r="X73" s="9">
        <f t="shared" si="23"/>
        <v>1.975</v>
      </c>
      <c r="Y73" s="9">
        <f>SUMIFS(劳育素质!K:K,劳育素质!B:B,B73,劳育素质!D:D,"=实习实训")</f>
        <v>0</v>
      </c>
      <c r="Z73" s="9">
        <f t="shared" si="24"/>
        <v>3.5344</v>
      </c>
      <c r="AA73" s="9">
        <f>SUMIFS(创新与实践素质!L:L,创新与实践素质!B:B,B73,创新与实践素质!D:D,"=创新创业素质")</f>
        <v>11.3</v>
      </c>
      <c r="AB73" s="9">
        <f>SUMIFS(创新与实践素质!L:L,创新与实践素质!B:B,B73,创新与实践素质!D:D,"=水平考试")</f>
        <v>0.5</v>
      </c>
      <c r="AC73" s="9">
        <f>SUMIFS(创新与实践素质!L:L,创新与实践素质!B:B,B73,创新与实践素质!D:D,"=社会实践")</f>
        <v>0</v>
      </c>
      <c r="AD73" s="9">
        <f>_xlfn.MAXIFS(创新与实践素质!L:L,创新与实践素质!B:B,B73,创新与实践素质!D:D,"=社会工作能力（工作表现）",创新与实践素质!G:G,"=上学期")+_xlfn.MAXIFS(创新与实践素质!L:L,创新与实践素质!B:B,B73,创新与实践素质!D:D,"=社会工作能力（工作表现）",创新与实践素质!G:G,"=下学期")</f>
        <v>0</v>
      </c>
      <c r="AE73" s="9">
        <f t="shared" si="25"/>
        <v>11.8</v>
      </c>
      <c r="AF73" s="9">
        <f t="shared" si="26"/>
        <v>80.1174</v>
      </c>
    </row>
    <row r="74" spans="1:32">
      <c r="A74" s="4" t="s">
        <v>75</v>
      </c>
      <c r="B74" s="31" t="s">
        <v>79</v>
      </c>
      <c r="C74" s="4"/>
      <c r="D74" s="9">
        <f>SUMIFS(德育素质!H:H,德育素质!B:B,B74,德育素质!D:D,"=基本评定分")</f>
        <v>6</v>
      </c>
      <c r="E74" s="9">
        <f>MIN(2,SUMIFS(德育素质!H:H,德育素质!A:A,A74,德育素质!D:D,"=集体评定等级分",德育素质!E:E,"=班级考评等级")+SUMIFS(德育素质!H:H,德育素质!B:B,B74,德育素质!D:D,"=集体评定等级分"))</f>
        <v>1</v>
      </c>
      <c r="F74" s="9">
        <f>MIN(2,SUMIFS(德育素质!H:H,德育素质!B:B,B74,德育素质!D:D,"=社会责任记实分"))</f>
        <v>0</v>
      </c>
      <c r="G74" s="9">
        <f>SUMIFS(德育素质!H:H,德育素质!B:B,B74,德育素质!D:D,"=违纪违规扣分")</f>
        <v>0</v>
      </c>
      <c r="H74" s="9">
        <f>SUMIFS(德育素质!H:H,德育素质!B:B,B74,德育素质!D:D,"=荣誉称号加分")</f>
        <v>0</v>
      </c>
      <c r="I74" s="9">
        <f t="shared" si="18"/>
        <v>1</v>
      </c>
      <c r="J74" s="9">
        <f t="shared" si="19"/>
        <v>7</v>
      </c>
      <c r="K74" s="9">
        <f>(VLOOKUP(B74,智育素质!B:D,3,0)*10+50)*0.6</f>
        <v>51.966</v>
      </c>
      <c r="L74" s="9">
        <f>SUMIFS(体育素质!J:J,体育素质!B:B,B74,体育素质!D:D,"=体育课程成绩",体育素质!E:E,"=体育成绩")/40</f>
        <v>4</v>
      </c>
      <c r="M74" s="9">
        <f>SUMIFS(体育素质!L:L,体育素质!B:B,B74,体育素质!D:D,"=校内外体育竞赛")</f>
        <v>0</v>
      </c>
      <c r="N74" s="9">
        <f>SUMIFS(体育素质!L:L,体育素质!B:B,B74,体育素质!D:D,"=校内外体育活动",体育素质!E:E,"=早锻炼")</f>
        <v>0.4</v>
      </c>
      <c r="O74" s="9">
        <f>SUMIFS(体育素质!L:L,体育素质!B:B,B74,体育素质!D:D,"=校内外体育活动",体育素质!E:E,"=校园跑")</f>
        <v>0.6</v>
      </c>
      <c r="P74" s="9">
        <f t="shared" si="20"/>
        <v>1</v>
      </c>
      <c r="Q74" s="9">
        <f t="shared" si="21"/>
        <v>5</v>
      </c>
      <c r="R74" s="9">
        <f>MIN(0.5,SUMIFS(美育素质!L:L,美育素质!B:B,B74,美育素质!D:D,"=文化艺术实践"))</f>
        <v>0</v>
      </c>
      <c r="S74" s="9">
        <f>SUMIFS(美育素质!L:L,美育素质!B:B,B74,美育素质!D:D,"=校内外文化艺术竞赛")</f>
        <v>0</v>
      </c>
      <c r="T74" s="9">
        <f t="shared" si="22"/>
        <v>0</v>
      </c>
      <c r="U74" s="9">
        <f>MAX(0,SUMIFS(劳育素质!K:K,劳育素质!B:B,B74,劳育素质!D:D,"=劳动日常考核基础分")+SUMIFS(劳育素质!K:K,劳育素质!B:B,B74,劳育素质!D:D,"=活动与卫生加减分"))</f>
        <v>1.41222222222222</v>
      </c>
      <c r="V74" s="9">
        <f>SUMIFS(劳育素质!K:K,劳育素质!B:B,B74,劳育素质!D:D,"=志愿服务",劳育素质!F:F,"=A类+B类")</f>
        <v>2</v>
      </c>
      <c r="W74" s="9">
        <f>SUMIFS(劳育素质!K:K,劳育素质!B:B,B74,劳育素质!D:D,"=志愿服务",劳育素质!F:F,"=C类")</f>
        <v>0</v>
      </c>
      <c r="X74" s="9">
        <f t="shared" si="23"/>
        <v>2</v>
      </c>
      <c r="Y74" s="9">
        <f>SUMIFS(劳育素质!K:K,劳育素质!B:B,B74,劳育素质!D:D,"=实习实训")</f>
        <v>0</v>
      </c>
      <c r="Z74" s="9">
        <f t="shared" si="24"/>
        <v>3.41222222222222</v>
      </c>
      <c r="AA74" s="9">
        <f>SUMIFS(创新与实践素质!L:L,创新与实践素质!B:B,B74,创新与实践素质!D:D,"=创新创业素质")</f>
        <v>0</v>
      </c>
      <c r="AB74" s="9">
        <f>SUMIFS(创新与实践素质!L:L,创新与实践素质!B:B,B74,创新与实践素质!D:D,"=水平考试")</f>
        <v>0</v>
      </c>
      <c r="AC74" s="9">
        <f>SUMIFS(创新与实践素质!L:L,创新与实践素质!B:B,B74,创新与实践素质!D:D,"=社会实践")</f>
        <v>0</v>
      </c>
      <c r="AD74" s="9">
        <f>_xlfn.MAXIFS(创新与实践素质!L:L,创新与实践素质!B:B,B74,创新与实践素质!D:D,"=社会工作能力（工作表现）",创新与实践素质!G:G,"=上学期")+_xlfn.MAXIFS(创新与实践素质!L:L,创新与实践素质!B:B,B74,创新与实践素质!D:D,"=社会工作能力（工作表现）",创新与实践素质!G:G,"=下学期")</f>
        <v>0</v>
      </c>
      <c r="AE74" s="9">
        <f t="shared" si="25"/>
        <v>0</v>
      </c>
      <c r="AF74" s="9">
        <f t="shared" si="26"/>
        <v>67.3782222222222</v>
      </c>
    </row>
    <row r="75" spans="1:32">
      <c r="A75" s="4" t="s">
        <v>75</v>
      </c>
      <c r="B75" s="31" t="s">
        <v>80</v>
      </c>
      <c r="C75" s="4"/>
      <c r="D75" s="9">
        <f>SUMIFS(德育素质!H:H,德育素质!B:B,B75,德育素质!D:D,"=基本评定分")</f>
        <v>6</v>
      </c>
      <c r="E75" s="9">
        <f>MIN(2,SUMIFS(德育素质!H:H,德育素质!A:A,A75,德育素质!D:D,"=集体评定等级分",德育素质!E:E,"=班级考评等级")+SUMIFS(德育素质!H:H,德育素质!B:B,B75,德育素质!D:D,"=集体评定等级分"))</f>
        <v>1</v>
      </c>
      <c r="F75" s="9">
        <f>MIN(2,SUMIFS(德育素质!H:H,德育素质!B:B,B75,德育素质!D:D,"=社会责任记实分"))</f>
        <v>0</v>
      </c>
      <c r="G75" s="9">
        <f>SUMIFS(德育素质!H:H,德育素质!B:B,B75,德育素质!D:D,"=违纪违规扣分")</f>
        <v>0</v>
      </c>
      <c r="H75" s="9">
        <f>SUMIFS(德育素质!H:H,德育素质!B:B,B75,德育素质!D:D,"=荣誉称号加分")</f>
        <v>0</v>
      </c>
      <c r="I75" s="9">
        <f t="shared" si="18"/>
        <v>1</v>
      </c>
      <c r="J75" s="9">
        <f t="shared" si="19"/>
        <v>7</v>
      </c>
      <c r="K75" s="9">
        <f>(VLOOKUP(B75,智育素质!B:D,3,0)*10+50)*0.6</f>
        <v>52.638</v>
      </c>
      <c r="L75" s="9">
        <f>SUMIFS(体育素质!J:J,体育素质!B:B,B75,体育素质!D:D,"=体育课程成绩",体育素质!E:E,"=体育成绩")/40</f>
        <v>4.675</v>
      </c>
      <c r="M75" s="9">
        <f>SUMIFS(体育素质!L:L,体育素质!B:B,B75,体育素质!D:D,"=校内外体育竞赛")</f>
        <v>2.5</v>
      </c>
      <c r="N75" s="9">
        <f>SUMIFS(体育素质!L:L,体育素质!B:B,B75,体育素质!D:D,"=校内外体育活动",体育素质!E:E,"=早锻炼")</f>
        <v>0.37</v>
      </c>
      <c r="O75" s="9">
        <f>SUMIFS(体育素质!L:L,体育素质!B:B,B75,体育素质!D:D,"=校内外体育活动",体育素质!E:E,"=校园跑")</f>
        <v>0.454625</v>
      </c>
      <c r="P75" s="9">
        <f t="shared" si="20"/>
        <v>3</v>
      </c>
      <c r="Q75" s="9">
        <f t="shared" si="21"/>
        <v>7.675</v>
      </c>
      <c r="R75" s="9">
        <f>MIN(0.5,SUMIFS(美育素质!L:L,美育素质!B:B,B75,美育素质!D:D,"=文化艺术实践"))</f>
        <v>0</v>
      </c>
      <c r="S75" s="9">
        <f>SUMIFS(美育素质!L:L,美育素质!B:B,B75,美育素质!D:D,"=校内外文化艺术竞赛")</f>
        <v>0</v>
      </c>
      <c r="T75" s="9">
        <f t="shared" si="22"/>
        <v>0</v>
      </c>
      <c r="U75" s="9">
        <f>MAX(0,SUMIFS(劳育素质!K:K,劳育素质!B:B,B75,劳育素质!D:D,"=劳动日常考核基础分")+SUMIFS(劳育素质!K:K,劳育素质!B:B,B75,劳育素质!D:D,"=活动与卫生加减分"))</f>
        <v>1.40509523809524</v>
      </c>
      <c r="V75" s="9">
        <f>SUMIFS(劳育素质!K:K,劳育素质!B:B,B75,劳育素质!D:D,"=志愿服务",劳育素质!F:F,"=A类+B类")</f>
        <v>3</v>
      </c>
      <c r="W75" s="9">
        <f>SUMIFS(劳育素质!K:K,劳育素质!B:B,B75,劳育素质!D:D,"=志愿服务",劳育素质!F:F,"=C类")</f>
        <v>0</v>
      </c>
      <c r="X75" s="9">
        <f t="shared" si="23"/>
        <v>3</v>
      </c>
      <c r="Y75" s="9">
        <f>SUMIFS(劳育素质!K:K,劳育素质!B:B,B75,劳育素质!D:D,"=实习实训")</f>
        <v>0</v>
      </c>
      <c r="Z75" s="9">
        <f t="shared" si="24"/>
        <v>4.40509523809524</v>
      </c>
      <c r="AA75" s="9">
        <f>SUMIFS(创新与实践素质!L:L,创新与实践素质!B:B,B75,创新与实践素质!D:D,"=创新创业素质")</f>
        <v>1.25</v>
      </c>
      <c r="AB75" s="9">
        <f>SUMIFS(创新与实践素质!L:L,创新与实践素质!B:B,B75,创新与实践素质!D:D,"=水平考试")</f>
        <v>1.33</v>
      </c>
      <c r="AC75" s="9">
        <f>SUMIFS(创新与实践素质!L:L,创新与实践素质!B:B,B75,创新与实践素质!D:D,"=社会实践")</f>
        <v>0</v>
      </c>
      <c r="AD75" s="9">
        <f>_xlfn.MAXIFS(创新与实践素质!L:L,创新与实践素质!B:B,B75,创新与实践素质!D:D,"=社会工作能力（工作表现）",创新与实践素质!G:G,"=上学期")+_xlfn.MAXIFS(创新与实践素质!L:L,创新与实践素质!B:B,B75,创新与实践素质!D:D,"=社会工作能力（工作表现）",创新与实践素质!G:G,"=下学期")</f>
        <v>0.6</v>
      </c>
      <c r="AE75" s="9">
        <f t="shared" si="25"/>
        <v>3.18</v>
      </c>
      <c r="AF75" s="9">
        <f t="shared" si="26"/>
        <v>74.8980952380952</v>
      </c>
    </row>
    <row r="76" spans="1:32">
      <c r="A76" s="4" t="s">
        <v>75</v>
      </c>
      <c r="B76" s="31" t="s">
        <v>81</v>
      </c>
      <c r="C76" s="4"/>
      <c r="D76" s="9">
        <f>SUMIFS(德育素质!H:H,德育素质!B:B,B76,德育素质!D:D,"=基本评定分")</f>
        <v>6</v>
      </c>
      <c r="E76" s="9">
        <f>MIN(2,SUMIFS(德育素质!H:H,德育素质!A:A,A76,德育素质!D:D,"=集体评定等级分",德育素质!E:E,"=班级考评等级")+SUMIFS(德育素质!H:H,德育素质!B:B,B76,德育素质!D:D,"=集体评定等级分"))</f>
        <v>1</v>
      </c>
      <c r="F76" s="9">
        <f>MIN(2,SUMIFS(德育素质!H:H,德育素质!B:B,B76,德育素质!D:D,"=社会责任记实分"))</f>
        <v>0</v>
      </c>
      <c r="G76" s="9">
        <f>SUMIFS(德育素质!H:H,德育素质!B:B,B76,德育素质!D:D,"=违纪违规扣分")</f>
        <v>0</v>
      </c>
      <c r="H76" s="9">
        <f>SUMIFS(德育素质!H:H,德育素质!B:B,B76,德育素质!D:D,"=荣誉称号加分")</f>
        <v>0.375</v>
      </c>
      <c r="I76" s="9">
        <f t="shared" si="18"/>
        <v>1.375</v>
      </c>
      <c r="J76" s="9">
        <f t="shared" si="19"/>
        <v>7.375</v>
      </c>
      <c r="K76" s="9">
        <f>(VLOOKUP(B76,智育素质!B:D,3,0)*10+50)*0.6</f>
        <v>51.312</v>
      </c>
      <c r="L76" s="9">
        <f>SUMIFS(体育素质!J:J,体育素质!B:B,B76,体育素质!D:D,"=体育课程成绩",体育素质!E:E,"=体育成绩")/40</f>
        <v>4.025</v>
      </c>
      <c r="M76" s="9">
        <f>SUMIFS(体育素质!L:L,体育素质!B:B,B76,体育素质!D:D,"=校内外体育竞赛")</f>
        <v>0</v>
      </c>
      <c r="N76" s="9">
        <f>SUMIFS(体育素质!L:L,体育素质!B:B,B76,体育素质!D:D,"=校内外体育活动",体育素质!E:E,"=早锻炼")</f>
        <v>0.365</v>
      </c>
      <c r="O76" s="9">
        <f>SUMIFS(体育素质!L:L,体育素质!B:B,B76,体育素质!D:D,"=校内外体育活动",体育素质!E:E,"=校园跑")</f>
        <v>0.6</v>
      </c>
      <c r="P76" s="9">
        <f t="shared" si="20"/>
        <v>0.965</v>
      </c>
      <c r="Q76" s="9">
        <f t="shared" si="21"/>
        <v>4.99</v>
      </c>
      <c r="R76" s="9">
        <f>MIN(0.5,SUMIFS(美育素质!L:L,美育素质!B:B,B76,美育素质!D:D,"=文化艺术实践"))</f>
        <v>0.25</v>
      </c>
      <c r="S76" s="9">
        <f>SUMIFS(美育素质!L:L,美育素质!B:B,B76,美育素质!D:D,"=校内外文化艺术竞赛")</f>
        <v>0</v>
      </c>
      <c r="T76" s="9">
        <f t="shared" si="22"/>
        <v>0.25</v>
      </c>
      <c r="U76" s="9">
        <f>MAX(0,SUMIFS(劳育素质!K:K,劳育素质!B:B,B76,劳育素质!D:D,"=劳动日常考核基础分")+SUMIFS(劳育素质!K:K,劳育素质!B:B,B76,劳育素质!D:D,"=活动与卫生加减分"))</f>
        <v>1.41222222222222</v>
      </c>
      <c r="V76" s="9">
        <f>SUMIFS(劳育素质!K:K,劳育素质!B:B,B76,劳育素质!D:D,"=志愿服务",劳育素质!F:F,"=A类+B类")</f>
        <v>1.225</v>
      </c>
      <c r="W76" s="9">
        <f>SUMIFS(劳育素质!K:K,劳育素质!B:B,B76,劳育素质!D:D,"=志愿服务",劳育素质!F:F,"=C类")</f>
        <v>0</v>
      </c>
      <c r="X76" s="9">
        <f t="shared" si="23"/>
        <v>1.225</v>
      </c>
      <c r="Y76" s="9">
        <f>SUMIFS(劳育素质!K:K,劳育素质!B:B,B76,劳育素质!D:D,"=实习实训")</f>
        <v>0</v>
      </c>
      <c r="Z76" s="9">
        <f t="shared" si="24"/>
        <v>2.63722222222222</v>
      </c>
      <c r="AA76" s="9">
        <f>SUMIFS(创新与实践素质!L:L,创新与实践素质!B:B,B76,创新与实践素质!D:D,"=创新创业素质")</f>
        <v>4.65</v>
      </c>
      <c r="AB76" s="9">
        <f>SUMIFS(创新与实践素质!L:L,创新与实践素质!B:B,B76,创新与实践素质!D:D,"=水平考试")</f>
        <v>0.9</v>
      </c>
      <c r="AC76" s="9">
        <f>SUMIFS(创新与实践素质!L:L,创新与实践素质!B:B,B76,创新与实践素质!D:D,"=社会实践")</f>
        <v>0</v>
      </c>
      <c r="AD76" s="9">
        <f>_xlfn.MAXIFS(创新与实践素质!L:L,创新与实践素质!B:B,B76,创新与实践素质!D:D,"=社会工作能力（工作表现）",创新与实践素质!G:G,"=上学期")+_xlfn.MAXIFS(创新与实践素质!L:L,创新与实践素质!B:B,B76,创新与实践素质!D:D,"=社会工作能力（工作表现）",创新与实践素质!G:G,"=下学期")</f>
        <v>0.6</v>
      </c>
      <c r="AE76" s="9">
        <f t="shared" si="25"/>
        <v>6.15</v>
      </c>
      <c r="AF76" s="9">
        <f t="shared" si="26"/>
        <v>72.7142222222222</v>
      </c>
    </row>
    <row r="77" spans="1:32">
      <c r="A77" s="4" t="s">
        <v>75</v>
      </c>
      <c r="B77" s="31" t="s">
        <v>82</v>
      </c>
      <c r="C77" s="4"/>
      <c r="D77" s="9">
        <f>SUMIFS(德育素质!H:H,德育素质!B:B,B77,德育素质!D:D,"=基本评定分")</f>
        <v>5.28</v>
      </c>
      <c r="E77" s="9">
        <f>MIN(2,SUMIFS(德育素质!H:H,德育素质!A:A,A77,德育素质!D:D,"=集体评定等级分",德育素质!E:E,"=班级考评等级")+SUMIFS(德育素质!H:H,德育素质!B:B,B77,德育素质!D:D,"=集体评定等级分"))</f>
        <v>1</v>
      </c>
      <c r="F77" s="9">
        <f>MIN(2,SUMIFS(德育素质!H:H,德育素质!B:B,B77,德育素质!D:D,"=社会责任记实分"))</f>
        <v>0.4</v>
      </c>
      <c r="G77" s="9">
        <f>SUMIFS(德育素质!H:H,德育素质!B:B,B77,德育素质!D:D,"=违纪违规扣分")</f>
        <v>0</v>
      </c>
      <c r="H77" s="9">
        <f>SUMIFS(德育素质!H:H,德育素质!B:B,B77,德育素质!D:D,"=荣誉称号加分")</f>
        <v>0.625</v>
      </c>
      <c r="I77" s="9">
        <f t="shared" si="18"/>
        <v>2.025</v>
      </c>
      <c r="J77" s="9">
        <f t="shared" si="19"/>
        <v>7.305</v>
      </c>
      <c r="K77" s="9">
        <f>(VLOOKUP(B77,智育素质!B:D,3,0)*10+50)*0.6</f>
        <v>51</v>
      </c>
      <c r="L77" s="9">
        <f>SUMIFS(体育素质!J:J,体育素质!B:B,B77,体育素质!D:D,"=体育课程成绩",体育素质!E:E,"=体育成绩")/40</f>
        <v>4.15</v>
      </c>
      <c r="M77" s="9">
        <f>SUMIFS(体育素质!L:L,体育素质!B:B,B77,体育素质!D:D,"=校内外体育竞赛")</f>
        <v>0</v>
      </c>
      <c r="N77" s="9">
        <f>SUMIFS(体育素质!L:L,体育素质!B:B,B77,体育素质!D:D,"=校内外体育活动",体育素质!E:E,"=早锻炼")</f>
        <v>0.4</v>
      </c>
      <c r="O77" s="9">
        <f>SUMIFS(体育素质!L:L,体育素质!B:B,B77,体育素质!D:D,"=校内外体育活动",体育素质!E:E,"=校园跑")</f>
        <v>0.6</v>
      </c>
      <c r="P77" s="9">
        <f t="shared" si="20"/>
        <v>1</v>
      </c>
      <c r="Q77" s="9">
        <f t="shared" si="21"/>
        <v>5.15</v>
      </c>
      <c r="R77" s="9">
        <f>MIN(0.5,SUMIFS(美育素质!L:L,美育素质!B:B,B77,美育素质!D:D,"=文化艺术实践"))</f>
        <v>0.25</v>
      </c>
      <c r="S77" s="9">
        <f>SUMIFS(美育素质!L:L,美育素质!B:B,B77,美育素质!D:D,"=校内外文化艺术竞赛")</f>
        <v>2</v>
      </c>
      <c r="T77" s="9">
        <f t="shared" si="22"/>
        <v>2.25</v>
      </c>
      <c r="U77" s="9">
        <f>MAX(0,SUMIFS(劳育素质!K:K,劳育素质!B:B,B77,劳育素质!D:D,"=劳动日常考核基础分")+SUMIFS(劳育素质!K:K,劳育素质!B:B,B77,劳育素质!D:D,"=活动与卫生加减分"))</f>
        <v>1.68666666666667</v>
      </c>
      <c r="V77" s="9">
        <f>SUMIFS(劳育素质!K:K,劳育素质!B:B,B77,劳育素质!D:D,"=志愿服务",劳育素质!F:F,"=A类+B类")</f>
        <v>3</v>
      </c>
      <c r="W77" s="9">
        <f>SUMIFS(劳育素质!K:K,劳育素质!B:B,B77,劳育素质!D:D,"=志愿服务",劳育素质!F:F,"=C类")</f>
        <v>0</v>
      </c>
      <c r="X77" s="9">
        <f t="shared" si="23"/>
        <v>3</v>
      </c>
      <c r="Y77" s="9">
        <f>SUMIFS(劳育素质!K:K,劳育素质!B:B,B77,劳育素质!D:D,"=实习实训")</f>
        <v>0</v>
      </c>
      <c r="Z77" s="9">
        <f t="shared" si="24"/>
        <v>4.68666666666667</v>
      </c>
      <c r="AA77" s="9">
        <f>SUMIFS(创新与实践素质!L:L,创新与实践素质!B:B,B77,创新与实践素质!D:D,"=创新创业素质")</f>
        <v>4.8</v>
      </c>
      <c r="AB77" s="9">
        <f>SUMIFS(创新与实践素质!L:L,创新与实践素质!B:B,B77,创新与实践素质!D:D,"=水平考试")</f>
        <v>0.75</v>
      </c>
      <c r="AC77" s="9">
        <f>SUMIFS(创新与实践素质!L:L,创新与实践素质!B:B,B77,创新与实践素质!D:D,"=社会实践")</f>
        <v>0</v>
      </c>
      <c r="AD77" s="9">
        <f>_xlfn.MAXIFS(创新与实践素质!L:L,创新与实践素质!B:B,B77,创新与实践素质!D:D,"=社会工作能力（工作表现）",创新与实践素质!G:G,"=上学期")+_xlfn.MAXIFS(创新与实践素质!L:L,创新与实践素质!B:B,B77,创新与实践素质!D:D,"=社会工作能力（工作表现）",创新与实践素质!G:G,"=下学期")</f>
        <v>1.4</v>
      </c>
      <c r="AE77" s="9">
        <f t="shared" si="25"/>
        <v>6.95</v>
      </c>
      <c r="AF77" s="9">
        <f t="shared" si="26"/>
        <v>77.3416666666667</v>
      </c>
    </row>
    <row r="78" spans="1:32">
      <c r="A78" s="4" t="s">
        <v>75</v>
      </c>
      <c r="B78" s="31" t="s">
        <v>83</v>
      </c>
      <c r="C78" s="4"/>
      <c r="D78" s="9">
        <f>SUMIFS(德育素质!H:H,德育素质!B:B,B78,德育素质!D:D,"=基本评定分")</f>
        <v>5.28</v>
      </c>
      <c r="E78" s="9">
        <f>MIN(2,SUMIFS(德育素质!H:H,德育素质!A:A,A78,德育素质!D:D,"=集体评定等级分",德育素质!E:E,"=班级考评等级")+SUMIFS(德育素质!H:H,德育素质!B:B,B78,德育素质!D:D,"=集体评定等级分"))</f>
        <v>1</v>
      </c>
      <c r="F78" s="9">
        <f>MIN(2,SUMIFS(德育素质!H:H,德育素质!B:B,B78,德育素质!D:D,"=社会责任记实分"))</f>
        <v>0</v>
      </c>
      <c r="G78" s="9">
        <f>SUMIFS(德育素质!H:H,德育素质!B:B,B78,德育素质!D:D,"=违纪违规扣分")</f>
        <v>0</v>
      </c>
      <c r="H78" s="9">
        <f>SUMIFS(德育素质!H:H,德育素质!B:B,B78,德育素质!D:D,"=荣誉称号加分")</f>
        <v>0</v>
      </c>
      <c r="I78" s="9">
        <f t="shared" si="18"/>
        <v>1</v>
      </c>
      <c r="J78" s="9">
        <f t="shared" si="19"/>
        <v>6.28</v>
      </c>
      <c r="K78" s="9">
        <f>(VLOOKUP(B78,智育素质!B:D,3,0)*10+50)*0.6</f>
        <v>51.162</v>
      </c>
      <c r="L78" s="9">
        <f>SUMIFS(体育素质!J:J,体育素质!B:B,B78,体育素质!D:D,"=体育课程成绩",体育素质!E:E,"=体育成绩")/40</f>
        <v>3.425</v>
      </c>
      <c r="M78" s="9">
        <f>SUMIFS(体育素质!L:L,体育素质!B:B,B78,体育素质!D:D,"=校内外体育竞赛")</f>
        <v>0</v>
      </c>
      <c r="N78" s="9">
        <f>SUMIFS(体育素质!L:L,体育素质!B:B,B78,体育素质!D:D,"=校内外体育活动",体育素质!E:E,"=早锻炼")</f>
        <v>0.4</v>
      </c>
      <c r="O78" s="9">
        <f>SUMIFS(体育素质!L:L,体育素质!B:B,B78,体育素质!D:D,"=校内外体育活动",体育素质!E:E,"=校园跑")</f>
        <v>0.41915</v>
      </c>
      <c r="P78" s="9">
        <f t="shared" si="20"/>
        <v>0.81915</v>
      </c>
      <c r="Q78" s="9">
        <f t="shared" si="21"/>
        <v>4.24415</v>
      </c>
      <c r="R78" s="9">
        <f>MIN(0.5,SUMIFS(美育素质!L:L,美育素质!B:B,B78,美育素质!D:D,"=文化艺术实践"))</f>
        <v>0</v>
      </c>
      <c r="S78" s="9">
        <f>SUMIFS(美育素质!L:L,美育素质!B:B,B78,美育素质!D:D,"=校内外文化艺术竞赛")</f>
        <v>0</v>
      </c>
      <c r="T78" s="9">
        <f t="shared" si="22"/>
        <v>0</v>
      </c>
      <c r="U78" s="9">
        <f>MAX(0,SUMIFS(劳育素质!K:K,劳育素质!B:B,B78,劳育素质!D:D,"=劳动日常考核基础分")+SUMIFS(劳育素质!K:K,劳育素质!B:B,B78,劳育素质!D:D,"=活动与卫生加减分"))</f>
        <v>1.4908</v>
      </c>
      <c r="V78" s="9">
        <f>SUMIFS(劳育素质!K:K,劳育素质!B:B,B78,劳育素质!D:D,"=志愿服务",劳育素质!F:F,"=A类+B类")</f>
        <v>2.175</v>
      </c>
      <c r="W78" s="9">
        <f>SUMIFS(劳育素质!K:K,劳育素质!B:B,B78,劳育素质!D:D,"=志愿服务",劳育素质!F:F,"=C类")</f>
        <v>0.15</v>
      </c>
      <c r="X78" s="9">
        <f t="shared" si="23"/>
        <v>2.325</v>
      </c>
      <c r="Y78" s="9">
        <f>SUMIFS(劳育素质!K:K,劳育素质!B:B,B78,劳育素质!D:D,"=实习实训")</f>
        <v>0</v>
      </c>
      <c r="Z78" s="9">
        <f t="shared" si="24"/>
        <v>3.8158</v>
      </c>
      <c r="AA78" s="9">
        <f>SUMIFS(创新与实践素质!L:L,创新与实践素质!B:B,B78,创新与实践素质!D:D,"=创新创业素质")</f>
        <v>0</v>
      </c>
      <c r="AB78" s="9">
        <f>SUMIFS(创新与实践素质!L:L,创新与实践素质!B:B,B78,创新与实践素质!D:D,"=水平考试")</f>
        <v>0</v>
      </c>
      <c r="AC78" s="9">
        <f>SUMIFS(创新与实践素质!L:L,创新与实践素质!B:B,B78,创新与实践素质!D:D,"=社会实践")</f>
        <v>0</v>
      </c>
      <c r="AD78" s="9">
        <f>_xlfn.MAXIFS(创新与实践素质!L:L,创新与实践素质!B:B,B78,创新与实践素质!D:D,"=社会工作能力（工作表现）",创新与实践素质!G:G,"=上学期")+_xlfn.MAXIFS(创新与实践素质!L:L,创新与实践素质!B:B,B78,创新与实践素质!D:D,"=社会工作能力（工作表现）",创新与实践素质!G:G,"=下学期")</f>
        <v>0</v>
      </c>
      <c r="AE78" s="9">
        <f t="shared" si="25"/>
        <v>0</v>
      </c>
      <c r="AF78" s="9">
        <f t="shared" si="26"/>
        <v>65.50195</v>
      </c>
    </row>
    <row r="79" spans="1:32">
      <c r="A79" s="4" t="s">
        <v>75</v>
      </c>
      <c r="B79" s="31" t="s">
        <v>84</v>
      </c>
      <c r="C79" s="4"/>
      <c r="D79" s="9">
        <f>SUMIFS(德育素质!H:H,德育素质!B:B,B79,德育素质!D:D,"=基本评定分")</f>
        <v>6</v>
      </c>
      <c r="E79" s="9">
        <f>MIN(2,SUMIFS(德育素质!H:H,德育素质!A:A,A79,德育素质!D:D,"=集体评定等级分",德育素质!E:E,"=班级考评等级")+SUMIFS(德育素质!H:H,德育素质!B:B,B79,德育素质!D:D,"=集体评定等级分"))</f>
        <v>1</v>
      </c>
      <c r="F79" s="9">
        <f>MIN(2,SUMIFS(德育素质!H:H,德育素质!B:B,B79,德育素质!D:D,"=社会责任记实分"))</f>
        <v>0</v>
      </c>
      <c r="G79" s="9">
        <f>SUMIFS(德育素质!H:H,德育素质!B:B,B79,德育素质!D:D,"=违纪违规扣分")</f>
        <v>0</v>
      </c>
      <c r="H79" s="9">
        <f>SUMIFS(德育素质!H:H,德育素质!B:B,B79,德育素质!D:D,"=荣誉称号加分")</f>
        <v>0</v>
      </c>
      <c r="I79" s="9">
        <f t="shared" si="18"/>
        <v>1</v>
      </c>
      <c r="J79" s="9">
        <f t="shared" si="19"/>
        <v>7</v>
      </c>
      <c r="K79" s="9">
        <f>(VLOOKUP(B79,智育素质!B:D,3,0)*10+50)*0.6</f>
        <v>48.87</v>
      </c>
      <c r="L79" s="9">
        <f>SUMIFS(体育素质!J:J,体育素质!B:B,B79,体育素质!D:D,"=体育课程成绩",体育素质!E:E,"=体育成绩")/40</f>
        <v>4.425</v>
      </c>
      <c r="M79" s="9">
        <f>SUMIFS(体育素质!L:L,体育素质!B:B,B79,体育素质!D:D,"=校内外体育竞赛")</f>
        <v>0</v>
      </c>
      <c r="N79" s="9">
        <f>SUMIFS(体育素质!L:L,体育素质!B:B,B79,体育素质!D:D,"=校内外体育活动",体育素质!E:E,"=早锻炼")</f>
        <v>0.3</v>
      </c>
      <c r="O79" s="9">
        <f>SUMIFS(体育素质!L:L,体育素质!B:B,B79,体育素质!D:D,"=校内外体育活动",体育素质!E:E,"=校园跑")</f>
        <v>0.6</v>
      </c>
      <c r="P79" s="9">
        <f t="shared" si="20"/>
        <v>0.9</v>
      </c>
      <c r="Q79" s="9">
        <f t="shared" si="21"/>
        <v>5.325</v>
      </c>
      <c r="R79" s="9">
        <f>MIN(0.5,SUMIFS(美育素质!L:L,美育素质!B:B,B79,美育素质!D:D,"=文化艺术实践"))</f>
        <v>0</v>
      </c>
      <c r="S79" s="9">
        <f>SUMIFS(美育素质!L:L,美育素质!B:B,B79,美育素质!D:D,"=校内外文化艺术竞赛")</f>
        <v>0</v>
      </c>
      <c r="T79" s="9">
        <f t="shared" si="22"/>
        <v>0</v>
      </c>
      <c r="U79" s="9">
        <f>MAX(0,SUMIFS(劳育素质!K:K,劳育素质!B:B,B79,劳育素质!D:D,"=劳动日常考核基础分")+SUMIFS(劳育素质!K:K,劳育素质!B:B,B79,劳育素质!D:D,"=活动与卫生加减分"))</f>
        <v>1.46066666666667</v>
      </c>
      <c r="V79" s="9">
        <f>SUMIFS(劳育素质!K:K,劳育素质!B:B,B79,劳育素质!D:D,"=志愿服务",劳育素质!F:F,"=A类+B类")</f>
        <v>3</v>
      </c>
      <c r="W79" s="9">
        <f>SUMIFS(劳育素质!K:K,劳育素质!B:B,B79,劳育素质!D:D,"=志愿服务",劳育素质!F:F,"=C类")</f>
        <v>0</v>
      </c>
      <c r="X79" s="9">
        <f t="shared" si="23"/>
        <v>3</v>
      </c>
      <c r="Y79" s="9">
        <f>SUMIFS(劳育素质!K:K,劳育素质!B:B,B79,劳育素质!D:D,"=实习实训")</f>
        <v>0</v>
      </c>
      <c r="Z79" s="9">
        <f t="shared" si="24"/>
        <v>4.46066666666667</v>
      </c>
      <c r="AA79" s="9">
        <f>SUMIFS(创新与实践素质!L:L,创新与实践素质!B:B,B79,创新与实践素质!D:D,"=创新创业素质")</f>
        <v>0</v>
      </c>
      <c r="AB79" s="9">
        <f>SUMIFS(创新与实践素质!L:L,创新与实践素质!B:B,B79,创新与实践素质!D:D,"=水平考试")</f>
        <v>0</v>
      </c>
      <c r="AC79" s="9">
        <f>SUMIFS(创新与实践素质!L:L,创新与实践素质!B:B,B79,创新与实践素质!D:D,"=社会实践")</f>
        <v>0</v>
      </c>
      <c r="AD79" s="9">
        <f>_xlfn.MAXIFS(创新与实践素质!L:L,创新与实践素质!B:B,B79,创新与实践素质!D:D,"=社会工作能力（工作表现）",创新与实践素质!G:G,"=上学期")+_xlfn.MAXIFS(创新与实践素质!L:L,创新与实践素质!B:B,B79,创新与实践素质!D:D,"=社会工作能力（工作表现）",创新与实践素质!G:G,"=下学期")</f>
        <v>0</v>
      </c>
      <c r="AE79" s="9">
        <f t="shared" si="25"/>
        <v>0</v>
      </c>
      <c r="AF79" s="9">
        <f t="shared" si="26"/>
        <v>65.6556666666667</v>
      </c>
    </row>
    <row r="80" spans="1:32">
      <c r="A80" s="4" t="s">
        <v>75</v>
      </c>
      <c r="B80" s="31" t="s">
        <v>85</v>
      </c>
      <c r="C80" s="4"/>
      <c r="D80" s="9">
        <f>SUMIFS(德育素质!H:H,德育素质!B:B,B80,德育素质!D:D,"=基本评定分")</f>
        <v>5.28</v>
      </c>
      <c r="E80" s="9">
        <f>MIN(2,SUMIFS(德育素质!H:H,德育素质!A:A,A80,德育素质!D:D,"=集体评定等级分",德育素质!E:E,"=班级考评等级")+SUMIFS(德育素质!H:H,德育素质!B:B,B80,德育素质!D:D,"=集体评定等级分"))</f>
        <v>1</v>
      </c>
      <c r="F80" s="9">
        <f>MIN(2,SUMIFS(德育素质!H:H,德育素质!B:B,B80,德育素质!D:D,"=社会责任记实分"))</f>
        <v>0</v>
      </c>
      <c r="G80" s="9">
        <f>SUMIFS(德育素质!H:H,德育素质!B:B,B80,德育素质!D:D,"=违纪违规扣分")</f>
        <v>0</v>
      </c>
      <c r="H80" s="9">
        <f>SUMIFS(德育素质!H:H,德育素质!B:B,B80,德育素质!D:D,"=荣誉称号加分")</f>
        <v>0</v>
      </c>
      <c r="I80" s="9">
        <f t="shared" si="18"/>
        <v>1</v>
      </c>
      <c r="J80" s="9">
        <f t="shared" si="19"/>
        <v>6.28</v>
      </c>
      <c r="K80" s="9">
        <f>(VLOOKUP(B80,智育素质!B:D,3,0)*10+50)*0.6</f>
        <v>50.928</v>
      </c>
      <c r="L80" s="9">
        <f>SUMIFS(体育素质!J:J,体育素质!B:B,B80,体育素质!D:D,"=体育课程成绩",体育素质!E:E,"=体育成绩")/40</f>
        <v>3.175</v>
      </c>
      <c r="M80" s="9">
        <f>SUMIFS(体育素质!L:L,体育素质!B:B,B80,体育素质!D:D,"=校内外体育竞赛")</f>
        <v>0</v>
      </c>
      <c r="N80" s="9">
        <f>SUMIFS(体育素质!L:L,体育素质!B:B,B80,体育素质!D:D,"=校内外体育活动",体育素质!E:E,"=早锻炼")</f>
        <v>0.2</v>
      </c>
      <c r="O80" s="9">
        <f>SUMIFS(体育素质!L:L,体育素质!B:B,B80,体育素质!D:D,"=校内外体育活动",体育素质!E:E,"=校园跑")</f>
        <v>0.6</v>
      </c>
      <c r="P80" s="9">
        <f t="shared" si="20"/>
        <v>0.8</v>
      </c>
      <c r="Q80" s="9">
        <f t="shared" si="21"/>
        <v>3.975</v>
      </c>
      <c r="R80" s="9">
        <f>MIN(0.5,SUMIFS(美育素质!L:L,美育素质!B:B,B80,美育素质!D:D,"=文化艺术实践"))</f>
        <v>0</v>
      </c>
      <c r="S80" s="9">
        <f>SUMIFS(美育素质!L:L,美育素质!B:B,B80,美育素质!D:D,"=校内外文化艺术竞赛")</f>
        <v>0</v>
      </c>
      <c r="T80" s="9">
        <f t="shared" si="22"/>
        <v>0</v>
      </c>
      <c r="U80" s="9">
        <f>MAX(0,SUMIFS(劳育素质!K:K,劳育素质!B:B,B80,劳育素质!D:D,"=劳动日常考核基础分")+SUMIFS(劳育素质!K:K,劳育素质!B:B,B80,劳育素质!D:D,"=活动与卫生加减分"))</f>
        <v>1.4162</v>
      </c>
      <c r="V80" s="9">
        <f>SUMIFS(劳育素质!K:K,劳育素质!B:B,B80,劳育素质!D:D,"=志愿服务",劳育素质!F:F,"=A类+B类")</f>
        <v>0</v>
      </c>
      <c r="W80" s="9">
        <f>SUMIFS(劳育素质!K:K,劳育素质!B:B,B80,劳育素质!D:D,"=志愿服务",劳育素质!F:F,"=C类")</f>
        <v>0</v>
      </c>
      <c r="X80" s="9">
        <f t="shared" si="23"/>
        <v>0</v>
      </c>
      <c r="Y80" s="9">
        <f>SUMIFS(劳育素质!K:K,劳育素质!B:B,B80,劳育素质!D:D,"=实习实训")</f>
        <v>0</v>
      </c>
      <c r="Z80" s="9">
        <f t="shared" si="24"/>
        <v>1.4162</v>
      </c>
      <c r="AA80" s="9">
        <f>SUMIFS(创新与实践素质!L:L,创新与实践素质!B:B,B80,创新与实践素质!D:D,"=创新创业素质")</f>
        <v>0</v>
      </c>
      <c r="AB80" s="9">
        <f>SUMIFS(创新与实践素质!L:L,创新与实践素质!B:B,B80,创新与实践素质!D:D,"=水平考试")</f>
        <v>0</v>
      </c>
      <c r="AC80" s="9">
        <f>SUMIFS(创新与实践素质!L:L,创新与实践素质!B:B,B80,创新与实践素质!D:D,"=社会实践")</f>
        <v>0</v>
      </c>
      <c r="AD80" s="9">
        <f>_xlfn.MAXIFS(创新与实践素质!L:L,创新与实践素质!B:B,B80,创新与实践素质!D:D,"=社会工作能力（工作表现）",创新与实践素质!G:G,"=上学期")+_xlfn.MAXIFS(创新与实践素质!L:L,创新与实践素质!B:B,B80,创新与实践素质!D:D,"=社会工作能力（工作表现）",创新与实践素质!G:G,"=下学期")</f>
        <v>0</v>
      </c>
      <c r="AE80" s="9">
        <f t="shared" si="25"/>
        <v>0</v>
      </c>
      <c r="AF80" s="9">
        <f t="shared" si="26"/>
        <v>62.5992</v>
      </c>
    </row>
    <row r="81" spans="1:32">
      <c r="A81" s="4" t="s">
        <v>75</v>
      </c>
      <c r="B81" s="31" t="s">
        <v>86</v>
      </c>
      <c r="C81" s="4"/>
      <c r="D81" s="9">
        <f>SUMIFS(德育素质!H:H,德育素质!B:B,B81,德育素质!D:D,"=基本评定分")</f>
        <v>6</v>
      </c>
      <c r="E81" s="9">
        <f>MIN(2,SUMIFS(德育素质!H:H,德育素质!A:A,A81,德育素质!D:D,"=集体评定等级分",德育素质!E:E,"=班级考评等级")+SUMIFS(德育素质!H:H,德育素质!B:B,B81,德育素质!D:D,"=集体评定等级分"))</f>
        <v>1</v>
      </c>
      <c r="F81" s="9">
        <f>MIN(2,SUMIFS(德育素质!H:H,德育素质!B:B,B81,德育素质!D:D,"=社会责任记实分"))</f>
        <v>0.25</v>
      </c>
      <c r="G81" s="9">
        <f>SUMIFS(德育素质!H:H,德育素质!B:B,B81,德育素质!D:D,"=违纪违规扣分")</f>
        <v>0</v>
      </c>
      <c r="H81" s="9">
        <f>SUMIFS(德育素质!H:H,德育素质!B:B,B81,德育素质!D:D,"=荣誉称号加分")</f>
        <v>0</v>
      </c>
      <c r="I81" s="9">
        <f t="shared" si="18"/>
        <v>1.25</v>
      </c>
      <c r="J81" s="9">
        <f t="shared" si="19"/>
        <v>7.25</v>
      </c>
      <c r="K81" s="9">
        <f>(VLOOKUP(B81,智育素质!B:D,3,0)*10+50)*0.6</f>
        <v>47.034</v>
      </c>
      <c r="L81" s="9">
        <f>SUMIFS(体育素质!J:J,体育素质!B:B,B81,体育素质!D:D,"=体育课程成绩",体育素质!E:E,"=体育成绩")/40</f>
        <v>4.3</v>
      </c>
      <c r="M81" s="9">
        <f>SUMIFS(体育素质!L:L,体育素质!B:B,B81,体育素质!D:D,"=校内外体育竞赛")</f>
        <v>0.125</v>
      </c>
      <c r="N81" s="9">
        <f>SUMIFS(体育素质!L:L,体育素质!B:B,B81,体育素质!D:D,"=校内外体育活动",体育素质!E:E,"=早锻炼")</f>
        <v>0.4</v>
      </c>
      <c r="O81" s="9">
        <f>SUMIFS(体育素质!L:L,体育素质!B:B,B81,体育素质!D:D,"=校内外体育活动",体育素质!E:E,"=校园跑")</f>
        <v>0.3</v>
      </c>
      <c r="P81" s="9">
        <f t="shared" si="20"/>
        <v>0.825</v>
      </c>
      <c r="Q81" s="9">
        <f t="shared" si="21"/>
        <v>5.125</v>
      </c>
      <c r="R81" s="9">
        <f>MIN(0.5,SUMIFS(美育素质!L:L,美育素质!B:B,B81,美育素质!D:D,"=文化艺术实践"))</f>
        <v>0</v>
      </c>
      <c r="S81" s="9">
        <f>SUMIFS(美育素质!L:L,美育素质!B:B,B81,美育素质!D:D,"=校内外文化艺术竞赛")</f>
        <v>0</v>
      </c>
      <c r="T81" s="9">
        <f t="shared" si="22"/>
        <v>0</v>
      </c>
      <c r="U81" s="9">
        <f>MAX(0,SUMIFS(劳育素质!K:K,劳育素质!B:B,B81,劳育素质!D:D,"=劳动日常考核基础分")+SUMIFS(劳育素质!K:K,劳育素质!B:B,B81,劳育素质!D:D,"=活动与卫生加减分"))</f>
        <v>1.46066666666667</v>
      </c>
      <c r="V81" s="9">
        <f>SUMIFS(劳育素质!K:K,劳育素质!B:B,B81,劳育素质!D:D,"=志愿服务",劳育素质!F:F,"=A类+B类")</f>
        <v>0.525</v>
      </c>
      <c r="W81" s="9">
        <f>SUMIFS(劳育素质!K:K,劳育素质!B:B,B81,劳育素质!D:D,"=志愿服务",劳育素质!F:F,"=C类")</f>
        <v>0</v>
      </c>
      <c r="X81" s="9">
        <f t="shared" si="23"/>
        <v>0.525</v>
      </c>
      <c r="Y81" s="9">
        <f>SUMIFS(劳育素质!K:K,劳育素质!B:B,B81,劳育素质!D:D,"=实习实训")</f>
        <v>0</v>
      </c>
      <c r="Z81" s="9">
        <f t="shared" si="24"/>
        <v>1.98566666666667</v>
      </c>
      <c r="AA81" s="9">
        <f>SUMIFS(创新与实践素质!L:L,创新与实践素质!B:B,B81,创新与实践素质!D:D,"=创新创业素质")</f>
        <v>0</v>
      </c>
      <c r="AB81" s="9">
        <f>SUMIFS(创新与实践素质!L:L,创新与实践素质!B:B,B81,创新与实践素质!D:D,"=水平考试")</f>
        <v>0</v>
      </c>
      <c r="AC81" s="9">
        <f>SUMIFS(创新与实践素质!L:L,创新与实践素质!B:B,B81,创新与实践素质!D:D,"=社会实践")</f>
        <v>0</v>
      </c>
      <c r="AD81" s="9">
        <f>_xlfn.MAXIFS(创新与实践素质!L:L,创新与实践素质!B:B,B81,创新与实践素质!D:D,"=社会工作能力（工作表现）",创新与实践素质!G:G,"=上学期")+_xlfn.MAXIFS(创新与实践素质!L:L,创新与实践素质!B:B,B81,创新与实践素质!D:D,"=社会工作能力（工作表现）",创新与实践素质!G:G,"=下学期")</f>
        <v>1</v>
      </c>
      <c r="AE81" s="9">
        <f t="shared" si="25"/>
        <v>1</v>
      </c>
      <c r="AF81" s="9">
        <f t="shared" si="26"/>
        <v>62.3946666666667</v>
      </c>
    </row>
    <row r="82" spans="1:32">
      <c r="A82" s="4" t="s">
        <v>75</v>
      </c>
      <c r="B82" s="31" t="s">
        <v>87</v>
      </c>
      <c r="C82" s="4"/>
      <c r="D82" s="9">
        <f>SUMIFS(德育素质!H:H,德育素质!B:B,B82,德育素质!D:D,"=基本评定分")</f>
        <v>5.28</v>
      </c>
      <c r="E82" s="9">
        <f>MIN(2,SUMIFS(德育素质!H:H,德育素质!A:A,A82,德育素质!D:D,"=集体评定等级分",德育素质!E:E,"=班级考评等级")+SUMIFS(德育素质!H:H,德育素质!B:B,B82,德育素质!D:D,"=集体评定等级分"))</f>
        <v>1</v>
      </c>
      <c r="F82" s="9">
        <f>MIN(2,SUMIFS(德育素质!H:H,德育素质!B:B,B82,德育素质!D:D,"=社会责任记实分"))</f>
        <v>0.5</v>
      </c>
      <c r="G82" s="9">
        <f>SUMIFS(德育素质!H:H,德育素质!B:B,B82,德育素质!D:D,"=违纪违规扣分")</f>
        <v>0</v>
      </c>
      <c r="H82" s="9">
        <f>SUMIFS(德育素质!H:H,德育素质!B:B,B82,德育素质!D:D,"=荣誉称号加分")</f>
        <v>0</v>
      </c>
      <c r="I82" s="9">
        <f t="shared" si="18"/>
        <v>1.5</v>
      </c>
      <c r="J82" s="9">
        <f t="shared" si="19"/>
        <v>6.78</v>
      </c>
      <c r="K82" s="9">
        <f>(VLOOKUP(B82,智育素质!B:D,3,0)*10+50)*0.6</f>
        <v>48.474</v>
      </c>
      <c r="L82" s="9">
        <f>SUMIFS(体育素质!J:J,体育素质!B:B,B82,体育素质!D:D,"=体育课程成绩",体育素质!E:E,"=体育成绩")/40</f>
        <v>3.8</v>
      </c>
      <c r="M82" s="9">
        <f>SUMIFS(体育素质!L:L,体育素质!B:B,B82,体育素质!D:D,"=校内外体育竞赛")</f>
        <v>0</v>
      </c>
      <c r="N82" s="9">
        <f>SUMIFS(体育素质!L:L,体育素质!B:B,B82,体育素质!D:D,"=校内外体育活动",体育素质!E:E,"=早锻炼")</f>
        <v>0.28</v>
      </c>
      <c r="O82" s="9">
        <f>SUMIFS(体育素质!L:L,体育素质!B:B,B82,体育素质!D:D,"=校内外体育活动",体育素质!E:E,"=校园跑")</f>
        <v>0.6</v>
      </c>
      <c r="P82" s="9">
        <f t="shared" si="20"/>
        <v>0.88</v>
      </c>
      <c r="Q82" s="9">
        <f t="shared" si="21"/>
        <v>4.68</v>
      </c>
      <c r="R82" s="9">
        <f>MIN(0.5,SUMIFS(美育素质!L:L,美育素质!B:B,B82,美育素质!D:D,"=文化艺术实践"))</f>
        <v>0</v>
      </c>
      <c r="S82" s="9">
        <f>SUMIFS(美育素质!L:L,美育素质!B:B,B82,美育素质!D:D,"=校内外文化艺术竞赛")</f>
        <v>0</v>
      </c>
      <c r="T82" s="9">
        <f t="shared" si="22"/>
        <v>0</v>
      </c>
      <c r="U82" s="9">
        <f>MAX(0,SUMIFS(劳育素质!K:K,劳育素质!B:B,B82,劳育素质!D:D,"=劳动日常考核基础分")+SUMIFS(劳育素质!K:K,劳育素质!B:B,B82,劳育素质!D:D,"=活动与卫生加减分"))</f>
        <v>1.41222222222222</v>
      </c>
      <c r="V82" s="9">
        <f>SUMIFS(劳育素质!K:K,劳育素质!B:B,B82,劳育素质!D:D,"=志愿服务",劳育素质!F:F,"=A类+B类")</f>
        <v>0.25</v>
      </c>
      <c r="W82" s="9">
        <f>SUMIFS(劳育素质!K:K,劳育素质!B:B,B82,劳育素质!D:D,"=志愿服务",劳育素质!F:F,"=C类")</f>
        <v>0</v>
      </c>
      <c r="X82" s="9">
        <f t="shared" si="23"/>
        <v>0.25</v>
      </c>
      <c r="Y82" s="9">
        <f>SUMIFS(劳育素质!K:K,劳育素质!B:B,B82,劳育素质!D:D,"=实习实训")</f>
        <v>0</v>
      </c>
      <c r="Z82" s="9">
        <f t="shared" si="24"/>
        <v>1.66222222222222</v>
      </c>
      <c r="AA82" s="9">
        <f>SUMIFS(创新与实践素质!L:L,创新与实践素质!B:B,B82,创新与实践素质!D:D,"=创新创业素质")</f>
        <v>0</v>
      </c>
      <c r="AB82" s="9">
        <f>SUMIFS(创新与实践素质!L:L,创新与实践素质!B:B,B82,创新与实践素质!D:D,"=水平考试")</f>
        <v>0</v>
      </c>
      <c r="AC82" s="9">
        <f>SUMIFS(创新与实践素质!L:L,创新与实践素质!B:B,B82,创新与实践素质!D:D,"=社会实践")</f>
        <v>0.5</v>
      </c>
      <c r="AD82" s="9">
        <f>_xlfn.MAXIFS(创新与实践素质!L:L,创新与实践素质!B:B,B82,创新与实践素质!D:D,"=社会工作能力（工作表现）",创新与实践素质!G:G,"=上学期")+_xlfn.MAXIFS(创新与实践素质!L:L,创新与实践素质!B:B,B82,创新与实践素质!D:D,"=社会工作能力（工作表现）",创新与实践素质!G:G,"=下学期")</f>
        <v>1.4</v>
      </c>
      <c r="AE82" s="9">
        <f t="shared" si="25"/>
        <v>1.9</v>
      </c>
      <c r="AF82" s="9">
        <f t="shared" si="26"/>
        <v>63.4962222222222</v>
      </c>
    </row>
    <row r="83" spans="1:32">
      <c r="A83" s="4" t="s">
        <v>75</v>
      </c>
      <c r="B83" s="31" t="s">
        <v>88</v>
      </c>
      <c r="C83" s="4"/>
      <c r="D83" s="9">
        <f>SUMIFS(德育素质!H:H,德育素质!B:B,B83,德育素质!D:D,"=基本评定分")</f>
        <v>5.28</v>
      </c>
      <c r="E83" s="9">
        <f>MIN(2,SUMIFS(德育素质!H:H,德育素质!A:A,A83,德育素质!D:D,"=集体评定等级分",德育素质!E:E,"=班级考评等级")+SUMIFS(德育素质!H:H,德育素质!B:B,B83,德育素质!D:D,"=集体评定等级分"))</f>
        <v>1</v>
      </c>
      <c r="F83" s="9">
        <f>MIN(2,SUMIFS(德育素质!H:H,德育素质!B:B,B83,德育素质!D:D,"=社会责任记实分"))</f>
        <v>0</v>
      </c>
      <c r="G83" s="7">
        <f>SUMIFS(德育素质!H:H,德育素质!B:B,B83,德育素质!D:D,"=违纪违规扣分")</f>
        <v>-0.02</v>
      </c>
      <c r="H83" s="9">
        <f>SUMIFS(德育素质!H:H,德育素质!B:B,B83,德育素质!D:D,"=荣誉称号加分")</f>
        <v>0</v>
      </c>
      <c r="I83" s="9">
        <f t="shared" si="18"/>
        <v>0.98</v>
      </c>
      <c r="J83" s="9">
        <f t="shared" si="19"/>
        <v>6.26</v>
      </c>
      <c r="K83" s="9">
        <f>(VLOOKUP(B83,智育素质!B:D,3,0)*10+50)*0.6</f>
        <v>48.858</v>
      </c>
      <c r="L83" s="9">
        <f>SUMIFS(体育素质!J:J,体育素质!B:B,B83,体育素质!D:D,"=体育课程成绩",体育素质!E:E,"=体育成绩")/40</f>
        <v>3.25</v>
      </c>
      <c r="M83" s="9">
        <f>SUMIFS(体育素质!L:L,体育素质!B:B,B83,体育素质!D:D,"=校内外体育竞赛")</f>
        <v>0</v>
      </c>
      <c r="N83" s="9">
        <f>SUMIFS(体育素质!L:L,体育素质!B:B,B83,体育素质!D:D,"=校内外体育活动",体育素质!E:E,"=早锻炼")</f>
        <v>0.265</v>
      </c>
      <c r="O83" s="9">
        <f>SUMIFS(体育素质!L:L,体育素质!B:B,B83,体育素质!D:D,"=校内外体育活动",体育素质!E:E,"=校园跑")</f>
        <v>0.258416666666667</v>
      </c>
      <c r="P83" s="9">
        <f t="shared" si="20"/>
        <v>0.523416666666667</v>
      </c>
      <c r="Q83" s="9">
        <f t="shared" si="21"/>
        <v>3.77341666666667</v>
      </c>
      <c r="R83" s="9">
        <f>MIN(0.5,SUMIFS(美育素质!L:L,美育素质!B:B,B83,美育素质!D:D,"=文化艺术实践"))</f>
        <v>0</v>
      </c>
      <c r="S83" s="9">
        <f>SUMIFS(美育素质!L:L,美育素质!B:B,B83,美育素质!D:D,"=校内外文化艺术竞赛")</f>
        <v>0</v>
      </c>
      <c r="T83" s="9">
        <f t="shared" si="22"/>
        <v>0</v>
      </c>
      <c r="U83" s="9">
        <f>MAX(0,SUMIFS(劳育素质!K:K,劳育素质!B:B,B83,劳育素质!D:D,"=劳动日常考核基础分")+SUMIFS(劳育素质!K:K,劳育素质!B:B,B83,劳育素质!D:D,"=活动与卫生加减分"))</f>
        <v>1.49483333333333</v>
      </c>
      <c r="V83" s="9">
        <f>SUMIFS(劳育素质!K:K,劳育素质!B:B,B83,劳育素质!D:D,"=志愿服务",劳育素质!F:F,"=A类+B类")</f>
        <v>0</v>
      </c>
      <c r="W83" s="9">
        <f>SUMIFS(劳育素质!K:K,劳育素质!B:B,B83,劳育素质!D:D,"=志愿服务",劳育素质!F:F,"=C类")</f>
        <v>0</v>
      </c>
      <c r="X83" s="9">
        <f t="shared" si="23"/>
        <v>0</v>
      </c>
      <c r="Y83" s="9">
        <f>SUMIFS(劳育素质!K:K,劳育素质!B:B,B83,劳育素质!D:D,"=实习实训")</f>
        <v>0</v>
      </c>
      <c r="Z83" s="9">
        <f t="shared" si="24"/>
        <v>1.49483333333333</v>
      </c>
      <c r="AA83" s="9">
        <f>SUMIFS(创新与实践素质!L:L,创新与实践素质!B:B,B83,创新与实践素质!D:D,"=创新创业素质")</f>
        <v>0</v>
      </c>
      <c r="AB83" s="9">
        <f>SUMIFS(创新与实践素质!L:L,创新与实践素质!B:B,B83,创新与实践素质!D:D,"=水平考试")</f>
        <v>0</v>
      </c>
      <c r="AC83" s="9">
        <f>SUMIFS(创新与实践素质!L:L,创新与实践素质!B:B,B83,创新与实践素质!D:D,"=社会实践")</f>
        <v>0</v>
      </c>
      <c r="AD83" s="9">
        <f>_xlfn.MAXIFS(创新与实践素质!L:L,创新与实践素质!B:B,B83,创新与实践素质!D:D,"=社会工作能力（工作表现）",创新与实践素质!G:G,"=上学期")+_xlfn.MAXIFS(创新与实践素质!L:L,创新与实践素质!B:B,B83,创新与实践素质!D:D,"=社会工作能力（工作表现）",创新与实践素质!G:G,"=下学期")</f>
        <v>0</v>
      </c>
      <c r="AE83" s="9">
        <f t="shared" si="25"/>
        <v>0</v>
      </c>
      <c r="AF83" s="9">
        <f t="shared" si="26"/>
        <v>60.38625</v>
      </c>
    </row>
    <row r="84" spans="1:32">
      <c r="A84" s="4" t="s">
        <v>75</v>
      </c>
      <c r="B84" s="31" t="s">
        <v>89</v>
      </c>
      <c r="C84" s="4"/>
      <c r="D84" s="9">
        <f>SUMIFS(德育素质!H:H,德育素质!B:B,B84,德育素质!D:D,"=基本评定分")</f>
        <v>5.28</v>
      </c>
      <c r="E84" s="9">
        <f>MIN(2,SUMIFS(德育素质!H:H,德育素质!A:A,A84,德育素质!D:D,"=集体评定等级分",德育素质!E:E,"=班级考评等级")+SUMIFS(德育素质!H:H,德育素质!B:B,B84,德育素质!D:D,"=集体评定等级分"))</f>
        <v>1</v>
      </c>
      <c r="F84" s="9">
        <f>MIN(2,SUMIFS(德育素质!H:H,德育素质!B:B,B84,德育素质!D:D,"=社会责任记实分"))</f>
        <v>0</v>
      </c>
      <c r="G84" s="9">
        <f>SUMIFS(德育素质!H:H,德育素质!B:B,B84,德育素质!D:D,"=违纪违规扣分")</f>
        <v>0</v>
      </c>
      <c r="H84" s="9">
        <f>SUMIFS(德育素质!H:H,德育素质!B:B,B84,德育素质!D:D,"=荣誉称号加分")</f>
        <v>0</v>
      </c>
      <c r="I84" s="9">
        <f t="shared" si="18"/>
        <v>1</v>
      </c>
      <c r="J84" s="9">
        <f t="shared" si="19"/>
        <v>6.28</v>
      </c>
      <c r="K84" s="9">
        <f>(VLOOKUP(B84,智育素质!B:D,3,0)*10+50)*0.6</f>
        <v>46.188</v>
      </c>
      <c r="L84" s="9">
        <f>SUMIFS(体育素质!J:J,体育素质!B:B,B84,体育素质!D:D,"=体育课程成绩",体育素质!E:E,"=体育成绩")/40</f>
        <v>3.925</v>
      </c>
      <c r="M84" s="9">
        <f>SUMIFS(体育素质!L:L,体育素质!B:B,B84,体育素质!D:D,"=校内外体育竞赛")</f>
        <v>0</v>
      </c>
      <c r="N84" s="9">
        <f>SUMIFS(体育素质!L:L,体育素质!B:B,B84,体育素质!D:D,"=校内外体育活动",体育素质!E:E,"=早锻炼")</f>
        <v>0.125</v>
      </c>
      <c r="O84" s="9">
        <f>SUMIFS(体育素质!L:L,体育素质!B:B,B84,体育素质!D:D,"=校内外体育活动",体育素质!E:E,"=校园跑")</f>
        <v>0.3</v>
      </c>
      <c r="P84" s="9">
        <f t="shared" si="20"/>
        <v>0.425</v>
      </c>
      <c r="Q84" s="9">
        <f t="shared" si="21"/>
        <v>4.35</v>
      </c>
      <c r="R84" s="9">
        <f>MIN(0.5,SUMIFS(美育素质!L:L,美育素质!B:B,B84,美育素质!D:D,"=文化艺术实践"))</f>
        <v>0</v>
      </c>
      <c r="S84" s="9">
        <f>SUMIFS(美育素质!L:L,美育素质!B:B,B84,美育素质!D:D,"=校内外文化艺术竞赛")</f>
        <v>0</v>
      </c>
      <c r="T84" s="9">
        <f t="shared" si="22"/>
        <v>0</v>
      </c>
      <c r="U84" s="9">
        <f>MAX(0,SUMIFS(劳育素质!K:K,劳育素质!B:B,B84,劳育素质!D:D,"=劳动日常考核基础分")+SUMIFS(劳育素质!K:K,劳育素质!B:B,B84,劳育素质!D:D,"=活动与卫生加减分"))</f>
        <v>1.4862</v>
      </c>
      <c r="V84" s="9">
        <f>SUMIFS(劳育素质!K:K,劳育素质!B:B,B84,劳育素质!D:D,"=志愿服务",劳育素质!F:F,"=A类+B类")</f>
        <v>0</v>
      </c>
      <c r="W84" s="9">
        <f>SUMIFS(劳育素质!K:K,劳育素质!B:B,B84,劳育素质!D:D,"=志愿服务",劳育素质!F:F,"=C类")</f>
        <v>0</v>
      </c>
      <c r="X84" s="9">
        <f t="shared" si="23"/>
        <v>0</v>
      </c>
      <c r="Y84" s="9">
        <f>SUMIFS(劳育素质!K:K,劳育素质!B:B,B84,劳育素质!D:D,"=实习实训")</f>
        <v>0</v>
      </c>
      <c r="Z84" s="9">
        <f t="shared" si="24"/>
        <v>1.4862</v>
      </c>
      <c r="AA84" s="9">
        <f>SUMIFS(创新与实践素质!L:L,创新与实践素质!B:B,B84,创新与实践素质!D:D,"=创新创业素质")</f>
        <v>0</v>
      </c>
      <c r="AB84" s="9">
        <f>SUMIFS(创新与实践素质!L:L,创新与实践素质!B:B,B84,创新与实践素质!D:D,"=水平考试")</f>
        <v>0</v>
      </c>
      <c r="AC84" s="9">
        <f>SUMIFS(创新与实践素质!L:L,创新与实践素质!B:B,B84,创新与实践素质!D:D,"=社会实践")</f>
        <v>0</v>
      </c>
      <c r="AD84" s="9">
        <f>_xlfn.MAXIFS(创新与实践素质!L:L,创新与实践素质!B:B,B84,创新与实践素质!D:D,"=社会工作能力（工作表现）",创新与实践素质!G:G,"=上学期")+_xlfn.MAXIFS(创新与实践素质!L:L,创新与实践素质!B:B,B84,创新与实践素质!D:D,"=社会工作能力（工作表现）",创新与实践素质!G:G,"=下学期")</f>
        <v>0</v>
      </c>
      <c r="AE84" s="9">
        <f t="shared" si="25"/>
        <v>0</v>
      </c>
      <c r="AF84" s="9">
        <f t="shared" si="26"/>
        <v>58.3042</v>
      </c>
    </row>
    <row r="85" spans="1:32">
      <c r="A85" s="4" t="s">
        <v>75</v>
      </c>
      <c r="B85" s="31" t="s">
        <v>90</v>
      </c>
      <c r="C85" s="4"/>
      <c r="D85" s="9">
        <f>SUMIFS(德育素质!H:H,德育素质!B:B,B85,德育素质!D:D,"=基本评定分")</f>
        <v>5.28</v>
      </c>
      <c r="E85" s="9">
        <f>MIN(2,SUMIFS(德育素质!H:H,德育素质!A:A,A85,德育素质!D:D,"=集体评定等级分",德育素质!E:E,"=班级考评等级")+SUMIFS(德育素质!H:H,德育素质!B:B,B85,德育素质!D:D,"=集体评定等级分"))</f>
        <v>1</v>
      </c>
      <c r="F85" s="9">
        <f>MIN(2,SUMIFS(德育素质!H:H,德育素质!B:B,B85,德育素质!D:D,"=社会责任记实分"))</f>
        <v>0</v>
      </c>
      <c r="G85" s="9">
        <f>SUMIFS(德育素质!H:H,德育素质!B:B,B85,德育素质!D:D,"=违纪违规扣分")</f>
        <v>0</v>
      </c>
      <c r="H85" s="9">
        <f>SUMIFS(德育素质!H:H,德育素质!B:B,B85,德育素质!D:D,"=荣誉称号加分")</f>
        <v>0</v>
      </c>
      <c r="I85" s="9">
        <f t="shared" si="18"/>
        <v>1</v>
      </c>
      <c r="J85" s="9">
        <f t="shared" si="19"/>
        <v>6.28</v>
      </c>
      <c r="K85" s="9">
        <f>(VLOOKUP(B85,智育素质!B:D,3,0)*10+50)*0.6</f>
        <v>47.892</v>
      </c>
      <c r="L85" s="9">
        <f>SUMIFS(体育素质!J:J,体育素质!B:B,B85,体育素质!D:D,"=体育课程成绩",体育素质!E:E,"=体育成绩")/40</f>
        <v>3.675</v>
      </c>
      <c r="M85" s="9">
        <f>SUMIFS(体育素质!L:L,体育素质!B:B,B85,体育素质!D:D,"=校内外体育竞赛")</f>
        <v>0</v>
      </c>
      <c r="N85" s="9">
        <f>SUMIFS(体育素质!L:L,体育素质!B:B,B85,体育素质!D:D,"=校内外体育活动",体育素质!E:E,"=早锻炼")</f>
        <v>0.4</v>
      </c>
      <c r="O85" s="9">
        <f>SUMIFS(体育素质!L:L,体育素质!B:B,B85,体育素质!D:D,"=校内外体育活动",体育素质!E:E,"=校园跑")</f>
        <v>0.6</v>
      </c>
      <c r="P85" s="9">
        <f t="shared" si="20"/>
        <v>1</v>
      </c>
      <c r="Q85" s="9">
        <f t="shared" si="21"/>
        <v>4.675</v>
      </c>
      <c r="R85" s="9">
        <f>MIN(0.5,SUMIFS(美育素质!L:L,美育素质!B:B,B85,美育素质!D:D,"=文化艺术实践"))</f>
        <v>0</v>
      </c>
      <c r="S85" s="9">
        <f>SUMIFS(美育素质!L:L,美育素质!B:B,B85,美育素质!D:D,"=校内外文化艺术竞赛")</f>
        <v>0</v>
      </c>
      <c r="T85" s="9">
        <f t="shared" si="22"/>
        <v>0</v>
      </c>
      <c r="U85" s="9">
        <f>MAX(0,SUMIFS(劳育素质!K:K,劳育素质!B:B,B85,劳育素质!D:D,"=劳动日常考核基础分")+SUMIFS(劳育素质!K:K,劳育素质!B:B,B85,劳育素质!D:D,"=活动与卫生加减分"))</f>
        <v>1.41222222222222</v>
      </c>
      <c r="V85" s="9">
        <f>SUMIFS(劳育素质!K:K,劳育素质!B:B,B85,劳育素质!D:D,"=志愿服务",劳育素质!F:F,"=A类+B类")</f>
        <v>0.625</v>
      </c>
      <c r="W85" s="9">
        <f>SUMIFS(劳育素质!K:K,劳育素质!B:B,B85,劳育素质!D:D,"=志愿服务",劳育素质!F:F,"=C类")</f>
        <v>0</v>
      </c>
      <c r="X85" s="9">
        <f t="shared" si="23"/>
        <v>0.625</v>
      </c>
      <c r="Y85" s="9">
        <f>SUMIFS(劳育素质!K:K,劳育素质!B:B,B85,劳育素质!D:D,"=实习实训")</f>
        <v>0</v>
      </c>
      <c r="Z85" s="9">
        <f t="shared" si="24"/>
        <v>2.03722222222222</v>
      </c>
      <c r="AA85" s="9">
        <f>SUMIFS(创新与实践素质!L:L,创新与实践素质!B:B,B85,创新与实践素质!D:D,"=创新创业素质")</f>
        <v>0</v>
      </c>
      <c r="AB85" s="9">
        <f>SUMIFS(创新与实践素质!L:L,创新与实践素质!B:B,B85,创新与实践素质!D:D,"=水平考试")</f>
        <v>0</v>
      </c>
      <c r="AC85" s="9">
        <f>SUMIFS(创新与实践素质!L:L,创新与实践素质!B:B,B85,创新与实践素质!D:D,"=社会实践")</f>
        <v>0</v>
      </c>
      <c r="AD85" s="9">
        <f>_xlfn.MAXIFS(创新与实践素质!L:L,创新与实践素质!B:B,B85,创新与实践素质!D:D,"=社会工作能力（工作表现）",创新与实践素质!G:G,"=上学期")+_xlfn.MAXIFS(创新与实践素质!L:L,创新与实践素质!B:B,B85,创新与实践素质!D:D,"=社会工作能力（工作表现）",创新与实践素质!G:G,"=下学期")</f>
        <v>0</v>
      </c>
      <c r="AE85" s="9">
        <f t="shared" si="25"/>
        <v>0</v>
      </c>
      <c r="AF85" s="9">
        <f t="shared" si="26"/>
        <v>60.8842222222222</v>
      </c>
    </row>
    <row r="86" spans="1:32">
      <c r="A86" s="4" t="s">
        <v>75</v>
      </c>
      <c r="B86" s="31" t="s">
        <v>91</v>
      </c>
      <c r="C86" s="4"/>
      <c r="D86" s="9">
        <f>SUMIFS(德育素质!H:H,德育素质!B:B,B86,德育素质!D:D,"=基本评定分")</f>
        <v>6</v>
      </c>
      <c r="E86" s="9">
        <f>MIN(2,SUMIFS(德育素质!H:H,德育素质!A:A,A86,德育素质!D:D,"=集体评定等级分",德育素质!E:E,"=班级考评等级")+SUMIFS(德育素质!H:H,德育素质!B:B,B86,德育素质!D:D,"=集体评定等级分"))</f>
        <v>1</v>
      </c>
      <c r="F86" s="9">
        <f>MIN(2,SUMIFS(德育素质!H:H,德育素质!B:B,B86,德育素质!D:D,"=社会责任记实分"))</f>
        <v>0</v>
      </c>
      <c r="G86" s="9">
        <f>SUMIFS(德育素质!H:H,德育素质!B:B,B86,德育素质!D:D,"=违纪违规扣分")</f>
        <v>0</v>
      </c>
      <c r="H86" s="9">
        <f>SUMIFS(德育素质!H:H,德育素质!B:B,B86,德育素质!D:D,"=荣誉称号加分")</f>
        <v>0</v>
      </c>
      <c r="I86" s="9">
        <f t="shared" si="18"/>
        <v>1</v>
      </c>
      <c r="J86" s="9">
        <f t="shared" si="19"/>
        <v>7</v>
      </c>
      <c r="K86" s="9">
        <f>(VLOOKUP(B86,智育素质!B:D,3,0)*10+50)*0.6</f>
        <v>46.884</v>
      </c>
      <c r="L86" s="9">
        <f>SUMIFS(体育素质!J:J,体育素质!B:B,B86,体育素质!D:D,"=体育课程成绩",体育素质!E:E,"=体育成绩")/40</f>
        <v>3.8</v>
      </c>
      <c r="M86" s="9">
        <f>SUMIFS(体育素质!L:L,体育素质!B:B,B86,体育素质!D:D,"=校内外体育竞赛")</f>
        <v>0</v>
      </c>
      <c r="N86" s="9">
        <f>SUMIFS(体育素质!L:L,体育素质!B:B,B86,体育素质!D:D,"=校内外体育活动",体育素质!E:E,"=早锻炼")</f>
        <v>0.31</v>
      </c>
      <c r="O86" s="9">
        <f>SUMIFS(体育素质!L:L,体育素质!B:B,B86,体育素质!D:D,"=校内外体育活动",体育素质!E:E,"=校园跑")</f>
        <v>0.128833333333333</v>
      </c>
      <c r="P86" s="9">
        <f t="shared" si="20"/>
        <v>0.438833333333333</v>
      </c>
      <c r="Q86" s="9">
        <f t="shared" si="21"/>
        <v>4.23883333333333</v>
      </c>
      <c r="R86" s="9">
        <f>MIN(0.5,SUMIFS(美育素质!L:L,美育素质!B:B,B86,美育素质!D:D,"=文化艺术实践"))</f>
        <v>0</v>
      </c>
      <c r="S86" s="9">
        <f>SUMIFS(美育素质!L:L,美育素质!B:B,B86,美育素质!D:D,"=校内外文化艺术竞赛")</f>
        <v>0</v>
      </c>
      <c r="T86" s="9">
        <f t="shared" si="22"/>
        <v>0</v>
      </c>
      <c r="U86" s="9">
        <f>MAX(0,SUMIFS(劳育素质!K:K,劳育素质!B:B,B86,劳育素质!D:D,"=劳动日常考核基础分")+SUMIFS(劳育素质!K:K,劳育素质!B:B,B86,劳育素质!D:D,"=活动与卫生加减分"))</f>
        <v>1.46066666666667</v>
      </c>
      <c r="V86" s="9">
        <f>SUMIFS(劳育素质!K:K,劳育素质!B:B,B86,劳育素质!D:D,"=志愿服务",劳育素质!F:F,"=A类+B类")</f>
        <v>0</v>
      </c>
      <c r="W86" s="9">
        <f>SUMIFS(劳育素质!K:K,劳育素质!B:B,B86,劳育素质!D:D,"=志愿服务",劳育素质!F:F,"=C类")</f>
        <v>0</v>
      </c>
      <c r="X86" s="9">
        <f t="shared" si="23"/>
        <v>0</v>
      </c>
      <c r="Y86" s="9">
        <f>SUMIFS(劳育素质!K:K,劳育素质!B:B,B86,劳育素质!D:D,"=实习实训")</f>
        <v>0</v>
      </c>
      <c r="Z86" s="9">
        <f t="shared" si="24"/>
        <v>1.46066666666667</v>
      </c>
      <c r="AA86" s="9">
        <f>SUMIFS(创新与实践素质!L:L,创新与实践素质!B:B,B86,创新与实践素质!D:D,"=创新创业素质")</f>
        <v>0</v>
      </c>
      <c r="AB86" s="9">
        <f>SUMIFS(创新与实践素质!L:L,创新与实践素质!B:B,B86,创新与实践素质!D:D,"=水平考试")</f>
        <v>0</v>
      </c>
      <c r="AC86" s="9">
        <f>SUMIFS(创新与实践素质!L:L,创新与实践素质!B:B,B86,创新与实践素质!D:D,"=社会实践")</f>
        <v>0</v>
      </c>
      <c r="AD86" s="9">
        <f>_xlfn.MAXIFS(创新与实践素质!L:L,创新与实践素质!B:B,B86,创新与实践素质!D:D,"=社会工作能力（工作表现）",创新与实践素质!G:G,"=上学期")+_xlfn.MAXIFS(创新与实践素质!L:L,创新与实践素质!B:B,B86,创新与实践素质!D:D,"=社会工作能力（工作表现）",创新与实践素质!G:G,"=下学期")</f>
        <v>0.7</v>
      </c>
      <c r="AE86" s="9">
        <f t="shared" si="25"/>
        <v>0.7</v>
      </c>
      <c r="AF86" s="9">
        <f t="shared" si="26"/>
        <v>60.2835</v>
      </c>
    </row>
    <row r="87" spans="1:32">
      <c r="A87" s="4" t="s">
        <v>75</v>
      </c>
      <c r="B87" s="31" t="s">
        <v>92</v>
      </c>
      <c r="C87" s="4"/>
      <c r="D87" s="9">
        <f>SUMIFS(德育素质!H:H,德育素质!B:B,B87,德育素质!D:D,"=基本评定分")</f>
        <v>5.28</v>
      </c>
      <c r="E87" s="9">
        <f>MIN(2,SUMIFS(德育素质!H:H,德育素质!A:A,A87,德育素质!D:D,"=集体评定等级分",德育素质!E:E,"=班级考评等级")+SUMIFS(德育素质!H:H,德育素质!B:B,B87,德育素质!D:D,"=集体评定等级分"))</f>
        <v>1</v>
      </c>
      <c r="F87" s="9">
        <f>MIN(2,SUMIFS(德育素质!H:H,德育素质!B:B,B87,德育素质!D:D,"=社会责任记实分"))</f>
        <v>0</v>
      </c>
      <c r="G87" s="9">
        <f>SUMIFS(德育素质!H:H,德育素质!B:B,B87,德育素质!D:D,"=违纪违规扣分")</f>
        <v>0</v>
      </c>
      <c r="H87" s="9">
        <f>SUMIFS(德育素质!H:H,德育素质!B:B,B87,德育素质!D:D,"=荣誉称号加分")</f>
        <v>0</v>
      </c>
      <c r="I87" s="9">
        <f t="shared" si="18"/>
        <v>1</v>
      </c>
      <c r="J87" s="9">
        <f t="shared" si="19"/>
        <v>6.28</v>
      </c>
      <c r="K87" s="9">
        <f>(VLOOKUP(B87,智育素质!B:D,3,0)*10+50)*0.6</f>
        <v>47.754</v>
      </c>
      <c r="L87" s="9">
        <f>SUMIFS(体育素质!J:J,体育素质!B:B,B87,体育素质!D:D,"=体育课程成绩",体育素质!E:E,"=体育成绩")/40</f>
        <v>4.25</v>
      </c>
      <c r="M87" s="9">
        <f>SUMIFS(体育素质!L:L,体育素质!B:B,B87,体育素质!D:D,"=校内外体育竞赛")</f>
        <v>0</v>
      </c>
      <c r="N87" s="9">
        <f>SUMIFS(体育素质!L:L,体育素质!B:B,B87,体育素质!D:D,"=校内外体育活动",体育素质!E:E,"=早锻炼")</f>
        <v>0.37</v>
      </c>
      <c r="O87" s="9">
        <f>SUMIFS(体育素质!L:L,体育素质!B:B,B87,体育素质!D:D,"=校内外体育活动",体育素质!E:E,"=校园跑")</f>
        <v>0.6</v>
      </c>
      <c r="P87" s="9">
        <f t="shared" si="20"/>
        <v>0.97</v>
      </c>
      <c r="Q87" s="9">
        <f t="shared" si="21"/>
        <v>5.22</v>
      </c>
      <c r="R87" s="9">
        <f>MIN(0.5,SUMIFS(美育素质!L:L,美育素质!B:B,B87,美育素质!D:D,"=文化艺术实践"))</f>
        <v>0</v>
      </c>
      <c r="S87" s="9">
        <f>SUMIFS(美育素质!L:L,美育素质!B:B,B87,美育素质!D:D,"=校内外文化艺术竞赛")</f>
        <v>0</v>
      </c>
      <c r="T87" s="9">
        <f t="shared" si="22"/>
        <v>0</v>
      </c>
      <c r="U87" s="9">
        <f>MAX(0,SUMIFS(劳育素质!K:K,劳育素质!B:B,B87,劳育素质!D:D,"=劳动日常考核基础分")+SUMIFS(劳育素质!K:K,劳育素质!B:B,B87,劳育素质!D:D,"=活动与卫生加减分"))</f>
        <v>1.43666666666667</v>
      </c>
      <c r="V87" s="9">
        <f>SUMIFS(劳育素质!K:K,劳育素质!B:B,B87,劳育素质!D:D,"=志愿服务",劳育素质!F:F,"=A类+B类")</f>
        <v>0</v>
      </c>
      <c r="W87" s="9">
        <f>SUMIFS(劳育素质!K:K,劳育素质!B:B,B87,劳育素质!D:D,"=志愿服务",劳育素质!F:F,"=C类")</f>
        <v>0</v>
      </c>
      <c r="X87" s="9">
        <f t="shared" si="23"/>
        <v>0</v>
      </c>
      <c r="Y87" s="9">
        <f>SUMIFS(劳育素质!K:K,劳育素质!B:B,B87,劳育素质!D:D,"=实习实训")</f>
        <v>0</v>
      </c>
      <c r="Z87" s="9">
        <f t="shared" si="24"/>
        <v>1.43666666666667</v>
      </c>
      <c r="AA87" s="9">
        <f>SUMIFS(创新与实践素质!L:L,创新与实践素质!B:B,B87,创新与实践素质!D:D,"=创新创业素质")</f>
        <v>0</v>
      </c>
      <c r="AB87" s="9">
        <f>SUMIFS(创新与实践素质!L:L,创新与实践素质!B:B,B87,创新与实践素质!D:D,"=水平考试")</f>
        <v>0</v>
      </c>
      <c r="AC87" s="9">
        <f>SUMIFS(创新与实践素质!L:L,创新与实践素质!B:B,B87,创新与实践素质!D:D,"=社会实践")</f>
        <v>0</v>
      </c>
      <c r="AD87" s="9">
        <f>_xlfn.MAXIFS(创新与实践素质!L:L,创新与实践素质!B:B,B87,创新与实践素质!D:D,"=社会工作能力（工作表现）",创新与实践素质!G:G,"=上学期")+_xlfn.MAXIFS(创新与实践素质!L:L,创新与实践素质!B:B,B87,创新与实践素质!D:D,"=社会工作能力（工作表现）",创新与实践素质!G:G,"=下学期")</f>
        <v>0</v>
      </c>
      <c r="AE87" s="9">
        <f t="shared" si="25"/>
        <v>0</v>
      </c>
      <c r="AF87" s="9">
        <f t="shared" si="26"/>
        <v>60.6906666666667</v>
      </c>
    </row>
    <row r="88" spans="1:32">
      <c r="A88" s="4" t="s">
        <v>75</v>
      </c>
      <c r="B88" s="31" t="s">
        <v>93</v>
      </c>
      <c r="C88" s="4"/>
      <c r="D88" s="9">
        <f>SUMIFS(德育素质!H:H,德育素质!B:B,B88,德育素质!D:D,"=基本评定分")</f>
        <v>5.28</v>
      </c>
      <c r="E88" s="9">
        <f>MIN(2,SUMIFS(德育素质!H:H,德育素质!A:A,A88,德育素质!D:D,"=集体评定等级分",德育素质!E:E,"=班级考评等级")+SUMIFS(德育素质!H:H,德育素质!B:B,B88,德育素质!D:D,"=集体评定等级分"))</f>
        <v>1</v>
      </c>
      <c r="F88" s="9">
        <f>MIN(2,SUMIFS(德育素质!H:H,德育素质!B:B,B88,德育素质!D:D,"=社会责任记实分"))</f>
        <v>0</v>
      </c>
      <c r="G88" s="9">
        <f>SUMIFS(德育素质!H:H,德育素质!B:B,B88,德育素质!D:D,"=违纪违规扣分")</f>
        <v>0</v>
      </c>
      <c r="H88" s="9">
        <f>SUMIFS(德育素质!H:H,德育素质!B:B,B88,德育素质!D:D,"=荣誉称号加分")</f>
        <v>0</v>
      </c>
      <c r="I88" s="9">
        <f t="shared" si="18"/>
        <v>1</v>
      </c>
      <c r="J88" s="9">
        <f t="shared" si="19"/>
        <v>6.28</v>
      </c>
      <c r="K88" s="9">
        <f>(VLOOKUP(B88,智育素质!B:D,3,0)*10+50)*0.6</f>
        <v>44.52</v>
      </c>
      <c r="L88" s="9">
        <f>SUMIFS(体育素质!J:J,体育素质!B:B,B88,体育素质!D:D,"=体育课程成绩",体育素质!E:E,"=体育成绩")/40</f>
        <v>3.125</v>
      </c>
      <c r="M88" s="9">
        <f>SUMIFS(体育素质!L:L,体育素质!B:B,B88,体育素质!D:D,"=校内外体育竞赛")</f>
        <v>0</v>
      </c>
      <c r="N88" s="9">
        <f>SUMIFS(体育素质!L:L,体育素质!B:B,B88,体育素质!D:D,"=校内外体育活动",体育素质!E:E,"=早锻炼")</f>
        <v>0.27</v>
      </c>
      <c r="O88" s="9">
        <f>SUMIFS(体育素质!L:L,体育素质!B:B,B88,体育素质!D:D,"=校内外体育活动",体育素质!E:E,"=校园跑")</f>
        <v>0</v>
      </c>
      <c r="P88" s="9">
        <f t="shared" si="20"/>
        <v>0.27</v>
      </c>
      <c r="Q88" s="9">
        <f t="shared" si="21"/>
        <v>3.395</v>
      </c>
      <c r="R88" s="9">
        <f>MIN(0.5,SUMIFS(美育素质!L:L,美育素质!B:B,B88,美育素质!D:D,"=文化艺术实践"))</f>
        <v>0</v>
      </c>
      <c r="S88" s="9">
        <f>SUMIFS(美育素质!L:L,美育素质!B:B,B88,美育素质!D:D,"=校内外文化艺术竞赛")</f>
        <v>0</v>
      </c>
      <c r="T88" s="9">
        <f t="shared" si="22"/>
        <v>0</v>
      </c>
      <c r="U88" s="9">
        <f>MAX(0,SUMIFS(劳育素质!K:K,劳育素质!B:B,B88,劳育素质!D:D,"=劳动日常考核基础分")+SUMIFS(劳育素质!K:K,劳育素质!B:B,B88,劳育素质!D:D,"=活动与卫生加减分"))</f>
        <v>1.4782</v>
      </c>
      <c r="V88" s="9">
        <f>SUMIFS(劳育素质!K:K,劳育素质!B:B,B88,劳育素质!D:D,"=志愿服务",劳育素质!F:F,"=A类+B类")</f>
        <v>0</v>
      </c>
      <c r="W88" s="9">
        <f>SUMIFS(劳育素质!K:K,劳育素质!B:B,B88,劳育素质!D:D,"=志愿服务",劳育素质!F:F,"=C类")</f>
        <v>0</v>
      </c>
      <c r="X88" s="9">
        <f t="shared" si="23"/>
        <v>0</v>
      </c>
      <c r="Y88" s="9">
        <f>SUMIFS(劳育素质!K:K,劳育素质!B:B,B88,劳育素质!D:D,"=实习实训")</f>
        <v>0</v>
      </c>
      <c r="Z88" s="9">
        <f t="shared" si="24"/>
        <v>1.4782</v>
      </c>
      <c r="AA88" s="9">
        <f>SUMIFS(创新与实践素质!L:L,创新与实践素质!B:B,B88,创新与实践素质!D:D,"=创新创业素质")</f>
        <v>0</v>
      </c>
      <c r="AB88" s="9">
        <f>SUMIFS(创新与实践素质!L:L,创新与实践素质!B:B,B88,创新与实践素质!D:D,"=水平考试")</f>
        <v>0.66</v>
      </c>
      <c r="AC88" s="9">
        <f>SUMIFS(创新与实践素质!L:L,创新与实践素质!B:B,B88,创新与实践素质!D:D,"=社会实践")</f>
        <v>0</v>
      </c>
      <c r="AD88" s="9">
        <f>_xlfn.MAXIFS(创新与实践素质!L:L,创新与实践素质!B:B,B88,创新与实践素质!D:D,"=社会工作能力（工作表现）",创新与实践素质!G:G,"=上学期")+_xlfn.MAXIFS(创新与实践素质!L:L,创新与实践素质!B:B,B88,创新与实践素质!D:D,"=社会工作能力（工作表现）",创新与实践素质!G:G,"=下学期")</f>
        <v>0</v>
      </c>
      <c r="AE88" s="9">
        <f t="shared" si="25"/>
        <v>0.66</v>
      </c>
      <c r="AF88" s="9">
        <f t="shared" si="26"/>
        <v>56.3332</v>
      </c>
    </row>
    <row r="89" spans="1:32">
      <c r="A89" s="4" t="s">
        <v>75</v>
      </c>
      <c r="B89" s="31" t="s">
        <v>94</v>
      </c>
      <c r="C89" s="4"/>
      <c r="D89" s="9">
        <f>SUMIFS(德育素质!H:H,德育素质!B:B,B89,德育素质!D:D,"=基本评定分")</f>
        <v>5.28</v>
      </c>
      <c r="E89" s="9">
        <f>MIN(2,SUMIFS(德育素质!H:H,德育素质!A:A,A89,德育素质!D:D,"=集体评定等级分",德育素质!E:E,"=班级考评等级")+SUMIFS(德育素质!H:H,德育素质!B:B,B89,德育素质!D:D,"=集体评定等级分"))</f>
        <v>1</v>
      </c>
      <c r="F89" s="9">
        <f>MIN(2,SUMIFS(德育素质!H:H,德育素质!B:B,B89,德育素质!D:D,"=社会责任记实分"))</f>
        <v>0</v>
      </c>
      <c r="G89" s="9">
        <f>SUMIFS(德育素质!H:H,德育素质!B:B,B89,德育素质!D:D,"=违纪违规扣分")</f>
        <v>0</v>
      </c>
      <c r="H89" s="9">
        <f>SUMIFS(德育素质!H:H,德育素质!B:B,B89,德育素质!D:D,"=荣誉称号加分")</f>
        <v>0</v>
      </c>
      <c r="I89" s="9">
        <f t="shared" si="18"/>
        <v>1</v>
      </c>
      <c r="J89" s="9">
        <f t="shared" si="19"/>
        <v>6.28</v>
      </c>
      <c r="K89" s="9">
        <f>(VLOOKUP(B89,智育素质!B:D,3,0)*10+50)*0.6</f>
        <v>45.336</v>
      </c>
      <c r="L89" s="9">
        <f>SUMIFS(体育素质!J:J,体育素质!B:B,B89,体育素质!D:D,"=体育课程成绩",体育素质!E:E,"=体育成绩")/40</f>
        <v>3.725</v>
      </c>
      <c r="M89" s="9">
        <f>SUMIFS(体育素质!L:L,体育素质!B:B,B89,体育素质!D:D,"=校内外体育竞赛")</f>
        <v>0</v>
      </c>
      <c r="N89" s="9">
        <f>SUMIFS(体育素质!L:L,体育素质!B:B,B89,体育素质!D:D,"=校内外体育活动",体育素质!E:E,"=早锻炼")</f>
        <v>0.4</v>
      </c>
      <c r="O89" s="9">
        <f>SUMIFS(体育素质!L:L,体育素质!B:B,B89,体育素质!D:D,"=校内外体育活动",体育素质!E:E,"=校园跑")</f>
        <v>0.3</v>
      </c>
      <c r="P89" s="9">
        <f t="shared" si="20"/>
        <v>0.7</v>
      </c>
      <c r="Q89" s="9">
        <f t="shared" si="21"/>
        <v>4.425</v>
      </c>
      <c r="R89" s="9">
        <f>MIN(0.5,SUMIFS(美育素质!L:L,美育素质!B:B,B89,美育素质!D:D,"=文化艺术实践"))</f>
        <v>0</v>
      </c>
      <c r="S89" s="9">
        <f>SUMIFS(美育素质!L:L,美育素质!B:B,B89,美育素质!D:D,"=校内外文化艺术竞赛")</f>
        <v>0</v>
      </c>
      <c r="T89" s="9">
        <f t="shared" si="22"/>
        <v>0</v>
      </c>
      <c r="U89" s="9">
        <f>MAX(0,SUMIFS(劳育素质!K:K,劳育素质!B:B,B89,劳育素质!D:D,"=劳动日常考核基础分")+SUMIFS(劳育素质!K:K,劳育素质!B:B,B89,劳育素质!D:D,"=活动与卫生加减分"))</f>
        <v>1.42833333333333</v>
      </c>
      <c r="V89" s="9">
        <f>SUMIFS(劳育素质!K:K,劳育素质!B:B,B89,劳育素质!D:D,"=志愿服务",劳育素质!F:F,"=A类+B类")</f>
        <v>0.925</v>
      </c>
      <c r="W89" s="9">
        <f>SUMIFS(劳育素质!K:K,劳育素质!B:B,B89,劳育素质!D:D,"=志愿服务",劳育素质!F:F,"=C类")</f>
        <v>0</v>
      </c>
      <c r="X89" s="9">
        <f t="shared" si="23"/>
        <v>0.925</v>
      </c>
      <c r="Y89" s="9">
        <f>SUMIFS(劳育素质!K:K,劳育素质!B:B,B89,劳育素质!D:D,"=实习实训")</f>
        <v>0</v>
      </c>
      <c r="Z89" s="9">
        <f t="shared" si="24"/>
        <v>2.35333333333333</v>
      </c>
      <c r="AA89" s="9">
        <f>SUMIFS(创新与实践素质!L:L,创新与实践素质!B:B,B89,创新与实践素质!D:D,"=创新创业素质")</f>
        <v>0.25</v>
      </c>
      <c r="AB89" s="9">
        <f>SUMIFS(创新与实践素质!L:L,创新与实践素质!B:B,B89,创新与实践素质!D:D,"=水平考试")</f>
        <v>0</v>
      </c>
      <c r="AC89" s="9">
        <f>SUMIFS(创新与实践素质!L:L,创新与实践素质!B:B,B89,创新与实践素质!D:D,"=社会实践")</f>
        <v>0</v>
      </c>
      <c r="AD89" s="9">
        <f>_xlfn.MAXIFS(创新与实践素质!L:L,创新与实践素质!B:B,B89,创新与实践素质!D:D,"=社会工作能力（工作表现）",创新与实践素质!G:G,"=上学期")+_xlfn.MAXIFS(创新与实践素质!L:L,创新与实践素质!B:B,B89,创新与实践素质!D:D,"=社会工作能力（工作表现）",创新与实践素质!G:G,"=下学期")</f>
        <v>1.4</v>
      </c>
      <c r="AE89" s="9">
        <f t="shared" si="25"/>
        <v>1.65</v>
      </c>
      <c r="AF89" s="9">
        <f t="shared" si="26"/>
        <v>60.0443333333333</v>
      </c>
    </row>
    <row r="90" spans="1:32">
      <c r="A90" s="4" t="s">
        <v>75</v>
      </c>
      <c r="B90" s="31" t="s">
        <v>95</v>
      </c>
      <c r="C90" s="4"/>
      <c r="D90" s="9">
        <f>SUMIFS(德育素质!H:H,德育素质!B:B,B90,德育素质!D:D,"=基本评定分")</f>
        <v>5.28</v>
      </c>
      <c r="E90" s="9">
        <f>MIN(2,SUMIFS(德育素质!H:H,德育素质!A:A,A90,德育素质!D:D,"=集体评定等级分",德育素质!E:E,"=班级考评等级")+SUMIFS(德育素质!H:H,德育素质!B:B,B90,德育素质!D:D,"=集体评定等级分"))</f>
        <v>1</v>
      </c>
      <c r="F90" s="9">
        <f>MIN(2,SUMIFS(德育素质!H:H,德育素质!B:B,B90,德育素质!D:D,"=社会责任记实分"))</f>
        <v>0</v>
      </c>
      <c r="G90" s="9">
        <f>SUMIFS(德育素质!H:H,德育素质!B:B,B90,德育素质!D:D,"=违纪违规扣分")</f>
        <v>0</v>
      </c>
      <c r="H90" s="9">
        <f>SUMIFS(德育素质!H:H,德育素质!B:B,B90,德育素质!D:D,"=荣誉称号加分")</f>
        <v>0</v>
      </c>
      <c r="I90" s="9">
        <f t="shared" si="18"/>
        <v>1</v>
      </c>
      <c r="J90" s="9">
        <f t="shared" si="19"/>
        <v>6.28</v>
      </c>
      <c r="K90" s="9">
        <f>(VLOOKUP(B90,智育素质!B:D,3,0)*10+50)*0.6</f>
        <v>45.828</v>
      </c>
      <c r="L90" s="9">
        <f>SUMIFS(体育素质!J:J,体育素质!B:B,B90,体育素质!D:D,"=体育课程成绩",体育素质!E:E,"=体育成绩")/40</f>
        <v>3.3</v>
      </c>
      <c r="M90" s="9">
        <f>SUMIFS(体育素质!L:L,体育素质!B:B,B90,体育素质!D:D,"=校内外体育竞赛")</f>
        <v>0</v>
      </c>
      <c r="N90" s="9">
        <f>SUMIFS(体育素质!L:L,体育素质!B:B,B90,体育素质!D:D,"=校内外体育活动",体育素质!E:E,"=早锻炼")</f>
        <v>0.13</v>
      </c>
      <c r="O90" s="9">
        <f>SUMIFS(体育素质!L:L,体育素质!B:B,B90,体育素质!D:D,"=校内外体育活动",体育素质!E:E,"=校园跑")</f>
        <v>0</v>
      </c>
      <c r="P90" s="9">
        <f t="shared" si="20"/>
        <v>0.13</v>
      </c>
      <c r="Q90" s="9">
        <f t="shared" si="21"/>
        <v>3.43</v>
      </c>
      <c r="R90" s="9">
        <f>MIN(0.5,SUMIFS(美育素质!L:L,美育素质!B:B,B90,美育素质!D:D,"=文化艺术实践"))</f>
        <v>0</v>
      </c>
      <c r="S90" s="9">
        <f>SUMIFS(美育素质!L:L,美育素质!B:B,B90,美育素质!D:D,"=校内外文化艺术竞赛")</f>
        <v>0</v>
      </c>
      <c r="T90" s="9">
        <f t="shared" si="22"/>
        <v>0</v>
      </c>
      <c r="U90" s="9">
        <f>MAX(0,SUMIFS(劳育素质!K:K,劳育素质!B:B,B90,劳育素质!D:D,"=劳动日常考核基础分")+SUMIFS(劳育素质!K:K,劳育素质!B:B,B90,劳育素质!D:D,"=活动与卫生加减分"))</f>
        <v>1.4245</v>
      </c>
      <c r="V90" s="9">
        <f>SUMIFS(劳育素质!K:K,劳育素质!B:B,B90,劳育素质!D:D,"=志愿服务",劳育素质!F:F,"=A类+B类")</f>
        <v>0</v>
      </c>
      <c r="W90" s="9">
        <f>SUMIFS(劳育素质!K:K,劳育素质!B:B,B90,劳育素质!D:D,"=志愿服务",劳育素质!F:F,"=C类")</f>
        <v>0</v>
      </c>
      <c r="X90" s="9">
        <f t="shared" si="23"/>
        <v>0</v>
      </c>
      <c r="Y90" s="9">
        <f>SUMIFS(劳育素质!K:K,劳育素质!B:B,B90,劳育素质!D:D,"=实习实训")</f>
        <v>0</v>
      </c>
      <c r="Z90" s="9">
        <f t="shared" si="24"/>
        <v>1.4245</v>
      </c>
      <c r="AA90" s="9">
        <f>SUMIFS(创新与实践素质!L:L,创新与实践素质!B:B,B90,创新与实践素质!D:D,"=创新创业素质")</f>
        <v>0</v>
      </c>
      <c r="AB90" s="9">
        <f>SUMIFS(创新与实践素质!L:L,创新与实践素质!B:B,B90,创新与实践素质!D:D,"=水平考试")</f>
        <v>0</v>
      </c>
      <c r="AC90" s="9">
        <f>SUMIFS(创新与实践素质!L:L,创新与实践素质!B:B,B90,创新与实践素质!D:D,"=社会实践")</f>
        <v>0</v>
      </c>
      <c r="AD90" s="9">
        <f>_xlfn.MAXIFS(创新与实践素质!L:L,创新与实践素质!B:B,B90,创新与实践素质!D:D,"=社会工作能力（工作表现）",创新与实践素质!G:G,"=上学期")+_xlfn.MAXIFS(创新与实践素质!L:L,创新与实践素质!B:B,B90,创新与实践素质!D:D,"=社会工作能力（工作表现）",创新与实践素质!G:G,"=下学期")</f>
        <v>0</v>
      </c>
      <c r="AE90" s="9">
        <f t="shared" si="25"/>
        <v>0</v>
      </c>
      <c r="AF90" s="9">
        <f t="shared" si="26"/>
        <v>56.9625</v>
      </c>
    </row>
    <row r="91" spans="1:32">
      <c r="A91" s="4" t="s">
        <v>75</v>
      </c>
      <c r="B91" s="31" t="s">
        <v>96</v>
      </c>
      <c r="C91" s="4"/>
      <c r="D91" s="9">
        <f>SUMIFS(德育素质!H:H,德育素质!B:B,B91,德育素质!D:D,"=基本评定分")</f>
        <v>6</v>
      </c>
      <c r="E91" s="9">
        <f>MIN(2,SUMIFS(德育素质!H:H,德育素质!A:A,A91,德育素质!D:D,"=集体评定等级分",德育素质!E:E,"=班级考评等级")+SUMIFS(德育素质!H:H,德育素质!B:B,B91,德育素质!D:D,"=集体评定等级分"))</f>
        <v>1</v>
      </c>
      <c r="F91" s="9">
        <f>MIN(2,SUMIFS(德育素质!H:H,德育素质!B:B,B91,德育素质!D:D,"=社会责任记实分"))</f>
        <v>0</v>
      </c>
      <c r="G91" s="9">
        <f>SUMIFS(德育素质!H:H,德育素质!B:B,B91,德育素质!D:D,"=违纪违规扣分")</f>
        <v>0</v>
      </c>
      <c r="H91" s="9">
        <f>SUMIFS(德育素质!H:H,德育素质!B:B,B91,德育素质!D:D,"=荣誉称号加分")</f>
        <v>0</v>
      </c>
      <c r="I91" s="9">
        <f t="shared" si="18"/>
        <v>1</v>
      </c>
      <c r="J91" s="9">
        <f t="shared" si="19"/>
        <v>7</v>
      </c>
      <c r="K91" s="9">
        <f>(VLOOKUP(B91,智育素质!B:D,3,0)*10+50)*0.6</f>
        <v>42.066</v>
      </c>
      <c r="L91" s="9">
        <f>SUMIFS(体育素质!J:J,体育素质!B:B,B91,体育素质!D:D,"=体育课程成绩",体育素质!E:E,"=体育成绩")/40</f>
        <v>4.425</v>
      </c>
      <c r="M91" s="9">
        <f>SUMIFS(体育素质!L:L,体育素质!B:B,B91,体育素质!D:D,"=校内外体育竞赛")</f>
        <v>0</v>
      </c>
      <c r="N91" s="9">
        <f>SUMIFS(体育素质!L:L,体育素质!B:B,B91,体育素质!D:D,"=校内外体育活动",体育素质!E:E,"=早锻炼")</f>
        <v>0.135</v>
      </c>
      <c r="O91" s="9">
        <f>SUMIFS(体育素质!L:L,体育素质!B:B,B91,体育素质!D:D,"=校内外体育活动",体育素质!E:E,"=校园跑")</f>
        <v>0.213291666666666</v>
      </c>
      <c r="P91" s="9">
        <f t="shared" si="20"/>
        <v>0.348291666666666</v>
      </c>
      <c r="Q91" s="9">
        <f t="shared" si="21"/>
        <v>4.77329166666667</v>
      </c>
      <c r="R91" s="9">
        <f>MIN(0.5,SUMIFS(美育素质!L:L,美育素质!B:B,B91,美育素质!D:D,"=文化艺术实践"))</f>
        <v>0</v>
      </c>
      <c r="S91" s="9">
        <f>SUMIFS(美育素质!L:L,美育素质!B:B,B91,美育素质!D:D,"=校内外文化艺术竞赛")</f>
        <v>0</v>
      </c>
      <c r="T91" s="9">
        <f t="shared" si="22"/>
        <v>0</v>
      </c>
      <c r="U91" s="9">
        <f>MAX(0,SUMIFS(劳育素质!K:K,劳育素质!B:B,B91,劳育素质!D:D,"=劳动日常考核基础分")+SUMIFS(劳育素质!K:K,劳育素质!B:B,B91,劳育素质!D:D,"=活动与卫生加减分"))</f>
        <v>1.31611111111111</v>
      </c>
      <c r="V91" s="9">
        <f>SUMIFS(劳育素质!K:K,劳育素质!B:B,B91,劳育素质!D:D,"=志愿服务",劳育素质!F:F,"=A类+B类")</f>
        <v>2.5</v>
      </c>
      <c r="W91" s="9">
        <f>SUMIFS(劳育素质!K:K,劳育素质!B:B,B91,劳育素质!D:D,"=志愿服务",劳育素质!F:F,"=C类")</f>
        <v>0</v>
      </c>
      <c r="X91" s="9">
        <f t="shared" si="23"/>
        <v>2.5</v>
      </c>
      <c r="Y91" s="9">
        <f>SUMIFS(劳育素质!K:K,劳育素质!B:B,B91,劳育素质!D:D,"=实习实训")</f>
        <v>0</v>
      </c>
      <c r="Z91" s="9">
        <f t="shared" si="24"/>
        <v>3.81611111111111</v>
      </c>
      <c r="AA91" s="9">
        <f>SUMIFS(创新与实践素质!L:L,创新与实践素质!B:B,B91,创新与实践素质!D:D,"=创新创业素质")</f>
        <v>0.25</v>
      </c>
      <c r="AB91" s="9">
        <f>SUMIFS(创新与实践素质!L:L,创新与实践素质!B:B,B91,创新与实践素质!D:D,"=水平考试")</f>
        <v>0</v>
      </c>
      <c r="AC91" s="9">
        <f>SUMIFS(创新与实践素质!L:L,创新与实践素质!B:B,B91,创新与实践素质!D:D,"=社会实践")</f>
        <v>0</v>
      </c>
      <c r="AD91" s="9">
        <f>_xlfn.MAXIFS(创新与实践素质!L:L,创新与实践素质!B:B,B91,创新与实践素质!D:D,"=社会工作能力（工作表现）",创新与实践素质!G:G,"=上学期")+_xlfn.MAXIFS(创新与实践素质!L:L,创新与实践素质!B:B,B91,创新与实践素质!D:D,"=社会工作能力（工作表现）",创新与实践素质!G:G,"=下学期")</f>
        <v>0.5</v>
      </c>
      <c r="AE91" s="9">
        <f t="shared" si="25"/>
        <v>0.75</v>
      </c>
      <c r="AF91" s="9">
        <f t="shared" si="26"/>
        <v>58.4054027777778</v>
      </c>
    </row>
    <row r="92" spans="1:32">
      <c r="A92" s="4" t="s">
        <v>75</v>
      </c>
      <c r="B92" s="31" t="s">
        <v>97</v>
      </c>
      <c r="C92" s="4"/>
      <c r="D92" s="9">
        <f>SUMIFS(德育素质!H:H,德育素质!B:B,B92,德育素质!D:D,"=基本评定分")</f>
        <v>5.28</v>
      </c>
      <c r="E92" s="9">
        <f>MIN(2,SUMIFS(德育素质!H:H,德育素质!A:A,A92,德育素质!D:D,"=集体评定等级分",德育素质!E:E,"=班级考评等级")+SUMIFS(德育素质!H:H,德育素质!B:B,B92,德育素质!D:D,"=集体评定等级分"))</f>
        <v>1</v>
      </c>
      <c r="F92" s="9">
        <f>MIN(2,SUMIFS(德育素质!H:H,德育素质!B:B,B92,德育素质!D:D,"=社会责任记实分"))</f>
        <v>0</v>
      </c>
      <c r="G92" s="9">
        <f>SUMIFS(德育素质!H:H,德育素质!B:B,B92,德育素质!D:D,"=违纪违规扣分")</f>
        <v>0</v>
      </c>
      <c r="H92" s="9">
        <f>SUMIFS(德育素质!H:H,德育素质!B:B,B92,德育素质!D:D,"=荣誉称号加分")</f>
        <v>0</v>
      </c>
      <c r="I92" s="9">
        <f t="shared" si="18"/>
        <v>1</v>
      </c>
      <c r="J92" s="9">
        <f t="shared" si="19"/>
        <v>6.28</v>
      </c>
      <c r="K92" s="9">
        <f>(VLOOKUP(B92,智育素质!B:D,3,0)*10+50)*0.6</f>
        <v>45.36</v>
      </c>
      <c r="L92" s="9">
        <f>SUMIFS(体育素质!J:J,体育素质!B:B,B92,体育素质!D:D,"=体育课程成绩",体育素质!E:E,"=体育成绩")/40</f>
        <v>1.5</v>
      </c>
      <c r="M92" s="9">
        <f>SUMIFS(体育素质!L:L,体育素质!B:B,B92,体育素质!D:D,"=校内外体育竞赛")</f>
        <v>0</v>
      </c>
      <c r="N92" s="9">
        <f>SUMIFS(体育素质!L:L,体育素质!B:B,B92,体育素质!D:D,"=校内外体育活动",体育素质!E:E,"=早锻炼")</f>
        <v>0.255</v>
      </c>
      <c r="O92" s="9">
        <f>SUMIFS(体育素质!L:L,体育素质!B:B,B92,体育素质!D:D,"=校内外体育活动",体育素质!E:E,"=校园跑")</f>
        <v>0</v>
      </c>
      <c r="P92" s="9">
        <f t="shared" si="20"/>
        <v>0.255</v>
      </c>
      <c r="Q92" s="9">
        <f t="shared" si="21"/>
        <v>1.755</v>
      </c>
      <c r="R92" s="9">
        <f>MIN(0.5,SUMIFS(美育素质!L:L,美育素质!B:B,B92,美育素质!D:D,"=文化艺术实践"))</f>
        <v>0</v>
      </c>
      <c r="S92" s="9">
        <f>SUMIFS(美育素质!L:L,美育素质!B:B,B92,美育素质!D:D,"=校内外文化艺术竞赛")</f>
        <v>0</v>
      </c>
      <c r="T92" s="9">
        <f t="shared" si="22"/>
        <v>0</v>
      </c>
      <c r="U92" s="9">
        <f>MAX(0,SUMIFS(劳育素质!K:K,劳育素质!B:B,B92,劳育素质!D:D,"=劳动日常考核基础分")+SUMIFS(劳育素质!K:K,劳育素质!B:B,B92,劳育素质!D:D,"=活动与卫生加减分"))</f>
        <v>1.58653333333333</v>
      </c>
      <c r="V92" s="9">
        <f>SUMIFS(劳育素质!K:K,劳育素质!B:B,B92,劳育素质!D:D,"=志愿服务",劳育素质!F:F,"=A类+B类")</f>
        <v>2.625</v>
      </c>
      <c r="W92" s="9">
        <f>SUMIFS(劳育素质!K:K,劳育素质!B:B,B92,劳育素质!D:D,"=志愿服务",劳育素质!F:F,"=C类")</f>
        <v>0</v>
      </c>
      <c r="X92" s="9">
        <f t="shared" si="23"/>
        <v>2.625</v>
      </c>
      <c r="Y92" s="9">
        <f>SUMIFS(劳育素质!K:K,劳育素质!B:B,B92,劳育素质!D:D,"=实习实训")</f>
        <v>0</v>
      </c>
      <c r="Z92" s="9">
        <f t="shared" si="24"/>
        <v>4.21153333333333</v>
      </c>
      <c r="AA92" s="9">
        <f>SUMIFS(创新与实践素质!L:L,创新与实践素质!B:B,B92,创新与实践素质!D:D,"=创新创业素质")</f>
        <v>0</v>
      </c>
      <c r="AB92" s="9">
        <f>SUMIFS(创新与实践素质!L:L,创新与实践素质!B:B,B92,创新与实践素质!D:D,"=水平考试")</f>
        <v>0</v>
      </c>
      <c r="AC92" s="9">
        <f>SUMIFS(创新与实践素质!L:L,创新与实践素质!B:B,B92,创新与实践素质!D:D,"=社会实践")</f>
        <v>0</v>
      </c>
      <c r="AD92" s="9">
        <f>_xlfn.MAXIFS(创新与实践素质!L:L,创新与实践素质!B:B,B92,创新与实践素质!D:D,"=社会工作能力（工作表现）",创新与实践素质!G:G,"=上学期")+_xlfn.MAXIFS(创新与实践素质!L:L,创新与实践素质!B:B,B92,创新与实践素质!D:D,"=社会工作能力（工作表现）",创新与实践素质!G:G,"=下学期")</f>
        <v>0</v>
      </c>
      <c r="AE92" s="9">
        <f t="shared" si="25"/>
        <v>0</v>
      </c>
      <c r="AF92" s="9">
        <f t="shared" si="26"/>
        <v>57.6065333333333</v>
      </c>
    </row>
    <row r="93" spans="1:32">
      <c r="A93" s="4" t="s">
        <v>75</v>
      </c>
      <c r="B93" s="31" t="s">
        <v>98</v>
      </c>
      <c r="C93" s="4"/>
      <c r="D93" s="9">
        <f>SUMIFS(德育素质!H:H,德育素质!B:B,B93,德育素质!D:D,"=基本评定分")</f>
        <v>5.28</v>
      </c>
      <c r="E93" s="9">
        <f>MIN(2,SUMIFS(德育素质!H:H,德育素质!A:A,A93,德育素质!D:D,"=集体评定等级分",德育素质!E:E,"=班级考评等级")+SUMIFS(德育素质!H:H,德育素质!B:B,B93,德育素质!D:D,"=集体评定等级分"))</f>
        <v>1</v>
      </c>
      <c r="F93" s="9">
        <f>MIN(2,SUMIFS(德育素质!H:H,德育素质!B:B,B93,德育素质!D:D,"=社会责任记实分"))</f>
        <v>0</v>
      </c>
      <c r="G93" s="9">
        <f>SUMIFS(德育素质!H:H,德育素质!B:B,B93,德育素质!D:D,"=违纪违规扣分")</f>
        <v>0</v>
      </c>
      <c r="H93" s="9">
        <f>SUMIFS(德育素质!H:H,德育素质!B:B,B93,德育素质!D:D,"=荣誉称号加分")</f>
        <v>0</v>
      </c>
      <c r="I93" s="9">
        <f t="shared" si="18"/>
        <v>1</v>
      </c>
      <c r="J93" s="9">
        <f t="shared" si="19"/>
        <v>6.28</v>
      </c>
      <c r="K93" s="9">
        <f>(VLOOKUP(B93,智育素质!B:D,3,0)*10+50)*0.6</f>
        <v>43.362</v>
      </c>
      <c r="L93" s="9">
        <f>SUMIFS(体育素质!J:J,体育素质!B:B,B93,体育素质!D:D,"=体育课程成绩",体育素质!E:E,"=体育成绩")/40</f>
        <v>3.25</v>
      </c>
      <c r="M93" s="9">
        <f>SUMIFS(体育素质!L:L,体育素质!B:B,B93,体育素质!D:D,"=校内外体育竞赛")</f>
        <v>0</v>
      </c>
      <c r="N93" s="9">
        <f>SUMIFS(体育素质!L:L,体育素质!B:B,B93,体育素质!D:D,"=校内外体育活动",体育素质!E:E,"=早锻炼")</f>
        <v>0</v>
      </c>
      <c r="O93" s="9">
        <f>SUMIFS(体育素质!L:L,体育素质!B:B,B93,体育素质!D:D,"=校内外体育活动",体育素质!E:E,"=校园跑")</f>
        <v>0</v>
      </c>
      <c r="P93" s="9">
        <f t="shared" si="20"/>
        <v>0</v>
      </c>
      <c r="Q93" s="9">
        <f t="shared" si="21"/>
        <v>3.25</v>
      </c>
      <c r="R93" s="9">
        <f>MIN(0.5,SUMIFS(美育素质!L:L,美育素质!B:B,B93,美育素质!D:D,"=文化艺术实践"))</f>
        <v>0</v>
      </c>
      <c r="S93" s="9">
        <f>SUMIFS(美育素质!L:L,美育素质!B:B,B93,美育素质!D:D,"=校内外文化艺术竞赛")</f>
        <v>0</v>
      </c>
      <c r="T93" s="9">
        <f t="shared" si="22"/>
        <v>0</v>
      </c>
      <c r="U93" s="9">
        <f>MAX(0,SUMIFS(劳育素质!K:K,劳育素质!B:B,B93,劳育素质!D:D,"=劳动日常考核基础分")+SUMIFS(劳育素质!K:K,劳育素质!B:B,B93,劳育素质!D:D,"=活动与卫生加减分"))</f>
        <v>1.41933333333333</v>
      </c>
      <c r="V93" s="9">
        <f>SUMIFS(劳育素质!K:K,劳育素质!B:B,B93,劳育素质!D:D,"=志愿服务",劳育素质!F:F,"=A类+B类")</f>
        <v>0</v>
      </c>
      <c r="W93" s="9">
        <f>SUMIFS(劳育素质!K:K,劳育素质!B:B,B93,劳育素质!D:D,"=志愿服务",劳育素质!F:F,"=C类")</f>
        <v>0</v>
      </c>
      <c r="X93" s="9">
        <f t="shared" si="23"/>
        <v>0</v>
      </c>
      <c r="Y93" s="9">
        <f>SUMIFS(劳育素质!K:K,劳育素质!B:B,B93,劳育素质!D:D,"=实习实训")</f>
        <v>0</v>
      </c>
      <c r="Z93" s="9">
        <f t="shared" si="24"/>
        <v>1.41933333333333</v>
      </c>
      <c r="AA93" s="9">
        <f>SUMIFS(创新与实践素质!L:L,创新与实践素质!B:B,B93,创新与实践素质!D:D,"=创新创业素质")</f>
        <v>0</v>
      </c>
      <c r="AB93" s="9">
        <f>SUMIFS(创新与实践素质!L:L,创新与实践素质!B:B,B93,创新与实践素质!D:D,"=水平考试")</f>
        <v>0</v>
      </c>
      <c r="AC93" s="9">
        <f>SUMIFS(创新与实践素质!L:L,创新与实践素质!B:B,B93,创新与实践素质!D:D,"=社会实践")</f>
        <v>0</v>
      </c>
      <c r="AD93" s="9">
        <f>_xlfn.MAXIFS(创新与实践素质!L:L,创新与实践素质!B:B,B93,创新与实践素质!D:D,"=社会工作能力（工作表现）",创新与实践素质!G:G,"=上学期")+_xlfn.MAXIFS(创新与实践素质!L:L,创新与实践素质!B:B,B93,创新与实践素质!D:D,"=社会工作能力（工作表现）",创新与实践素质!G:G,"=下学期")</f>
        <v>0</v>
      </c>
      <c r="AE93" s="9">
        <f t="shared" si="25"/>
        <v>0</v>
      </c>
      <c r="AF93" s="9">
        <f t="shared" si="26"/>
        <v>54.3113333333333</v>
      </c>
    </row>
    <row r="94" spans="1:32">
      <c r="A94" s="4" t="s">
        <v>75</v>
      </c>
      <c r="B94" s="31" t="s">
        <v>99</v>
      </c>
      <c r="C94" s="4"/>
      <c r="D94" s="9">
        <f>SUMIFS(德育素质!H:H,德育素质!B:B,B94,德育素质!D:D,"=基本评定分")</f>
        <v>5.28</v>
      </c>
      <c r="E94" s="9">
        <f>MIN(2,SUMIFS(德育素质!H:H,德育素质!A:A,A94,德育素质!D:D,"=集体评定等级分",德育素质!E:E,"=班级考评等级")+SUMIFS(德育素质!H:H,德育素质!B:B,B94,德育素质!D:D,"=集体评定等级分"))</f>
        <v>1</v>
      </c>
      <c r="F94" s="9">
        <f>MIN(2,SUMIFS(德育素质!H:H,德育素质!B:B,B94,德育素质!D:D,"=社会责任记实分"))</f>
        <v>0</v>
      </c>
      <c r="G94" s="9">
        <f>SUMIFS(德育素质!H:H,德育素质!B:B,B94,德育素质!D:D,"=违纪违规扣分")</f>
        <v>0</v>
      </c>
      <c r="H94" s="9">
        <f>SUMIFS(德育素质!H:H,德育素质!B:B,B94,德育素质!D:D,"=荣誉称号加分")</f>
        <v>0</v>
      </c>
      <c r="I94" s="9">
        <f t="shared" si="18"/>
        <v>1</v>
      </c>
      <c r="J94" s="9">
        <f t="shared" si="19"/>
        <v>6.28</v>
      </c>
      <c r="K94" s="9">
        <f>(VLOOKUP(B94,智育素质!B:D,3,0)*10+50)*0.6</f>
        <v>43.23</v>
      </c>
      <c r="L94" s="9">
        <f>SUMIFS(体育素质!J:J,体育素质!B:B,B94,体育素质!D:D,"=体育课程成绩",体育素质!E:E,"=体育成绩")/40</f>
        <v>3.825</v>
      </c>
      <c r="M94" s="9">
        <f>SUMIFS(体育素质!L:L,体育素质!B:B,B94,体育素质!D:D,"=校内外体育竞赛")</f>
        <v>0</v>
      </c>
      <c r="N94" s="9">
        <f>SUMIFS(体育素质!L:L,体育素质!B:B,B94,体育素质!D:D,"=校内外体育活动",体育素质!E:E,"=早锻炼")</f>
        <v>0.345</v>
      </c>
      <c r="O94" s="9">
        <f>SUMIFS(体育素质!L:L,体育素质!B:B,B94,体育素质!D:D,"=校内外体育活动",体育素质!E:E,"=校园跑")</f>
        <v>0.6</v>
      </c>
      <c r="P94" s="9">
        <f t="shared" si="20"/>
        <v>0.945</v>
      </c>
      <c r="Q94" s="9">
        <f t="shared" si="21"/>
        <v>4.77</v>
      </c>
      <c r="R94" s="9">
        <f>MIN(0.5,SUMIFS(美育素质!L:L,美育素质!B:B,B94,美育素质!D:D,"=文化艺术实践"))</f>
        <v>0</v>
      </c>
      <c r="S94" s="9">
        <f>SUMIFS(美育素质!L:L,美育素质!B:B,B94,美育素质!D:D,"=校内外文化艺术竞赛")</f>
        <v>0</v>
      </c>
      <c r="T94" s="9">
        <f t="shared" si="22"/>
        <v>0</v>
      </c>
      <c r="U94" s="9">
        <f>MAX(0,SUMIFS(劳育素质!K:K,劳育素质!B:B,B94,劳育素质!D:D,"=劳动日常考核基础分")+SUMIFS(劳育素质!K:K,劳育素质!B:B,B94,劳育素质!D:D,"=活动与卫生加减分"))</f>
        <v>1.31611111111111</v>
      </c>
      <c r="V94" s="9">
        <f>SUMIFS(劳育素质!K:K,劳育素质!B:B,B94,劳育素质!D:D,"=志愿服务",劳育素质!F:F,"=A类+B类")</f>
        <v>0</v>
      </c>
      <c r="W94" s="9">
        <f>SUMIFS(劳育素质!K:K,劳育素质!B:B,B94,劳育素质!D:D,"=志愿服务",劳育素质!F:F,"=C类")</f>
        <v>0</v>
      </c>
      <c r="X94" s="9">
        <f t="shared" si="23"/>
        <v>0</v>
      </c>
      <c r="Y94" s="9">
        <f>SUMIFS(劳育素质!K:K,劳育素质!B:B,B94,劳育素质!D:D,"=实习实训")</f>
        <v>0</v>
      </c>
      <c r="Z94" s="9">
        <f t="shared" si="24"/>
        <v>1.31611111111111</v>
      </c>
      <c r="AA94" s="9">
        <f>SUMIFS(创新与实践素质!L:L,创新与实践素质!B:B,B94,创新与实践素质!D:D,"=创新创业素质")</f>
        <v>0</v>
      </c>
      <c r="AB94" s="9">
        <f>SUMIFS(创新与实践素质!L:L,创新与实践素质!B:B,B94,创新与实践素质!D:D,"=水平考试")</f>
        <v>0</v>
      </c>
      <c r="AC94" s="9">
        <f>SUMIFS(创新与实践素质!L:L,创新与实践素质!B:B,B94,创新与实践素质!D:D,"=社会实践")</f>
        <v>0</v>
      </c>
      <c r="AD94" s="9">
        <f>_xlfn.MAXIFS(创新与实践素质!L:L,创新与实践素质!B:B,B94,创新与实践素质!D:D,"=社会工作能力（工作表现）",创新与实践素质!G:G,"=上学期")+_xlfn.MAXIFS(创新与实践素质!L:L,创新与实践素质!B:B,B94,创新与实践素质!D:D,"=社会工作能力（工作表现）",创新与实践素质!G:G,"=下学期")</f>
        <v>0</v>
      </c>
      <c r="AE94" s="9">
        <f t="shared" si="25"/>
        <v>0</v>
      </c>
      <c r="AF94" s="9">
        <f t="shared" si="26"/>
        <v>55.5961111111111</v>
      </c>
    </row>
    <row r="95" spans="1:32">
      <c r="A95" s="4" t="s">
        <v>75</v>
      </c>
      <c r="B95" s="31" t="s">
        <v>100</v>
      </c>
      <c r="C95" s="4"/>
      <c r="D95" s="9">
        <f>SUMIFS(德育素质!H:H,德育素质!B:B,B95,德育素质!D:D,"=基本评定分")</f>
        <v>6</v>
      </c>
      <c r="E95" s="9">
        <f>MIN(2,SUMIFS(德育素质!H:H,德育素质!A:A,A95,德育素质!D:D,"=集体评定等级分",德育素质!E:E,"=班级考评等级")+SUMIFS(德育素质!H:H,德育素质!B:B,B95,德育素质!D:D,"=集体评定等级分"))</f>
        <v>1</v>
      </c>
      <c r="F95" s="9">
        <f>MIN(2,SUMIFS(德育素质!H:H,德育素质!B:B,B95,德育素质!D:D,"=社会责任记实分"))</f>
        <v>0</v>
      </c>
      <c r="G95" s="9">
        <f>SUMIFS(德育素质!H:H,德育素质!B:B,B95,德育素质!D:D,"=违纪违规扣分")</f>
        <v>0</v>
      </c>
      <c r="H95" s="9">
        <f>SUMIFS(德育素质!H:H,德育素质!B:B,B95,德育素质!D:D,"=荣誉称号加分")</f>
        <v>0</v>
      </c>
      <c r="I95" s="9">
        <f t="shared" si="18"/>
        <v>1</v>
      </c>
      <c r="J95" s="9">
        <f t="shared" si="19"/>
        <v>7</v>
      </c>
      <c r="K95" s="9">
        <f>(VLOOKUP(B95,智育素质!B:D,3,0)*10+50)*0.6</f>
        <v>41.772</v>
      </c>
      <c r="L95" s="9">
        <f>SUMIFS(体育素质!J:J,体育素质!B:B,B95,体育素质!D:D,"=体育课程成绩",体育素质!E:E,"=体育成绩")/40</f>
        <v>3.725</v>
      </c>
      <c r="M95" s="9">
        <f>SUMIFS(体育素质!L:L,体育素质!B:B,B95,体育素质!D:D,"=校内外体育竞赛")</f>
        <v>0.75</v>
      </c>
      <c r="N95" s="9">
        <f>SUMIFS(体育素质!L:L,体育素质!B:B,B95,体育素质!D:D,"=校内外体育活动",体育素质!E:E,"=早锻炼")</f>
        <v>0.2</v>
      </c>
      <c r="O95" s="9">
        <f>SUMIFS(体育素质!L:L,体育素质!B:B,B95,体育素质!D:D,"=校内外体育活动",体育素质!E:E,"=校园跑")</f>
        <v>0.0842083333333335</v>
      </c>
      <c r="P95" s="9">
        <f t="shared" si="20"/>
        <v>1.03420833333333</v>
      </c>
      <c r="Q95" s="9">
        <f t="shared" si="21"/>
        <v>4.75920833333333</v>
      </c>
      <c r="R95" s="9">
        <f>MIN(0.5,SUMIFS(美育素质!L:L,美育素质!B:B,B95,美育素质!D:D,"=文化艺术实践"))</f>
        <v>0</v>
      </c>
      <c r="S95" s="9">
        <f>SUMIFS(美育素质!L:L,美育素质!B:B,B95,美育素质!D:D,"=校内外文化艺术竞赛")</f>
        <v>0</v>
      </c>
      <c r="T95" s="9">
        <f t="shared" si="22"/>
        <v>0</v>
      </c>
      <c r="U95" s="9">
        <f>MAX(0,SUMIFS(劳育素质!K:K,劳育素质!B:B,B95,劳育素质!D:D,"=劳动日常考核基础分")+SUMIFS(劳育素质!K:K,劳育素质!B:B,B95,劳育素质!D:D,"=活动与卫生加减分"))</f>
        <v>1.4862</v>
      </c>
      <c r="V95" s="9">
        <f>SUMIFS(劳育素质!K:K,劳育素质!B:B,B95,劳育素质!D:D,"=志愿服务",劳育素质!F:F,"=A类+B类")</f>
        <v>0</v>
      </c>
      <c r="W95" s="9">
        <f>SUMIFS(劳育素质!K:K,劳育素质!B:B,B95,劳育素质!D:D,"=志愿服务",劳育素质!F:F,"=C类")</f>
        <v>0</v>
      </c>
      <c r="X95" s="9">
        <f t="shared" si="23"/>
        <v>0</v>
      </c>
      <c r="Y95" s="9">
        <f>SUMIFS(劳育素质!K:K,劳育素质!B:B,B95,劳育素质!D:D,"=实习实训")</f>
        <v>0</v>
      </c>
      <c r="Z95" s="9">
        <f t="shared" si="24"/>
        <v>1.4862</v>
      </c>
      <c r="AA95" s="9">
        <f>SUMIFS(创新与实践素质!L:L,创新与实践素质!B:B,B95,创新与实践素质!D:D,"=创新创业素质")</f>
        <v>2.8</v>
      </c>
      <c r="AB95" s="9">
        <f>SUMIFS(创新与实践素质!L:L,创新与实践素质!B:B,B95,创新与实践素质!D:D,"=水平考试")</f>
        <v>0.5</v>
      </c>
      <c r="AC95" s="9">
        <f>SUMIFS(创新与实践素质!L:L,创新与实践素质!B:B,B95,创新与实践素质!D:D,"=社会实践")</f>
        <v>0</v>
      </c>
      <c r="AD95" s="9">
        <f>_xlfn.MAXIFS(创新与实践素质!L:L,创新与实践素质!B:B,B95,创新与实践素质!D:D,"=社会工作能力（工作表现）",创新与实践素质!G:G,"=上学期")+_xlfn.MAXIFS(创新与实践素质!L:L,创新与实践素质!B:B,B95,创新与实践素质!D:D,"=社会工作能力（工作表现）",创新与实践素质!G:G,"=下学期")</f>
        <v>0</v>
      </c>
      <c r="AE95" s="9">
        <f t="shared" si="25"/>
        <v>3.3</v>
      </c>
      <c r="AF95" s="9">
        <f t="shared" si="26"/>
        <v>58.3174083333333</v>
      </c>
    </row>
    <row r="96" spans="1:32">
      <c r="A96" s="4" t="s">
        <v>75</v>
      </c>
      <c r="B96" s="31" t="s">
        <v>101</v>
      </c>
      <c r="C96" s="4"/>
      <c r="D96" s="9">
        <f>SUMIFS(德育素质!H:H,德育素质!B:B,B96,德育素质!D:D,"=基本评定分")</f>
        <v>5.28</v>
      </c>
      <c r="E96" s="9">
        <f>MIN(2,SUMIFS(德育素质!H:H,德育素质!A:A,A96,德育素质!D:D,"=集体评定等级分",德育素质!E:E,"=班级考评等级")+SUMIFS(德育素质!H:H,德育素质!B:B,B96,德育素质!D:D,"=集体评定等级分"))</f>
        <v>1</v>
      </c>
      <c r="F96" s="9">
        <f>MIN(2,SUMIFS(德育素质!H:H,德育素质!B:B,B96,德育素质!D:D,"=社会责任记实分"))</f>
        <v>0</v>
      </c>
      <c r="G96" s="9">
        <f>SUMIFS(德育素质!H:H,德育素质!B:B,B96,德育素质!D:D,"=违纪违规扣分")</f>
        <v>0</v>
      </c>
      <c r="H96" s="9">
        <f>SUMIFS(德育素质!H:H,德育素质!B:B,B96,德育素质!D:D,"=荣誉称号加分")</f>
        <v>0</v>
      </c>
      <c r="I96" s="9">
        <f t="shared" si="18"/>
        <v>1</v>
      </c>
      <c r="J96" s="9">
        <f t="shared" si="19"/>
        <v>6.28</v>
      </c>
      <c r="K96" s="9">
        <f>(VLOOKUP(B96,智育素质!B:D,3,0)*10+50)*0.6</f>
        <v>45.024</v>
      </c>
      <c r="L96" s="9">
        <f>SUMIFS(体育素质!J:J,体育素质!B:B,B96,体育素质!D:D,"=体育课程成绩",体育素质!E:E,"=体育成绩")/40</f>
        <v>3.675</v>
      </c>
      <c r="M96" s="9">
        <f>SUMIFS(体育素质!L:L,体育素质!B:B,B96,体育素质!D:D,"=校内外体育竞赛")</f>
        <v>0</v>
      </c>
      <c r="N96" s="9">
        <f>SUMIFS(体育素质!L:L,体育素质!B:B,B96,体育素质!D:D,"=校内外体育活动",体育素质!E:E,"=早锻炼")</f>
        <v>0.125</v>
      </c>
      <c r="O96" s="9">
        <f>SUMIFS(体育素质!L:L,体育素质!B:B,B96,体育素质!D:D,"=校内外体育活动",体育素质!E:E,"=校园跑")</f>
        <v>0</v>
      </c>
      <c r="P96" s="9">
        <f t="shared" si="20"/>
        <v>0.125</v>
      </c>
      <c r="Q96" s="9">
        <f t="shared" si="21"/>
        <v>3.8</v>
      </c>
      <c r="R96" s="9">
        <f>MIN(0.5,SUMIFS(美育素质!L:L,美育素质!B:B,B96,美育素质!D:D,"=文化艺术实践"))</f>
        <v>0</v>
      </c>
      <c r="S96" s="9">
        <f>SUMIFS(美育素质!L:L,美育素质!B:B,B96,美育素质!D:D,"=校内外文化艺术竞赛")</f>
        <v>0</v>
      </c>
      <c r="T96" s="9">
        <f t="shared" si="22"/>
        <v>0</v>
      </c>
      <c r="U96" s="9">
        <f>MAX(0,SUMIFS(劳育素质!K:K,劳育素质!B:B,B96,劳育素质!D:D,"=劳动日常考核基础分")+SUMIFS(劳育素质!K:K,劳育素质!B:B,B96,劳育素质!D:D,"=活动与卫生加减分"))</f>
        <v>1.4782</v>
      </c>
      <c r="V96" s="9">
        <f>SUMIFS(劳育素质!K:K,劳育素质!B:B,B96,劳育素质!D:D,"=志愿服务",劳育素质!F:F,"=A类+B类")</f>
        <v>0</v>
      </c>
      <c r="W96" s="9">
        <f>SUMIFS(劳育素质!K:K,劳育素质!B:B,B96,劳育素质!D:D,"=志愿服务",劳育素质!F:F,"=C类")</f>
        <v>0</v>
      </c>
      <c r="X96" s="9">
        <f t="shared" si="23"/>
        <v>0</v>
      </c>
      <c r="Y96" s="9">
        <f>SUMIFS(劳育素质!K:K,劳育素质!B:B,B96,劳育素质!D:D,"=实习实训")</f>
        <v>0</v>
      </c>
      <c r="Z96" s="9">
        <f t="shared" si="24"/>
        <v>1.4782</v>
      </c>
      <c r="AA96" s="9">
        <f>SUMIFS(创新与实践素质!L:L,创新与实践素质!B:B,B96,创新与实践素质!D:D,"=创新创业素质")</f>
        <v>0</v>
      </c>
      <c r="AB96" s="9">
        <f>SUMIFS(创新与实践素质!L:L,创新与实践素质!B:B,B96,创新与实践素质!D:D,"=水平考试")</f>
        <v>0</v>
      </c>
      <c r="AC96" s="9">
        <f>SUMIFS(创新与实践素质!L:L,创新与实践素质!B:B,B96,创新与实践素质!D:D,"=社会实践")</f>
        <v>0</v>
      </c>
      <c r="AD96" s="9">
        <f>_xlfn.MAXIFS(创新与实践素质!L:L,创新与实践素质!B:B,B96,创新与实践素质!D:D,"=社会工作能力（工作表现）",创新与实践素质!G:G,"=上学期")+_xlfn.MAXIFS(创新与实践素质!L:L,创新与实践素质!B:B,B96,创新与实践素质!D:D,"=社会工作能力（工作表现）",创新与实践素质!G:G,"=下学期")</f>
        <v>0</v>
      </c>
      <c r="AE96" s="9">
        <f t="shared" si="25"/>
        <v>0</v>
      </c>
      <c r="AF96" s="9">
        <f t="shared" si="26"/>
        <v>56.5822</v>
      </c>
    </row>
    <row r="97" spans="1:32">
      <c r="A97" s="4" t="s">
        <v>75</v>
      </c>
      <c r="B97" s="31" t="s">
        <v>102</v>
      </c>
      <c r="C97" s="4"/>
      <c r="D97" s="9">
        <f>SUMIFS(德育素质!H:H,德育素质!B:B,B97,德育素质!D:D,"=基本评定分")</f>
        <v>0</v>
      </c>
      <c r="E97" s="9">
        <f>MIN(2,SUMIFS(德育素质!H:H,德育素质!A:A,A97,德育素质!D:D,"=集体评定等级分",德育素质!E:E,"=班级考评等级")+SUMIFS(德育素质!H:H,德育素质!B:B,B97,德育素质!D:D,"=集体评定等级分"))</f>
        <v>1</v>
      </c>
      <c r="F97" s="9">
        <f>MIN(2,SUMIFS(德育素质!H:H,德育素质!B:B,B97,德育素质!D:D,"=社会责任记实分"))</f>
        <v>0</v>
      </c>
      <c r="G97" s="9">
        <f>SUMIFS(德育素质!H:H,德育素质!B:B,B97,德育素质!D:D,"=违纪违规扣分")</f>
        <v>0</v>
      </c>
      <c r="H97" s="9">
        <f>SUMIFS(德育素质!H:H,德育素质!B:B,B97,德育素质!D:D,"=荣誉称号加分")</f>
        <v>0</v>
      </c>
      <c r="I97" s="9">
        <f t="shared" si="18"/>
        <v>1</v>
      </c>
      <c r="J97" s="9">
        <f t="shared" si="19"/>
        <v>1</v>
      </c>
      <c r="K97" s="9">
        <f>(VLOOKUP(B97,智育素质!B:D,3,0)*10+50)*0.6</f>
        <v>40.926</v>
      </c>
      <c r="L97" s="9">
        <f>SUMIFS(体育素质!J:J,体育素质!B:B,B97,体育素质!D:D,"=体育课程成绩",体育素质!E:E,"=体育成绩")/40</f>
        <v>3.125</v>
      </c>
      <c r="M97" s="9">
        <f>SUMIFS(体育素质!L:L,体育素质!B:B,B97,体育素质!D:D,"=校内外体育竞赛")</f>
        <v>0</v>
      </c>
      <c r="N97" s="9">
        <f>SUMIFS(体育素质!L:L,体育素质!B:B,B97,体育素质!D:D,"=校内外体育活动",体育素质!E:E,"=早锻炼")</f>
        <v>0.125</v>
      </c>
      <c r="O97" s="9">
        <f>SUMIFS(体育素质!L:L,体育素质!B:B,B97,体育素质!D:D,"=校内外体育活动",体育素质!E:E,"=校园跑")</f>
        <v>0.10225</v>
      </c>
      <c r="P97" s="9">
        <f t="shared" si="20"/>
        <v>0.22725</v>
      </c>
      <c r="Q97" s="9">
        <f t="shared" si="21"/>
        <v>3.35225</v>
      </c>
      <c r="R97" s="9">
        <f>MIN(0.5,SUMIFS(美育素质!L:L,美育素质!B:B,B97,美育素质!D:D,"=文化艺术实践"))</f>
        <v>0</v>
      </c>
      <c r="S97" s="9">
        <f>SUMIFS(美育素质!L:L,美育素质!B:B,B97,美育素质!D:D,"=校内外文化艺术竞赛")</f>
        <v>0</v>
      </c>
      <c r="T97" s="9">
        <f t="shared" si="22"/>
        <v>0</v>
      </c>
      <c r="U97" s="9">
        <f>MAX(0,SUMIFS(劳育素质!K:K,劳育素质!B:B,B97,劳育素质!D:D,"=劳动日常考核基础分")+SUMIFS(劳育素质!K:K,劳育素质!B:B,B97,劳育素质!D:D,"=活动与卫生加减分"))</f>
        <v>1.4846</v>
      </c>
      <c r="V97" s="9">
        <f>SUMIFS(劳育素质!K:K,劳育素质!B:B,B97,劳育素质!D:D,"=志愿服务",劳育素质!F:F,"=A类+B类")</f>
        <v>0</v>
      </c>
      <c r="W97" s="9">
        <f>SUMIFS(劳育素质!K:K,劳育素质!B:B,B97,劳育素质!D:D,"=志愿服务",劳育素质!F:F,"=C类")</f>
        <v>0</v>
      </c>
      <c r="X97" s="9">
        <f t="shared" si="23"/>
        <v>0</v>
      </c>
      <c r="Y97" s="9">
        <f>SUMIFS(劳育素质!K:K,劳育素质!B:B,B97,劳育素质!D:D,"=实习实训")</f>
        <v>0</v>
      </c>
      <c r="Z97" s="9">
        <f t="shared" si="24"/>
        <v>1.4846</v>
      </c>
      <c r="AA97" s="9">
        <f>SUMIFS(创新与实践素质!L:L,创新与实践素质!B:B,B97,创新与实践素质!D:D,"=创新创业素质")</f>
        <v>0</v>
      </c>
      <c r="AB97" s="9">
        <f>SUMIFS(创新与实践素质!L:L,创新与实践素质!B:B,B97,创新与实践素质!D:D,"=水平考试")</f>
        <v>0</v>
      </c>
      <c r="AC97" s="9">
        <f>SUMIFS(创新与实践素质!L:L,创新与实践素质!B:B,B97,创新与实践素质!D:D,"=社会实践")</f>
        <v>0</v>
      </c>
      <c r="AD97" s="9">
        <f>_xlfn.MAXIFS(创新与实践素质!L:L,创新与实践素质!B:B,B97,创新与实践素质!D:D,"=社会工作能力（工作表现）",创新与实践素质!G:G,"=上学期")+_xlfn.MAXIFS(创新与实践素质!L:L,创新与实践素质!B:B,B97,创新与实践素质!D:D,"=社会工作能力（工作表现）",创新与实践素质!G:G,"=下学期")</f>
        <v>0</v>
      </c>
      <c r="AE97" s="9">
        <f t="shared" si="25"/>
        <v>0</v>
      </c>
      <c r="AF97" s="9">
        <f t="shared" si="26"/>
        <v>46.76285</v>
      </c>
    </row>
    <row r="98" spans="1:32">
      <c r="A98" s="4" t="s">
        <v>75</v>
      </c>
      <c r="B98" s="31" t="s">
        <v>103</v>
      </c>
      <c r="C98" s="4"/>
      <c r="D98" s="9">
        <f>SUMIFS(德育素质!H:H,德育素质!B:B,B98,德育素质!D:D,"=基本评定分")</f>
        <v>0</v>
      </c>
      <c r="E98" s="9">
        <f>MIN(2,SUMIFS(德育素质!H:H,德育素质!A:A,A98,德育素质!D:D,"=集体评定等级分",德育素质!E:E,"=班级考评等级")+SUMIFS(德育素质!H:H,德育素质!B:B,B98,德育素质!D:D,"=集体评定等级分"))</f>
        <v>1</v>
      </c>
      <c r="F98" s="9">
        <f>MIN(2,SUMIFS(德育素质!H:H,德育素质!B:B,B98,德育素质!D:D,"=社会责任记实分"))</f>
        <v>0</v>
      </c>
      <c r="G98" s="9">
        <f>SUMIFS(德育素质!H:H,德育素质!B:B,B98,德育素质!D:D,"=违纪违规扣分")</f>
        <v>0</v>
      </c>
      <c r="H98" s="9">
        <f>SUMIFS(德育素质!H:H,德育素质!B:B,B98,德育素质!D:D,"=荣誉称号加分")</f>
        <v>0</v>
      </c>
      <c r="I98" s="9">
        <f t="shared" si="18"/>
        <v>1</v>
      </c>
      <c r="J98" s="9">
        <f t="shared" si="19"/>
        <v>1</v>
      </c>
      <c r="K98" s="9">
        <f>(VLOOKUP(B98,智育素质!B:D,3,0)*10+50)*0.6</f>
        <v>39.528</v>
      </c>
      <c r="L98" s="9">
        <f>SUMIFS(体育素质!J:J,体育素质!B:B,B98,体育素质!D:D,"=体育课程成绩",体育素质!E:E,"=体育成绩")/40</f>
        <v>3.9</v>
      </c>
      <c r="M98" s="9">
        <f>SUMIFS(体育素质!L:L,体育素质!B:B,B98,体育素质!D:D,"=校内外体育竞赛")</f>
        <v>0</v>
      </c>
      <c r="N98" s="9">
        <f>SUMIFS(体育素质!L:L,体育素质!B:B,B98,体育素质!D:D,"=校内外体育活动",体育素质!E:E,"=早锻炼")</f>
        <v>0.125</v>
      </c>
      <c r="O98" s="9">
        <f>SUMIFS(体育素质!L:L,体育素质!B:B,B98,体育素质!D:D,"=校内外体育活动",体育素质!E:E,"=校园跑")</f>
        <v>0</v>
      </c>
      <c r="P98" s="9">
        <f t="shared" si="20"/>
        <v>0.125</v>
      </c>
      <c r="Q98" s="9">
        <f t="shared" si="21"/>
        <v>4.025</v>
      </c>
      <c r="R98" s="9">
        <f>MIN(0.5,SUMIFS(美育素质!L:L,美育素质!B:B,B98,美育素质!D:D,"=文化艺术实践"))</f>
        <v>0</v>
      </c>
      <c r="S98" s="9">
        <f>SUMIFS(美育素质!L:L,美育素质!B:B,B98,美育素质!D:D,"=校内外文化艺术竞赛")</f>
        <v>0</v>
      </c>
      <c r="T98" s="9">
        <f t="shared" si="22"/>
        <v>0</v>
      </c>
      <c r="U98" s="9">
        <f>MAX(0,SUMIFS(劳育素质!K:K,劳育素质!B:B,B98,劳育素质!D:D,"=劳动日常考核基础分")+SUMIFS(劳育素质!K:K,劳育素质!B:B,B98,劳育素质!D:D,"=活动与卫生加减分"))</f>
        <v>1.4245</v>
      </c>
      <c r="V98" s="9">
        <f>SUMIFS(劳育素质!K:K,劳育素质!B:B,B98,劳育素质!D:D,"=志愿服务",劳育素质!F:F,"=A类+B类")</f>
        <v>0</v>
      </c>
      <c r="W98" s="9">
        <f>SUMIFS(劳育素质!K:K,劳育素质!B:B,B98,劳育素质!D:D,"=志愿服务",劳育素质!F:F,"=C类")</f>
        <v>0</v>
      </c>
      <c r="X98" s="9">
        <f t="shared" si="23"/>
        <v>0</v>
      </c>
      <c r="Y98" s="9">
        <f>SUMIFS(劳育素质!K:K,劳育素质!B:B,B98,劳育素质!D:D,"=实习实训")</f>
        <v>0</v>
      </c>
      <c r="Z98" s="9">
        <f t="shared" si="24"/>
        <v>1.4245</v>
      </c>
      <c r="AA98" s="9">
        <f>SUMIFS(创新与实践素质!L:L,创新与实践素质!B:B,B98,创新与实践素质!D:D,"=创新创业素质")</f>
        <v>0</v>
      </c>
      <c r="AB98" s="9">
        <f>SUMIFS(创新与实践素质!L:L,创新与实践素质!B:B,B98,创新与实践素质!D:D,"=水平考试")</f>
        <v>0</v>
      </c>
      <c r="AC98" s="9">
        <f>SUMIFS(创新与实践素质!L:L,创新与实践素质!B:B,B98,创新与实践素质!D:D,"=社会实践")</f>
        <v>0</v>
      </c>
      <c r="AD98" s="9">
        <f>_xlfn.MAXIFS(创新与实践素质!L:L,创新与实践素质!B:B,B98,创新与实践素质!D:D,"=社会工作能力（工作表现）",创新与实践素质!G:G,"=上学期")+_xlfn.MAXIFS(创新与实践素质!L:L,创新与实践素质!B:B,B98,创新与实践素质!D:D,"=社会工作能力（工作表现）",创新与实践素质!G:G,"=下学期")</f>
        <v>0</v>
      </c>
      <c r="AE98" s="9">
        <f t="shared" si="25"/>
        <v>0</v>
      </c>
      <c r="AF98" s="9">
        <f t="shared" si="26"/>
        <v>45.9775</v>
      </c>
    </row>
    <row r="99" spans="1:32">
      <c r="A99" s="4" t="s">
        <v>75</v>
      </c>
      <c r="B99" s="31" t="s">
        <v>104</v>
      </c>
      <c r="C99" s="4"/>
      <c r="D99" s="9">
        <f>SUMIFS(德育素质!H:H,德育素质!B:B,B99,德育素质!D:D,"=基本评定分")</f>
        <v>5.28</v>
      </c>
      <c r="E99" s="9">
        <f>MIN(2,SUMIFS(德育素质!H:H,德育素质!A:A,A99,德育素质!D:D,"=集体评定等级分",德育素质!E:E,"=班级考评等级")+SUMIFS(德育素质!H:H,德育素质!B:B,B99,德育素质!D:D,"=集体评定等级分"))</f>
        <v>1</v>
      </c>
      <c r="F99" s="9">
        <f>MIN(2,SUMIFS(德育素质!H:H,德育素质!B:B,B99,德育素质!D:D,"=社会责任记实分"))</f>
        <v>0</v>
      </c>
      <c r="G99" s="9">
        <f>SUMIFS(德育素质!H:H,德育素质!B:B,B99,德育素质!D:D,"=违纪违规扣分")</f>
        <v>0</v>
      </c>
      <c r="H99" s="9">
        <f>SUMIFS(德育素质!H:H,德育素质!B:B,B99,德育素质!D:D,"=荣誉称号加分")</f>
        <v>0</v>
      </c>
      <c r="I99" s="9">
        <f t="shared" si="18"/>
        <v>1</v>
      </c>
      <c r="J99" s="9">
        <f t="shared" si="19"/>
        <v>6.28</v>
      </c>
      <c r="K99" s="9">
        <f>(VLOOKUP(B99,智育素质!B:D,3,0)*10+50)*0.6</f>
        <v>40.788</v>
      </c>
      <c r="L99" s="9">
        <f>SUMIFS(体育素质!J:J,体育素质!B:B,B99,体育素质!D:D,"=体育课程成绩",体育素质!E:E,"=体育成绩")/40</f>
        <v>4.05</v>
      </c>
      <c r="M99" s="9">
        <f>SUMIFS(体育素质!L:L,体育素质!B:B,B99,体育素质!D:D,"=校内外体育竞赛")</f>
        <v>0</v>
      </c>
      <c r="N99" s="9">
        <f>SUMIFS(体育素质!L:L,体育素质!B:B,B99,体育素质!D:D,"=校内外体育活动",体育素质!E:E,"=早锻炼")</f>
        <v>0.29</v>
      </c>
      <c r="O99" s="9">
        <f>SUMIFS(体育素质!L:L,体育素质!B:B,B99,体育素质!D:D,"=校内外体育活动",体育素质!E:E,"=校园跑")</f>
        <v>0.16925</v>
      </c>
      <c r="P99" s="9">
        <f t="shared" si="20"/>
        <v>0.45925</v>
      </c>
      <c r="Q99" s="9">
        <f t="shared" si="21"/>
        <v>4.50925</v>
      </c>
      <c r="R99" s="9">
        <f>MIN(0.5,SUMIFS(美育素质!L:L,美育素质!B:B,B99,美育素质!D:D,"=文化艺术实践"))</f>
        <v>0</v>
      </c>
      <c r="S99" s="9">
        <f>SUMIFS(美育素质!L:L,美育素质!B:B,B99,美育素质!D:D,"=校内外文化艺术竞赛")</f>
        <v>0</v>
      </c>
      <c r="T99" s="9">
        <f t="shared" si="22"/>
        <v>0</v>
      </c>
      <c r="U99" s="9">
        <f>MAX(0,SUMIFS(劳育素质!K:K,劳育素质!B:B,B99,劳育素质!D:D,"=劳动日常考核基础分")+SUMIFS(劳育素质!K:K,劳育素质!B:B,B99,劳育素质!D:D,"=活动与卫生加减分"))</f>
        <v>1.44472222222222</v>
      </c>
      <c r="V99" s="9">
        <f>SUMIFS(劳育素质!K:K,劳育素质!B:B,B99,劳育素质!D:D,"=志愿服务",劳育素质!F:F,"=A类+B类")</f>
        <v>0</v>
      </c>
      <c r="W99" s="9">
        <f>SUMIFS(劳育素质!K:K,劳育素质!B:B,B99,劳育素质!D:D,"=志愿服务",劳育素质!F:F,"=C类")</f>
        <v>0</v>
      </c>
      <c r="X99" s="9">
        <f t="shared" si="23"/>
        <v>0</v>
      </c>
      <c r="Y99" s="9">
        <f>SUMIFS(劳育素质!K:K,劳育素质!B:B,B99,劳育素质!D:D,"=实习实训")</f>
        <v>0</v>
      </c>
      <c r="Z99" s="9">
        <f t="shared" si="24"/>
        <v>1.44472222222222</v>
      </c>
      <c r="AA99" s="9">
        <f>SUMIFS(创新与实践素质!L:L,创新与实践素质!B:B,B99,创新与实践素质!D:D,"=创新创业素质")</f>
        <v>0</v>
      </c>
      <c r="AB99" s="9">
        <f>SUMIFS(创新与实践素质!L:L,创新与实践素质!B:B,B99,创新与实践素质!D:D,"=水平考试")</f>
        <v>0</v>
      </c>
      <c r="AC99" s="9">
        <f>SUMIFS(创新与实践素质!L:L,创新与实践素质!B:B,B99,创新与实践素质!D:D,"=社会实践")</f>
        <v>0</v>
      </c>
      <c r="AD99" s="9">
        <f>_xlfn.MAXIFS(创新与实践素质!L:L,创新与实践素质!B:B,B99,创新与实践素质!D:D,"=社会工作能力（工作表现）",创新与实践素质!G:G,"=上学期")+_xlfn.MAXIFS(创新与实践素质!L:L,创新与实践素质!B:B,B99,创新与实践素质!D:D,"=社会工作能力（工作表现）",创新与实践素质!G:G,"=下学期")</f>
        <v>0</v>
      </c>
      <c r="AE99" s="9">
        <f t="shared" si="25"/>
        <v>0</v>
      </c>
      <c r="AF99" s="9">
        <f t="shared" si="26"/>
        <v>53.0219722222222</v>
      </c>
    </row>
    <row r="100" spans="1:32">
      <c r="A100" s="4" t="s">
        <v>75</v>
      </c>
      <c r="B100" s="31" t="s">
        <v>105</v>
      </c>
      <c r="C100" s="4"/>
      <c r="D100" s="9">
        <f>SUMIFS(德育素质!H:H,德育素质!B:B,B100,德育素质!D:D,"=基本评定分")</f>
        <v>5.28</v>
      </c>
      <c r="E100" s="9">
        <f>MIN(2,SUMIFS(德育素质!H:H,德育素质!A:A,A100,德育素质!D:D,"=集体评定等级分",德育素质!E:E,"=班级考评等级")+SUMIFS(德育素质!H:H,德育素质!B:B,B100,德育素质!D:D,"=集体评定等级分"))</f>
        <v>1</v>
      </c>
      <c r="F100" s="9">
        <f>MIN(2,SUMIFS(德育素质!H:H,德育素质!B:B,B100,德育素质!D:D,"=社会责任记实分"))</f>
        <v>0</v>
      </c>
      <c r="G100" s="9">
        <f>SUMIFS(德育素质!H:H,德育素质!B:B,B100,德育素质!D:D,"=违纪违规扣分")</f>
        <v>0</v>
      </c>
      <c r="H100" s="9">
        <f>SUMIFS(德育素质!H:H,德育素质!B:B,B100,德育素质!D:D,"=荣誉称号加分")</f>
        <v>0</v>
      </c>
      <c r="I100" s="9">
        <f t="shared" si="18"/>
        <v>1</v>
      </c>
      <c r="J100" s="9">
        <f t="shared" si="19"/>
        <v>6.28</v>
      </c>
      <c r="K100" s="9">
        <f>(VLOOKUP(B100,智育素质!B:D,3,0)*10+50)*0.6</f>
        <v>42.012</v>
      </c>
      <c r="L100" s="9">
        <f>SUMIFS(体育素质!J:J,体育素质!B:B,B100,体育素质!D:D,"=体育课程成绩",体育素质!E:E,"=体育成绩")/40</f>
        <v>1.875</v>
      </c>
      <c r="M100" s="9">
        <f>SUMIFS(体育素质!L:L,体育素质!B:B,B100,体育素质!D:D,"=校内外体育竞赛")</f>
        <v>0</v>
      </c>
      <c r="N100" s="9">
        <f>SUMIFS(体育素质!L:L,体育素质!B:B,B100,体育素质!D:D,"=校内外体育活动",体育素质!E:E,"=早锻炼")</f>
        <v>0</v>
      </c>
      <c r="O100" s="9">
        <f>SUMIFS(体育素质!L:L,体育素质!B:B,B100,体育素质!D:D,"=校内外体育活动",体育素质!E:E,"=校园跑")</f>
        <v>0</v>
      </c>
      <c r="P100" s="9">
        <f t="shared" si="20"/>
        <v>0</v>
      </c>
      <c r="Q100" s="9">
        <f t="shared" si="21"/>
        <v>1.875</v>
      </c>
      <c r="R100" s="9">
        <f>MIN(0.5,SUMIFS(美育素质!L:L,美育素质!B:B,B100,美育素质!D:D,"=文化艺术实践"))</f>
        <v>0</v>
      </c>
      <c r="S100" s="9">
        <f>SUMIFS(美育素质!L:L,美育素质!B:B,B100,美育素质!D:D,"=校内外文化艺术竞赛")</f>
        <v>0</v>
      </c>
      <c r="T100" s="9">
        <f t="shared" si="22"/>
        <v>0</v>
      </c>
      <c r="U100" s="9">
        <f>MAX(0,SUMIFS(劳育素质!K:K,劳育素质!B:B,B100,劳育素质!D:D,"=劳动日常考核基础分")+SUMIFS(劳育素质!K:K,劳育素质!B:B,B100,劳育素质!D:D,"=活动与卫生加减分"))</f>
        <v>1.49483333333333</v>
      </c>
      <c r="V100" s="9">
        <f>SUMIFS(劳育素质!K:K,劳育素质!B:B,B100,劳育素质!D:D,"=志愿服务",劳育素质!F:F,"=A类+B类")</f>
        <v>0</v>
      </c>
      <c r="W100" s="9">
        <f>SUMIFS(劳育素质!K:K,劳育素质!B:B,B100,劳育素质!D:D,"=志愿服务",劳育素质!F:F,"=C类")</f>
        <v>0</v>
      </c>
      <c r="X100" s="9">
        <f t="shared" si="23"/>
        <v>0</v>
      </c>
      <c r="Y100" s="9">
        <f>SUMIFS(劳育素质!K:K,劳育素质!B:B,B100,劳育素质!D:D,"=实习实训")</f>
        <v>0</v>
      </c>
      <c r="Z100" s="9">
        <f t="shared" si="24"/>
        <v>1.49483333333333</v>
      </c>
      <c r="AA100" s="9">
        <f>SUMIFS(创新与实践素质!L:L,创新与实践素质!B:B,B100,创新与实践素质!D:D,"=创新创业素质")</f>
        <v>0</v>
      </c>
      <c r="AB100" s="9">
        <f>SUMIFS(创新与实践素质!L:L,创新与实践素质!B:B,B100,创新与实践素质!D:D,"=水平考试")</f>
        <v>0</v>
      </c>
      <c r="AC100" s="9">
        <f>SUMIFS(创新与实践素质!L:L,创新与实践素质!B:B,B100,创新与实践素质!D:D,"=社会实践")</f>
        <v>0</v>
      </c>
      <c r="AD100" s="9">
        <f>_xlfn.MAXIFS(创新与实践素质!L:L,创新与实践素质!B:B,B100,创新与实践素质!D:D,"=社会工作能力（工作表现）",创新与实践素质!G:G,"=上学期")+_xlfn.MAXIFS(创新与实践素质!L:L,创新与实践素质!B:B,B100,创新与实践素质!D:D,"=社会工作能力（工作表现）",创新与实践素质!G:G,"=下学期")</f>
        <v>0</v>
      </c>
      <c r="AE100" s="9">
        <f t="shared" si="25"/>
        <v>0</v>
      </c>
      <c r="AF100" s="9">
        <f t="shared" si="26"/>
        <v>51.6618333333333</v>
      </c>
    </row>
    <row r="101" spans="1:32">
      <c r="A101" s="4" t="s">
        <v>75</v>
      </c>
      <c r="B101" s="31" t="s">
        <v>106</v>
      </c>
      <c r="C101" s="4"/>
      <c r="D101" s="9">
        <f>SUMIFS(德育素质!H:H,德育素质!B:B,B101,德育素质!D:D,"=基本评定分")</f>
        <v>5.28</v>
      </c>
      <c r="E101" s="9">
        <f>MIN(2,SUMIFS(德育素质!H:H,德育素质!A:A,A101,德育素质!D:D,"=集体评定等级分",德育素质!E:E,"=班级考评等级")+SUMIFS(德育素质!H:H,德育素质!B:B,B101,德育素质!D:D,"=集体评定等级分"))</f>
        <v>1</v>
      </c>
      <c r="F101" s="9">
        <f>MIN(2,SUMIFS(德育素质!H:H,德育素质!B:B,B101,德育素质!D:D,"=社会责任记实分"))</f>
        <v>0</v>
      </c>
      <c r="G101" s="9">
        <f>SUMIFS(德育素质!H:H,德育素质!B:B,B101,德育素质!D:D,"=违纪违规扣分")</f>
        <v>0</v>
      </c>
      <c r="H101" s="9">
        <f>SUMIFS(德育素质!H:H,德育素质!B:B,B101,德育素质!D:D,"=荣誉称号加分")</f>
        <v>0</v>
      </c>
      <c r="I101" s="9">
        <f t="shared" si="18"/>
        <v>1</v>
      </c>
      <c r="J101" s="9">
        <f t="shared" si="19"/>
        <v>6.28</v>
      </c>
      <c r="K101" s="9">
        <f>(VLOOKUP(B101,智育素质!B:D,3,0)*10+50)*0.6</f>
        <v>40.41</v>
      </c>
      <c r="L101" s="9">
        <f>SUMIFS(体育素质!J:J,体育素质!B:B,B101,体育素质!D:D,"=体育课程成绩",体育素质!E:E,"=体育成绩")/40</f>
        <v>1.65</v>
      </c>
      <c r="M101" s="9">
        <f>SUMIFS(体育素质!L:L,体育素质!B:B,B101,体育素质!D:D,"=校内外体育竞赛")</f>
        <v>0</v>
      </c>
      <c r="N101" s="9">
        <f>SUMIFS(体育素质!L:L,体育素质!B:B,B101,体育素质!D:D,"=校内外体育活动",体育素质!E:E,"=早锻炼")</f>
        <v>0.325</v>
      </c>
      <c r="O101" s="9">
        <f>SUMIFS(体育素质!L:L,体育素质!B:B,B101,体育素质!D:D,"=校内外体育活动",体育素质!E:E,"=校园跑")</f>
        <v>0.437541666666666</v>
      </c>
      <c r="P101" s="9">
        <f t="shared" si="20"/>
        <v>0.762541666666666</v>
      </c>
      <c r="Q101" s="9">
        <f t="shared" si="21"/>
        <v>2.41254166666667</v>
      </c>
      <c r="R101" s="9">
        <f>MIN(0.5,SUMIFS(美育素质!L:L,美育素质!B:B,B101,美育素质!D:D,"=文化艺术实践"))</f>
        <v>0</v>
      </c>
      <c r="S101" s="9">
        <f>SUMIFS(美育素质!L:L,美育素质!B:B,B101,美育素质!D:D,"=校内外文化艺术竞赛")</f>
        <v>0</v>
      </c>
      <c r="T101" s="9">
        <f t="shared" si="22"/>
        <v>0</v>
      </c>
      <c r="U101" s="9">
        <f>MAX(0,SUMIFS(劳育素质!K:K,劳育素质!B:B,B101,劳育素质!D:D,"=劳动日常考核基础分")+SUMIFS(劳育素质!K:K,劳育素质!B:B,B101,劳育素质!D:D,"=活动与卫生加减分"))</f>
        <v>1.31611111111111</v>
      </c>
      <c r="V101" s="9">
        <f>SUMIFS(劳育素质!K:K,劳育素质!B:B,B101,劳育素质!D:D,"=志愿服务",劳育素质!F:F,"=A类+B类")</f>
        <v>0</v>
      </c>
      <c r="W101" s="9">
        <f>SUMIFS(劳育素质!K:K,劳育素质!B:B,B101,劳育素质!D:D,"=志愿服务",劳育素质!F:F,"=C类")</f>
        <v>0</v>
      </c>
      <c r="X101" s="9">
        <f t="shared" si="23"/>
        <v>0</v>
      </c>
      <c r="Y101" s="9">
        <f>SUMIFS(劳育素质!K:K,劳育素质!B:B,B101,劳育素质!D:D,"=实习实训")</f>
        <v>0</v>
      </c>
      <c r="Z101" s="9">
        <f t="shared" si="24"/>
        <v>1.31611111111111</v>
      </c>
      <c r="AA101" s="9">
        <f>SUMIFS(创新与实践素质!L:L,创新与实践素质!B:B,B101,创新与实践素质!D:D,"=创新创业素质")</f>
        <v>0</v>
      </c>
      <c r="AB101" s="9">
        <f>SUMIFS(创新与实践素质!L:L,创新与实践素质!B:B,B101,创新与实践素质!D:D,"=水平考试")</f>
        <v>0</v>
      </c>
      <c r="AC101" s="9">
        <f>SUMIFS(创新与实践素质!L:L,创新与实践素质!B:B,B101,创新与实践素质!D:D,"=社会实践")</f>
        <v>0</v>
      </c>
      <c r="AD101" s="9">
        <f>_xlfn.MAXIFS(创新与实践素质!L:L,创新与实践素质!B:B,B101,创新与实践素质!D:D,"=社会工作能力（工作表现）",创新与实践素质!G:G,"=上学期")+_xlfn.MAXIFS(创新与实践素质!L:L,创新与实践素质!B:B,B101,创新与实践素质!D:D,"=社会工作能力（工作表现）",创新与实践素质!G:G,"=下学期")</f>
        <v>0</v>
      </c>
      <c r="AE101" s="9">
        <f t="shared" si="25"/>
        <v>0</v>
      </c>
      <c r="AF101" s="9">
        <f t="shared" si="26"/>
        <v>50.4186527777778</v>
      </c>
    </row>
    <row r="102" spans="1:32">
      <c r="A102" s="4" t="s">
        <v>75</v>
      </c>
      <c r="B102" s="31" t="s">
        <v>107</v>
      </c>
      <c r="C102" s="4"/>
      <c r="D102" s="9">
        <f>SUMIFS(德育素质!H:H,德育素质!B:B,B102,德育素质!D:D,"=基本评定分")</f>
        <v>0</v>
      </c>
      <c r="E102" s="9">
        <f>MIN(2,SUMIFS(德育素质!H:H,德育素质!A:A,A102,德育素质!D:D,"=集体评定等级分",德育素质!E:E,"=班级考评等级")+SUMIFS(德育素质!H:H,德育素质!B:B,B102,德育素质!D:D,"=集体评定等级分"))</f>
        <v>1</v>
      </c>
      <c r="F102" s="9">
        <f>MIN(2,SUMIFS(德育素质!H:H,德育素质!B:B,B102,德育素质!D:D,"=社会责任记实分"))</f>
        <v>0</v>
      </c>
      <c r="G102" s="9">
        <f>SUMIFS(德育素质!H:H,德育素质!B:B,B102,德育素质!D:D,"=违纪违规扣分")</f>
        <v>0</v>
      </c>
      <c r="H102" s="9">
        <f>SUMIFS(德育素质!H:H,德育素质!B:B,B102,德育素质!D:D,"=荣誉称号加分")</f>
        <v>0</v>
      </c>
      <c r="I102" s="9">
        <f t="shared" si="18"/>
        <v>1</v>
      </c>
      <c r="J102" s="9">
        <f t="shared" si="19"/>
        <v>1</v>
      </c>
      <c r="K102" s="9">
        <f>(VLOOKUP(B102,智育素质!B:D,3,0)*10+50)*0.6</f>
        <v>32.64</v>
      </c>
      <c r="L102" s="9">
        <f>SUMIFS(体育素质!J:J,体育素质!B:B,B102,体育素质!D:D,"=体育课程成绩",体育素质!E:E,"=体育成绩")/40</f>
        <v>1.25</v>
      </c>
      <c r="M102" s="9">
        <f>SUMIFS(体育素质!L:L,体育素质!B:B,B102,体育素质!D:D,"=校内外体育竞赛")</f>
        <v>0</v>
      </c>
      <c r="N102" s="9">
        <f>SUMIFS(体育素质!L:L,体育素质!B:B,B102,体育素质!D:D,"=校内外体育活动",体育素质!E:E,"=早锻炼")</f>
        <v>0</v>
      </c>
      <c r="O102" s="9">
        <f>SUMIFS(体育素质!L:L,体育素质!B:B,B102,体育素质!D:D,"=校内外体育活动",体育素质!E:E,"=校园跑")</f>
        <v>0</v>
      </c>
      <c r="P102" s="9">
        <f t="shared" si="20"/>
        <v>0</v>
      </c>
      <c r="Q102" s="9">
        <f t="shared" si="21"/>
        <v>1.25</v>
      </c>
      <c r="R102" s="9">
        <f>MIN(0.5,SUMIFS(美育素质!L:L,美育素质!B:B,B102,美育素质!D:D,"=文化艺术实践"))</f>
        <v>0</v>
      </c>
      <c r="S102" s="9">
        <f>SUMIFS(美育素质!L:L,美育素质!B:B,B102,美育素质!D:D,"=校内外文化艺术竞赛")</f>
        <v>0</v>
      </c>
      <c r="T102" s="9">
        <f t="shared" si="22"/>
        <v>0</v>
      </c>
      <c r="U102" s="9">
        <f>MAX(0,SUMIFS(劳育素质!K:K,劳育素质!B:B,B102,劳育素质!D:D,"=劳动日常考核基础分")+SUMIFS(劳育素质!K:K,劳育素质!B:B,B102,劳育素质!D:D,"=活动与卫生加减分"))</f>
        <v>1.25583333333333</v>
      </c>
      <c r="V102" s="9">
        <f>SUMIFS(劳育素质!K:K,劳育素质!B:B,B102,劳育素质!D:D,"=志愿服务",劳育素质!F:F,"=A类+B类")</f>
        <v>0</v>
      </c>
      <c r="W102" s="9">
        <f>SUMIFS(劳育素质!K:K,劳育素质!B:B,B102,劳育素质!D:D,"=志愿服务",劳育素质!F:F,"=C类")</f>
        <v>0</v>
      </c>
      <c r="X102" s="9">
        <f t="shared" si="23"/>
        <v>0</v>
      </c>
      <c r="Y102" s="9">
        <f>SUMIFS(劳育素质!K:K,劳育素质!B:B,B102,劳育素质!D:D,"=实习实训")</f>
        <v>0</v>
      </c>
      <c r="Z102" s="9">
        <f t="shared" si="24"/>
        <v>1.25583333333333</v>
      </c>
      <c r="AA102" s="9">
        <f>SUMIFS(创新与实践素质!L:L,创新与实践素质!B:B,B102,创新与实践素质!D:D,"=创新创业素质")</f>
        <v>0</v>
      </c>
      <c r="AB102" s="9">
        <f>SUMIFS(创新与实践素质!L:L,创新与实践素质!B:B,B102,创新与实践素质!D:D,"=水平考试")</f>
        <v>0</v>
      </c>
      <c r="AC102" s="9">
        <f>SUMIFS(创新与实践素质!L:L,创新与实践素质!B:B,B102,创新与实践素质!D:D,"=社会实践")</f>
        <v>0</v>
      </c>
      <c r="AD102" s="9">
        <f>_xlfn.MAXIFS(创新与实践素质!L:L,创新与实践素质!B:B,B102,创新与实践素质!D:D,"=社会工作能力（工作表现）",创新与实践素质!G:G,"=上学期")+_xlfn.MAXIFS(创新与实践素质!L:L,创新与实践素质!B:B,B102,创新与实践素质!D:D,"=社会工作能力（工作表现）",创新与实践素质!G:G,"=下学期")</f>
        <v>0</v>
      </c>
      <c r="AE102" s="9">
        <f t="shared" si="25"/>
        <v>0</v>
      </c>
      <c r="AF102" s="9">
        <f t="shared" si="26"/>
        <v>36.1458333333333</v>
      </c>
    </row>
    <row r="103" spans="1:32">
      <c r="A103" s="4" t="s">
        <v>75</v>
      </c>
      <c r="B103" s="31" t="s">
        <v>108</v>
      </c>
      <c r="C103" s="4"/>
      <c r="D103" s="9">
        <f>SUMIFS(德育素质!H:H,德育素质!B:B,B103,德育素质!D:D,"=基本评定分")</f>
        <v>5.28</v>
      </c>
      <c r="E103" s="9">
        <f>MIN(2,SUMIFS(德育素质!H:H,德育素质!A:A,A103,德育素质!D:D,"=集体评定等级分",德育素质!E:E,"=班级考评等级")+SUMIFS(德育素质!H:H,德育素质!B:B,B103,德育素质!D:D,"=集体评定等级分"))</f>
        <v>1</v>
      </c>
      <c r="F103" s="9">
        <f>MIN(2,SUMIFS(德育素质!H:H,德育素质!B:B,B103,德育素质!D:D,"=社会责任记实分"))</f>
        <v>0</v>
      </c>
      <c r="G103" s="9">
        <f>SUMIFS(德育素质!H:H,德育素质!B:B,B103,德育素质!D:D,"=违纪违规扣分")</f>
        <v>0</v>
      </c>
      <c r="H103" s="9">
        <f>SUMIFS(德育素质!H:H,德育素质!B:B,B103,德育素质!D:D,"=荣誉称号加分")</f>
        <v>0</v>
      </c>
      <c r="I103" s="9">
        <f t="shared" si="18"/>
        <v>1</v>
      </c>
      <c r="J103" s="9">
        <f t="shared" si="19"/>
        <v>6.28</v>
      </c>
      <c r="K103" s="9">
        <f>(VLOOKUP(B103,智育素质!B:D,3,0)*10+50)*0.6</f>
        <v>36.456</v>
      </c>
      <c r="L103" s="9">
        <f>SUMIFS(体育素质!J:J,体育素质!B:B,B103,体育素质!D:D,"=体育课程成绩",体育素质!E:E,"=体育成绩")/40</f>
        <v>2.9</v>
      </c>
      <c r="M103" s="9">
        <f>SUMIFS(体育素质!L:L,体育素质!B:B,B103,体育素质!D:D,"=校内外体育竞赛")</f>
        <v>0</v>
      </c>
      <c r="N103" s="9">
        <f>SUMIFS(体育素质!L:L,体育素质!B:B,B103,体育素质!D:D,"=校内外体育活动",体育素质!E:E,"=早锻炼")</f>
        <v>0</v>
      </c>
      <c r="O103" s="9">
        <f>SUMIFS(体育素质!L:L,体育素质!B:B,B103,体育素质!D:D,"=校内外体育活动",体育素质!E:E,"=校园跑")</f>
        <v>0</v>
      </c>
      <c r="P103" s="9">
        <f t="shared" si="20"/>
        <v>0</v>
      </c>
      <c r="Q103" s="9">
        <f t="shared" si="21"/>
        <v>2.9</v>
      </c>
      <c r="R103" s="9">
        <f>MIN(0.5,SUMIFS(美育素质!L:L,美育素质!B:B,B103,美育素质!D:D,"=文化艺术实践"))</f>
        <v>0</v>
      </c>
      <c r="S103" s="9">
        <f>SUMIFS(美育素质!L:L,美育素质!B:B,B103,美育素质!D:D,"=校内外文化艺术竞赛")</f>
        <v>0</v>
      </c>
      <c r="T103" s="9">
        <f t="shared" si="22"/>
        <v>0</v>
      </c>
      <c r="U103" s="9">
        <f>MAX(0,SUMIFS(劳育素质!K:K,劳育素质!B:B,B103,劳育素质!D:D,"=劳动日常考核基础分")+SUMIFS(劳育素质!K:K,劳育素质!B:B,B103,劳育素质!D:D,"=活动与卫生加减分"))</f>
        <v>1.41783333333333</v>
      </c>
      <c r="V103" s="9">
        <f>SUMIFS(劳育素质!K:K,劳育素质!B:B,B103,劳育素质!D:D,"=志愿服务",劳育素质!F:F,"=A类+B类")</f>
        <v>0</v>
      </c>
      <c r="W103" s="9">
        <f>SUMIFS(劳育素质!K:K,劳育素质!B:B,B103,劳育素质!D:D,"=志愿服务",劳育素质!F:F,"=C类")</f>
        <v>0</v>
      </c>
      <c r="X103" s="9">
        <f t="shared" si="23"/>
        <v>0</v>
      </c>
      <c r="Y103" s="9">
        <f>SUMIFS(劳育素质!K:K,劳育素质!B:B,B103,劳育素质!D:D,"=实习实训")</f>
        <v>0</v>
      </c>
      <c r="Z103" s="9">
        <f t="shared" si="24"/>
        <v>1.41783333333333</v>
      </c>
      <c r="AA103" s="9">
        <f>SUMIFS(创新与实践素质!L:L,创新与实践素质!B:B,B103,创新与实践素质!D:D,"=创新创业素质")</f>
        <v>0</v>
      </c>
      <c r="AB103" s="9">
        <f>SUMIFS(创新与实践素质!L:L,创新与实践素质!B:B,B103,创新与实践素质!D:D,"=水平考试")</f>
        <v>0</v>
      </c>
      <c r="AC103" s="9">
        <f>SUMIFS(创新与实践素质!L:L,创新与实践素质!B:B,B103,创新与实践素质!D:D,"=社会实践")</f>
        <v>0</v>
      </c>
      <c r="AD103" s="9">
        <f>_xlfn.MAXIFS(创新与实践素质!L:L,创新与实践素质!B:B,B103,创新与实践素质!D:D,"=社会工作能力（工作表现）",创新与实践素质!G:G,"=上学期")+_xlfn.MAXIFS(创新与实践素质!L:L,创新与实践素质!B:B,B103,创新与实践素质!D:D,"=社会工作能力（工作表现）",创新与实践素质!G:G,"=下学期")</f>
        <v>0</v>
      </c>
      <c r="AE103" s="9">
        <f t="shared" si="25"/>
        <v>0</v>
      </c>
      <c r="AF103" s="9">
        <f t="shared" si="26"/>
        <v>47.0538333333333</v>
      </c>
    </row>
  </sheetData>
  <mergeCells count="28">
    <mergeCell ref="D1:J1"/>
    <mergeCell ref="L1:Q1"/>
    <mergeCell ref="R1:T1"/>
    <mergeCell ref="U1:Z1"/>
    <mergeCell ref="AA1:AE1"/>
    <mergeCell ref="E2:I2"/>
    <mergeCell ref="M2:P2"/>
    <mergeCell ref="V2:X2"/>
    <mergeCell ref="A1:A3"/>
    <mergeCell ref="B1:B3"/>
    <mergeCell ref="C1:C3"/>
    <mergeCell ref="D2:D3"/>
    <mergeCell ref="J2:J3"/>
    <mergeCell ref="K1:K3"/>
    <mergeCell ref="L2:L3"/>
    <mergeCell ref="Q2:Q3"/>
    <mergeCell ref="R2:R3"/>
    <mergeCell ref="S2:S3"/>
    <mergeCell ref="T2:T3"/>
    <mergeCell ref="U2:U3"/>
    <mergeCell ref="Y2:Y3"/>
    <mergeCell ref="Z2:Z3"/>
    <mergeCell ref="AA2:AA3"/>
    <mergeCell ref="AB2:AB3"/>
    <mergeCell ref="AC2:AC3"/>
    <mergeCell ref="AD2:AD3"/>
    <mergeCell ref="AE2:AE3"/>
    <mergeCell ref="AF1:AF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8"/>
  <sheetViews>
    <sheetView workbookViewId="0">
      <selection activeCell="H163" sqref="H163"/>
    </sheetView>
  </sheetViews>
  <sheetFormatPr defaultColWidth="9.20192307692308" defaultRowHeight="16.8" outlineLevelCol="7"/>
  <cols>
    <col min="1" max="1" width="29.4615384615385" style="1" customWidth="1"/>
    <col min="2" max="2" width="14.1346153846154" style="1" customWidth="1"/>
    <col min="3" max="3" width="4.93269230769231" style="1" customWidth="1"/>
    <col min="4" max="4" width="17.5961538461538" style="1" customWidth="1"/>
    <col min="5" max="5" width="79.7980769230769" style="1" customWidth="1"/>
    <col min="6" max="6" width="8.66346153846154" style="1" customWidth="1"/>
    <col min="7" max="7" width="8.13461538461539" style="1" customWidth="1"/>
    <col min="8" max="8" width="6.86538461538461" style="2" customWidth="1"/>
  </cols>
  <sheetData>
    <row r="1" spans="1:8">
      <c r="A1" s="4" t="s">
        <v>0</v>
      </c>
      <c r="B1" s="4" t="s">
        <v>1</v>
      </c>
      <c r="C1" s="4" t="s">
        <v>2</v>
      </c>
      <c r="D1" s="4" t="s">
        <v>144</v>
      </c>
      <c r="E1" s="4" t="s">
        <v>145</v>
      </c>
      <c r="F1" s="4" t="s">
        <v>146</v>
      </c>
      <c r="G1" s="4" t="s">
        <v>147</v>
      </c>
      <c r="H1" s="9" t="s">
        <v>148</v>
      </c>
    </row>
    <row r="2" spans="1:8">
      <c r="A2" s="6" t="s">
        <v>6</v>
      </c>
      <c r="B2" s="4" t="s">
        <v>40</v>
      </c>
      <c r="C2" s="4"/>
      <c r="D2" s="4" t="s">
        <v>149</v>
      </c>
      <c r="E2" s="4"/>
      <c r="F2" s="4" t="s">
        <v>150</v>
      </c>
      <c r="G2" s="4"/>
      <c r="H2" s="9">
        <v>5.28</v>
      </c>
    </row>
    <row r="3" spans="1:8">
      <c r="A3" s="4" t="s">
        <v>6</v>
      </c>
      <c r="B3" s="4" t="s">
        <v>38</v>
      </c>
      <c r="C3" s="4"/>
      <c r="D3" s="4" t="s">
        <v>149</v>
      </c>
      <c r="E3" s="4"/>
      <c r="F3" s="4" t="s">
        <v>150</v>
      </c>
      <c r="G3" s="4"/>
      <c r="H3" s="9">
        <v>5.28</v>
      </c>
    </row>
    <row r="4" spans="1:8">
      <c r="A4" s="6" t="s">
        <v>6</v>
      </c>
      <c r="B4" s="5" t="s">
        <v>28</v>
      </c>
      <c r="C4" s="4"/>
      <c r="D4" s="4" t="s">
        <v>149</v>
      </c>
      <c r="E4" s="4"/>
      <c r="F4" s="4" t="s">
        <v>150</v>
      </c>
      <c r="G4" s="4"/>
      <c r="H4" s="9">
        <v>5.28</v>
      </c>
    </row>
    <row r="5" spans="1:8">
      <c r="A5" s="6" t="s">
        <v>6</v>
      </c>
      <c r="B5" s="4" t="s">
        <v>32</v>
      </c>
      <c r="C5" s="4"/>
      <c r="D5" s="4" t="s">
        <v>149</v>
      </c>
      <c r="E5" s="4"/>
      <c r="F5" s="4" t="s">
        <v>150</v>
      </c>
      <c r="G5" s="4"/>
      <c r="H5" s="9">
        <v>5.28</v>
      </c>
    </row>
    <row r="6" spans="1:8">
      <c r="A6" s="4" t="s">
        <v>6</v>
      </c>
      <c r="B6" s="5" t="s">
        <v>18</v>
      </c>
      <c r="C6" s="4"/>
      <c r="D6" s="4" t="s">
        <v>149</v>
      </c>
      <c r="E6" s="8"/>
      <c r="F6" s="4" t="s">
        <v>151</v>
      </c>
      <c r="G6" s="4"/>
      <c r="H6" s="9">
        <v>6</v>
      </c>
    </row>
    <row r="7" spans="1:8">
      <c r="A7" s="4" t="s">
        <v>6</v>
      </c>
      <c r="B7" s="5" t="s">
        <v>23</v>
      </c>
      <c r="C7" s="4"/>
      <c r="D7" s="4" t="s">
        <v>149</v>
      </c>
      <c r="E7" s="4"/>
      <c r="F7" s="4" t="s">
        <v>150</v>
      </c>
      <c r="G7" s="4"/>
      <c r="H7" s="9">
        <v>5.28</v>
      </c>
    </row>
    <row r="8" spans="1:8">
      <c r="A8" s="4" t="s">
        <v>6</v>
      </c>
      <c r="B8" s="23" t="s">
        <v>23</v>
      </c>
      <c r="C8" s="6"/>
      <c r="D8" s="4" t="s">
        <v>152</v>
      </c>
      <c r="E8" s="6" t="s">
        <v>153</v>
      </c>
      <c r="F8" s="4" t="s">
        <v>154</v>
      </c>
      <c r="G8" s="4"/>
      <c r="H8" s="9">
        <v>0.1</v>
      </c>
    </row>
    <row r="9" spans="1:8">
      <c r="A9" s="4" t="s">
        <v>6</v>
      </c>
      <c r="B9" s="41" t="s">
        <v>23</v>
      </c>
      <c r="C9" s="4"/>
      <c r="D9" s="4" t="s">
        <v>152</v>
      </c>
      <c r="E9" s="4" t="s">
        <v>155</v>
      </c>
      <c r="F9" s="4" t="s">
        <v>156</v>
      </c>
      <c r="G9" s="4"/>
      <c r="H9" s="9">
        <v>0.25</v>
      </c>
    </row>
    <row r="10" spans="1:8">
      <c r="A10" s="6" t="s">
        <v>6</v>
      </c>
      <c r="B10" s="41" t="s">
        <v>23</v>
      </c>
      <c r="C10" s="4"/>
      <c r="D10" s="4" t="s">
        <v>152</v>
      </c>
      <c r="E10" s="4" t="s">
        <v>155</v>
      </c>
      <c r="F10" s="4" t="s">
        <v>156</v>
      </c>
      <c r="G10" s="4"/>
      <c r="H10" s="9">
        <v>0.25</v>
      </c>
    </row>
    <row r="11" spans="1:8">
      <c r="A11" s="4" t="s">
        <v>6</v>
      </c>
      <c r="B11" s="41" t="s">
        <v>23</v>
      </c>
      <c r="C11" s="4"/>
      <c r="D11" s="4" t="s">
        <v>152</v>
      </c>
      <c r="E11" s="4" t="s">
        <v>157</v>
      </c>
      <c r="F11" s="4" t="s">
        <v>156</v>
      </c>
      <c r="G11" s="4"/>
      <c r="H11" s="9">
        <v>0.25</v>
      </c>
    </row>
    <row r="12" spans="1:8">
      <c r="A12" s="6" t="s">
        <v>6</v>
      </c>
      <c r="B12" s="4" t="s">
        <v>19</v>
      </c>
      <c r="C12" s="4"/>
      <c r="D12" s="4" t="s">
        <v>149</v>
      </c>
      <c r="E12" s="4"/>
      <c r="F12" s="4" t="s">
        <v>150</v>
      </c>
      <c r="G12" s="4"/>
      <c r="H12" s="9">
        <v>5.28</v>
      </c>
    </row>
    <row r="13" spans="1:8">
      <c r="A13" s="4" t="s">
        <v>6</v>
      </c>
      <c r="B13" s="5" t="s">
        <v>10</v>
      </c>
      <c r="C13" s="4"/>
      <c r="D13" s="4" t="s">
        <v>149</v>
      </c>
      <c r="E13" s="8"/>
      <c r="F13" s="4" t="s">
        <v>151</v>
      </c>
      <c r="G13" s="4"/>
      <c r="H13" s="9">
        <v>6</v>
      </c>
    </row>
    <row r="14" spans="1:8">
      <c r="A14" s="4" t="s">
        <v>6</v>
      </c>
      <c r="B14" s="5" t="s">
        <v>11</v>
      </c>
      <c r="C14" s="4"/>
      <c r="D14" s="4" t="s">
        <v>149</v>
      </c>
      <c r="E14" s="7"/>
      <c r="F14" s="4" t="s">
        <v>151</v>
      </c>
      <c r="G14" s="4"/>
      <c r="H14" s="9">
        <v>6</v>
      </c>
    </row>
    <row r="15" spans="1:8">
      <c r="A15" s="6" t="s">
        <v>6</v>
      </c>
      <c r="B15" s="4" t="s">
        <v>11</v>
      </c>
      <c r="C15" s="4"/>
      <c r="D15" s="4" t="s">
        <v>137</v>
      </c>
      <c r="E15" s="4" t="s">
        <v>158</v>
      </c>
      <c r="F15" s="4" t="s">
        <v>154</v>
      </c>
      <c r="G15" s="4"/>
      <c r="H15" s="9">
        <v>0.25</v>
      </c>
    </row>
    <row r="16" spans="1:8">
      <c r="A16" s="4" t="s">
        <v>6</v>
      </c>
      <c r="B16" s="4" t="s">
        <v>11</v>
      </c>
      <c r="C16" s="4"/>
      <c r="D16" s="4" t="s">
        <v>137</v>
      </c>
      <c r="E16" s="4" t="s">
        <v>158</v>
      </c>
      <c r="F16" s="4" t="s">
        <v>154</v>
      </c>
      <c r="G16" s="4"/>
      <c r="H16" s="9">
        <v>0.25</v>
      </c>
    </row>
    <row r="17" spans="1:8">
      <c r="A17" s="6" t="s">
        <v>6</v>
      </c>
      <c r="B17" s="4" t="s">
        <v>11</v>
      </c>
      <c r="C17" s="4"/>
      <c r="D17" s="4" t="s">
        <v>137</v>
      </c>
      <c r="E17" s="4" t="s">
        <v>159</v>
      </c>
      <c r="F17" s="4" t="s">
        <v>156</v>
      </c>
      <c r="G17" s="4"/>
      <c r="H17" s="9">
        <v>0.375</v>
      </c>
    </row>
    <row r="18" spans="1:8">
      <c r="A18" s="4" t="s">
        <v>6</v>
      </c>
      <c r="B18" s="4" t="s">
        <v>11</v>
      </c>
      <c r="C18" s="4"/>
      <c r="D18" s="4" t="s">
        <v>137</v>
      </c>
      <c r="E18" s="4" t="s">
        <v>160</v>
      </c>
      <c r="F18" s="4" t="s">
        <v>156</v>
      </c>
      <c r="G18" s="4"/>
      <c r="H18" s="9">
        <v>0.375</v>
      </c>
    </row>
    <row r="19" spans="1:8">
      <c r="A19" s="6" t="s">
        <v>6</v>
      </c>
      <c r="B19" s="23" t="s">
        <v>11</v>
      </c>
      <c r="C19" s="6"/>
      <c r="D19" s="4" t="s">
        <v>152</v>
      </c>
      <c r="E19" s="6" t="s">
        <v>161</v>
      </c>
      <c r="F19" s="4" t="s">
        <v>154</v>
      </c>
      <c r="G19" s="4"/>
      <c r="H19" s="9">
        <v>0.1</v>
      </c>
    </row>
    <row r="20" spans="1:8">
      <c r="A20" s="6" t="s">
        <v>6</v>
      </c>
      <c r="B20" s="23" t="s">
        <v>11</v>
      </c>
      <c r="C20" s="4"/>
      <c r="D20" s="4" t="s">
        <v>152</v>
      </c>
      <c r="E20" s="6" t="s">
        <v>162</v>
      </c>
      <c r="F20" s="4" t="s">
        <v>154</v>
      </c>
      <c r="G20" s="4"/>
      <c r="H20" s="9">
        <v>0.1</v>
      </c>
    </row>
    <row r="21" spans="1:8">
      <c r="A21" s="4" t="s">
        <v>6</v>
      </c>
      <c r="B21" s="23" t="s">
        <v>11</v>
      </c>
      <c r="C21" s="6"/>
      <c r="D21" s="4" t="s">
        <v>152</v>
      </c>
      <c r="E21" s="6" t="s">
        <v>163</v>
      </c>
      <c r="F21" s="4" t="s">
        <v>154</v>
      </c>
      <c r="G21" s="4"/>
      <c r="H21" s="9">
        <v>0.1</v>
      </c>
    </row>
    <row r="22" spans="1:8">
      <c r="A22" s="6" t="s">
        <v>6</v>
      </c>
      <c r="B22" s="5" t="s">
        <v>29</v>
      </c>
      <c r="C22" s="4"/>
      <c r="D22" s="4" t="s">
        <v>149</v>
      </c>
      <c r="E22" s="7"/>
      <c r="F22" s="4" t="s">
        <v>150</v>
      </c>
      <c r="G22" s="4"/>
      <c r="H22" s="9">
        <v>5.28</v>
      </c>
    </row>
    <row r="23" spans="1:8">
      <c r="A23" s="6" t="s">
        <v>6</v>
      </c>
      <c r="B23" s="4" t="s">
        <v>27</v>
      </c>
      <c r="C23" s="4"/>
      <c r="D23" s="4" t="s">
        <v>149</v>
      </c>
      <c r="E23" s="4"/>
      <c r="F23" s="4" t="s">
        <v>150</v>
      </c>
      <c r="G23" s="4"/>
      <c r="H23" s="9">
        <v>5.28</v>
      </c>
    </row>
    <row r="24" spans="1:8">
      <c r="A24" s="6" t="s">
        <v>6</v>
      </c>
      <c r="B24" s="41" t="s">
        <v>7</v>
      </c>
      <c r="C24" s="4"/>
      <c r="D24" s="4" t="s">
        <v>149</v>
      </c>
      <c r="E24" s="4"/>
      <c r="F24" s="4" t="s">
        <v>151</v>
      </c>
      <c r="G24" s="4"/>
      <c r="H24" s="9">
        <v>6</v>
      </c>
    </row>
    <row r="25" spans="1:8">
      <c r="A25" s="4" t="s">
        <v>6</v>
      </c>
      <c r="B25" s="4" t="s">
        <v>7</v>
      </c>
      <c r="C25" s="4"/>
      <c r="D25" s="4" t="s">
        <v>137</v>
      </c>
      <c r="E25" s="4" t="s">
        <v>158</v>
      </c>
      <c r="F25" s="4" t="s">
        <v>154</v>
      </c>
      <c r="G25" s="4"/>
      <c r="H25" s="9">
        <v>0.25</v>
      </c>
    </row>
    <row r="26" spans="1:8">
      <c r="A26" s="6" t="s">
        <v>6</v>
      </c>
      <c r="B26" s="4" t="s">
        <v>7</v>
      </c>
      <c r="C26" s="4"/>
      <c r="D26" s="4" t="s">
        <v>137</v>
      </c>
      <c r="E26" s="4" t="s">
        <v>160</v>
      </c>
      <c r="F26" s="4" t="s">
        <v>154</v>
      </c>
      <c r="G26" s="4"/>
      <c r="H26" s="9">
        <v>0.25</v>
      </c>
    </row>
    <row r="27" spans="1:8">
      <c r="A27" s="6" t="s">
        <v>6</v>
      </c>
      <c r="B27" s="23" t="s">
        <v>7</v>
      </c>
      <c r="C27" s="6"/>
      <c r="D27" s="4" t="s">
        <v>152</v>
      </c>
      <c r="E27" s="6" t="s">
        <v>163</v>
      </c>
      <c r="F27" s="4" t="s">
        <v>154</v>
      </c>
      <c r="G27" s="4"/>
      <c r="H27" s="9">
        <v>0.1</v>
      </c>
    </row>
    <row r="28" spans="1:8">
      <c r="A28" s="6" t="s">
        <v>6</v>
      </c>
      <c r="B28" s="5" t="s">
        <v>26</v>
      </c>
      <c r="C28" s="4"/>
      <c r="D28" s="4" t="s">
        <v>149</v>
      </c>
      <c r="E28" s="4"/>
      <c r="F28" s="4" t="s">
        <v>150</v>
      </c>
      <c r="G28" s="4"/>
      <c r="H28" s="9">
        <v>5.28</v>
      </c>
    </row>
    <row r="29" spans="1:8">
      <c r="A29" s="4" t="s">
        <v>6</v>
      </c>
      <c r="B29" s="4" t="s">
        <v>12</v>
      </c>
      <c r="C29" s="4"/>
      <c r="D29" s="4" t="s">
        <v>149</v>
      </c>
      <c r="E29" s="4"/>
      <c r="F29" s="4" t="s">
        <v>150</v>
      </c>
      <c r="G29" s="4"/>
      <c r="H29" s="9">
        <v>5.28</v>
      </c>
    </row>
    <row r="30" spans="1:8">
      <c r="A30" s="4" t="s">
        <v>6</v>
      </c>
      <c r="B30" s="5" t="s">
        <v>35</v>
      </c>
      <c r="C30" s="4"/>
      <c r="D30" s="4" t="s">
        <v>149</v>
      </c>
      <c r="E30" s="4"/>
      <c r="F30" s="4" t="s">
        <v>150</v>
      </c>
      <c r="G30" s="4"/>
      <c r="H30" s="9">
        <v>5.28</v>
      </c>
    </row>
    <row r="31" spans="1:8">
      <c r="A31" s="6" t="s">
        <v>6</v>
      </c>
      <c r="B31" s="5" t="s">
        <v>17</v>
      </c>
      <c r="C31" s="4"/>
      <c r="D31" s="4" t="s">
        <v>149</v>
      </c>
      <c r="E31" s="8"/>
      <c r="F31" s="4" t="s">
        <v>150</v>
      </c>
      <c r="G31" s="4"/>
      <c r="H31" s="9">
        <v>5.28</v>
      </c>
    </row>
    <row r="32" spans="1:8">
      <c r="A32" s="6" t="s">
        <v>6</v>
      </c>
      <c r="B32" s="4" t="s">
        <v>17</v>
      </c>
      <c r="C32" s="4"/>
      <c r="D32" s="4" t="s">
        <v>164</v>
      </c>
      <c r="E32" s="4" t="s">
        <v>165</v>
      </c>
      <c r="F32" s="4" t="s">
        <v>154</v>
      </c>
      <c r="G32" s="4"/>
      <c r="H32" s="9">
        <v>0.5</v>
      </c>
    </row>
    <row r="33" spans="1:8">
      <c r="A33" s="4" t="s">
        <v>6</v>
      </c>
      <c r="B33" s="41" t="s">
        <v>17</v>
      </c>
      <c r="C33" s="4"/>
      <c r="D33" s="4" t="s">
        <v>164</v>
      </c>
      <c r="E33" s="4" t="s">
        <v>166</v>
      </c>
      <c r="F33" s="4"/>
      <c r="G33" s="4"/>
      <c r="H33" s="9">
        <v>0.5</v>
      </c>
    </row>
    <row r="34" spans="1:8">
      <c r="A34" s="4" t="s">
        <v>6</v>
      </c>
      <c r="B34" s="5" t="s">
        <v>16</v>
      </c>
      <c r="C34" s="4"/>
      <c r="D34" s="4" t="s">
        <v>149</v>
      </c>
      <c r="E34" s="4"/>
      <c r="F34" s="4" t="s">
        <v>151</v>
      </c>
      <c r="G34" s="4"/>
      <c r="H34" s="9">
        <v>6</v>
      </c>
    </row>
    <row r="35" spans="1:8">
      <c r="A35" s="6" t="s">
        <v>6</v>
      </c>
      <c r="B35" s="5" t="s">
        <v>36</v>
      </c>
      <c r="C35" s="4"/>
      <c r="D35" s="4" t="s">
        <v>149</v>
      </c>
      <c r="E35" s="8"/>
      <c r="F35" s="4" t="s">
        <v>151</v>
      </c>
      <c r="G35" s="4"/>
      <c r="H35" s="9">
        <v>6</v>
      </c>
    </row>
    <row r="36" spans="1:8">
      <c r="A36" s="4" t="s">
        <v>6</v>
      </c>
      <c r="B36" s="5" t="s">
        <v>22</v>
      </c>
      <c r="C36" s="4"/>
      <c r="D36" s="4" t="s">
        <v>149</v>
      </c>
      <c r="E36" s="7"/>
      <c r="F36" s="4" t="s">
        <v>150</v>
      </c>
      <c r="G36" s="4"/>
      <c r="H36" s="9">
        <v>5.28</v>
      </c>
    </row>
    <row r="37" spans="1:8">
      <c r="A37" s="6" t="s">
        <v>6</v>
      </c>
      <c r="B37" s="5" t="s">
        <v>20</v>
      </c>
      <c r="C37" s="4"/>
      <c r="D37" s="4" t="s">
        <v>149</v>
      </c>
      <c r="E37" s="8"/>
      <c r="F37" s="4" t="s">
        <v>151</v>
      </c>
      <c r="G37" s="4"/>
      <c r="H37" s="9">
        <v>6</v>
      </c>
    </row>
    <row r="38" spans="1:8">
      <c r="A38" s="6" t="s">
        <v>6</v>
      </c>
      <c r="B38" s="5" t="s">
        <v>15</v>
      </c>
      <c r="C38" s="4"/>
      <c r="D38" s="4" t="s">
        <v>149</v>
      </c>
      <c r="E38" s="7"/>
      <c r="F38" s="4" t="s">
        <v>151</v>
      </c>
      <c r="G38" s="4"/>
      <c r="H38" s="9">
        <v>6</v>
      </c>
    </row>
    <row r="39" spans="1:8">
      <c r="A39" s="4" t="s">
        <v>6</v>
      </c>
      <c r="B39" s="4" t="s">
        <v>9</v>
      </c>
      <c r="C39" s="4"/>
      <c r="D39" s="4" t="s">
        <v>149</v>
      </c>
      <c r="E39" s="4"/>
      <c r="F39" s="4" t="s">
        <v>150</v>
      </c>
      <c r="G39" s="4"/>
      <c r="H39" s="9">
        <v>5.28</v>
      </c>
    </row>
    <row r="40" spans="1:8">
      <c r="A40" s="4" t="s">
        <v>6</v>
      </c>
      <c r="B40" s="41" t="s">
        <v>9</v>
      </c>
      <c r="C40" s="4"/>
      <c r="D40" s="4" t="s">
        <v>164</v>
      </c>
      <c r="E40" s="4" t="s">
        <v>167</v>
      </c>
      <c r="F40" s="4"/>
      <c r="G40" s="4"/>
      <c r="H40" s="9">
        <v>0.5</v>
      </c>
    </row>
    <row r="41" spans="1:8">
      <c r="A41" s="4" t="s">
        <v>6</v>
      </c>
      <c r="B41" s="23" t="s">
        <v>9</v>
      </c>
      <c r="C41" s="6"/>
      <c r="D41" s="4" t="s">
        <v>152</v>
      </c>
      <c r="E41" s="6" t="s">
        <v>168</v>
      </c>
      <c r="F41" s="4" t="s">
        <v>154</v>
      </c>
      <c r="G41" s="4"/>
      <c r="H41" s="9">
        <v>0.1</v>
      </c>
    </row>
    <row r="42" spans="1:8">
      <c r="A42" s="6" t="s">
        <v>6</v>
      </c>
      <c r="B42" s="4" t="s">
        <v>13</v>
      </c>
      <c r="C42" s="4"/>
      <c r="D42" s="4" t="s">
        <v>149</v>
      </c>
      <c r="E42" s="4"/>
      <c r="F42" s="4" t="s">
        <v>150</v>
      </c>
      <c r="G42" s="4"/>
      <c r="H42" s="9">
        <v>5.28</v>
      </c>
    </row>
    <row r="43" spans="1:8">
      <c r="A43" s="4" t="s">
        <v>6</v>
      </c>
      <c r="B43" s="5" t="s">
        <v>25</v>
      </c>
      <c r="C43" s="4"/>
      <c r="D43" s="4" t="s">
        <v>149</v>
      </c>
      <c r="E43" s="7"/>
      <c r="F43" s="4" t="s">
        <v>151</v>
      </c>
      <c r="G43" s="4"/>
      <c r="H43" s="9">
        <v>6</v>
      </c>
    </row>
    <row r="44" spans="1:8">
      <c r="A44" s="4" t="s">
        <v>6</v>
      </c>
      <c r="B44" s="5" t="s">
        <v>24</v>
      </c>
      <c r="C44" s="4"/>
      <c r="D44" s="4" t="s">
        <v>149</v>
      </c>
      <c r="E44" s="4"/>
      <c r="F44" s="4" t="s">
        <v>150</v>
      </c>
      <c r="G44" s="4"/>
      <c r="H44" s="9">
        <v>5.28</v>
      </c>
    </row>
    <row r="45" spans="1:8">
      <c r="A45" s="4" t="s">
        <v>6</v>
      </c>
      <c r="B45" s="41" t="s">
        <v>24</v>
      </c>
      <c r="C45" s="4"/>
      <c r="D45" s="4" t="s">
        <v>164</v>
      </c>
      <c r="E45" s="4" t="s">
        <v>167</v>
      </c>
      <c r="F45" s="4"/>
      <c r="G45" s="4"/>
      <c r="H45" s="9">
        <v>0.5</v>
      </c>
    </row>
    <row r="46" spans="1:8">
      <c r="A46" s="6" t="s">
        <v>6</v>
      </c>
      <c r="B46" s="4" t="s">
        <v>14</v>
      </c>
      <c r="C46" s="4"/>
      <c r="D46" s="4" t="s">
        <v>149</v>
      </c>
      <c r="E46" s="4"/>
      <c r="F46" s="4" t="s">
        <v>150</v>
      </c>
      <c r="G46" s="4"/>
      <c r="H46" s="9">
        <v>5.28</v>
      </c>
    </row>
    <row r="47" spans="1:8">
      <c r="A47" s="4" t="s">
        <v>6</v>
      </c>
      <c r="B47" s="41" t="s">
        <v>14</v>
      </c>
      <c r="C47" s="4"/>
      <c r="D47" s="4" t="s">
        <v>164</v>
      </c>
      <c r="E47" s="4" t="s">
        <v>167</v>
      </c>
      <c r="F47" s="4"/>
      <c r="G47" s="4"/>
      <c r="H47" s="9">
        <v>0.5</v>
      </c>
    </row>
    <row r="48" spans="1:8">
      <c r="A48" s="4" t="s">
        <v>6</v>
      </c>
      <c r="B48" s="4" t="s">
        <v>30</v>
      </c>
      <c r="C48" s="4"/>
      <c r="D48" s="4" t="s">
        <v>149</v>
      </c>
      <c r="E48" s="4"/>
      <c r="F48" s="4" t="s">
        <v>150</v>
      </c>
      <c r="G48" s="4"/>
      <c r="H48" s="9">
        <v>5.28</v>
      </c>
    </row>
    <row r="49" spans="1:8">
      <c r="A49" s="4" t="s">
        <v>6</v>
      </c>
      <c r="B49" s="4" t="s">
        <v>34</v>
      </c>
      <c r="C49" s="4"/>
      <c r="D49" s="4" t="s">
        <v>149</v>
      </c>
      <c r="E49" s="4"/>
      <c r="F49" s="4" t="s">
        <v>150</v>
      </c>
      <c r="G49" s="4"/>
      <c r="H49" s="9">
        <v>5.28</v>
      </c>
    </row>
    <row r="50" spans="1:8">
      <c r="A50" s="6" t="s">
        <v>6</v>
      </c>
      <c r="B50" s="4" t="s">
        <v>34</v>
      </c>
      <c r="C50" s="4"/>
      <c r="D50" s="4" t="s">
        <v>136</v>
      </c>
      <c r="E50" s="4" t="s">
        <v>169</v>
      </c>
      <c r="F50" s="4"/>
      <c r="G50" s="4"/>
      <c r="H50" s="7">
        <v>-0.02</v>
      </c>
    </row>
    <row r="51" spans="1:8">
      <c r="A51" s="4" t="s">
        <v>6</v>
      </c>
      <c r="B51" s="4" t="s">
        <v>37</v>
      </c>
      <c r="C51" s="4"/>
      <c r="D51" s="4" t="s">
        <v>149</v>
      </c>
      <c r="E51" s="4"/>
      <c r="F51" s="4" t="s">
        <v>150</v>
      </c>
      <c r="G51" s="4"/>
      <c r="H51" s="9">
        <v>5.28</v>
      </c>
    </row>
    <row r="52" spans="1:8">
      <c r="A52" s="6" t="s">
        <v>6</v>
      </c>
      <c r="B52" s="6" t="s">
        <v>37</v>
      </c>
      <c r="C52" s="6"/>
      <c r="D52" s="4" t="s">
        <v>152</v>
      </c>
      <c r="E52" s="6" t="s">
        <v>170</v>
      </c>
      <c r="F52" s="4" t="s">
        <v>154</v>
      </c>
      <c r="G52" s="4"/>
      <c r="H52" s="9">
        <v>0.1</v>
      </c>
    </row>
    <row r="53" spans="1:8">
      <c r="A53" s="6" t="s">
        <v>6</v>
      </c>
      <c r="B53" s="5" t="s">
        <v>8</v>
      </c>
      <c r="C53" s="4"/>
      <c r="D53" s="4" t="s">
        <v>149</v>
      </c>
      <c r="E53" s="7"/>
      <c r="F53" s="4" t="s">
        <v>151</v>
      </c>
      <c r="G53" s="4"/>
      <c r="H53" s="9">
        <v>6</v>
      </c>
    </row>
    <row r="54" spans="1:8">
      <c r="A54" s="4" t="s">
        <v>6</v>
      </c>
      <c r="B54" s="4" t="s">
        <v>8</v>
      </c>
      <c r="C54" s="4"/>
      <c r="D54" s="4" t="s">
        <v>137</v>
      </c>
      <c r="E54" s="4" t="s">
        <v>158</v>
      </c>
      <c r="F54" s="4" t="s">
        <v>154</v>
      </c>
      <c r="G54" s="4"/>
      <c r="H54" s="9">
        <v>0.25</v>
      </c>
    </row>
    <row r="55" spans="1:8">
      <c r="A55" s="6" t="s">
        <v>6</v>
      </c>
      <c r="B55" s="41" t="s">
        <v>8</v>
      </c>
      <c r="C55" s="4"/>
      <c r="D55" s="4" t="s">
        <v>137</v>
      </c>
      <c r="E55" s="4" t="s">
        <v>158</v>
      </c>
      <c r="F55" s="4" t="s">
        <v>154</v>
      </c>
      <c r="G55" s="4"/>
      <c r="H55" s="9">
        <v>0.25</v>
      </c>
    </row>
    <row r="56" spans="1:8">
      <c r="A56" s="6" t="s">
        <v>6</v>
      </c>
      <c r="B56" s="41" t="s">
        <v>8</v>
      </c>
      <c r="C56" s="4"/>
      <c r="D56" s="4" t="s">
        <v>137</v>
      </c>
      <c r="E56" s="4" t="s">
        <v>171</v>
      </c>
      <c r="F56" s="4" t="s">
        <v>156</v>
      </c>
      <c r="G56" s="4"/>
      <c r="H56" s="9">
        <v>0.375</v>
      </c>
    </row>
    <row r="57" spans="1:8">
      <c r="A57" s="6" t="s">
        <v>6</v>
      </c>
      <c r="B57" s="23" t="s">
        <v>8</v>
      </c>
      <c r="C57" s="4"/>
      <c r="D57" s="4" t="s">
        <v>152</v>
      </c>
      <c r="E57" s="6" t="s">
        <v>162</v>
      </c>
      <c r="F57" s="4" t="s">
        <v>154</v>
      </c>
      <c r="G57" s="4"/>
      <c r="H57" s="9">
        <v>0.1</v>
      </c>
    </row>
    <row r="58" spans="1:8">
      <c r="A58" s="6" t="s">
        <v>6</v>
      </c>
      <c r="B58" s="23" t="s">
        <v>8</v>
      </c>
      <c r="C58" s="6"/>
      <c r="D58" s="4" t="s">
        <v>152</v>
      </c>
      <c r="E58" s="6" t="s">
        <v>163</v>
      </c>
      <c r="F58" s="4" t="s">
        <v>154</v>
      </c>
      <c r="G58" s="4"/>
      <c r="H58" s="9">
        <v>0.1</v>
      </c>
    </row>
    <row r="59" spans="1:8">
      <c r="A59" s="4" t="s">
        <v>6</v>
      </c>
      <c r="B59" s="4" t="s">
        <v>21</v>
      </c>
      <c r="C59" s="4"/>
      <c r="D59" s="4" t="s">
        <v>149</v>
      </c>
      <c r="E59" s="4"/>
      <c r="F59" s="4" t="s">
        <v>150</v>
      </c>
      <c r="G59" s="4"/>
      <c r="H59" s="9">
        <v>5.28</v>
      </c>
    </row>
    <row r="60" spans="1:8">
      <c r="A60" s="4" t="s">
        <v>6</v>
      </c>
      <c r="B60" s="4" t="s">
        <v>21</v>
      </c>
      <c r="C60" s="4"/>
      <c r="D60" s="4" t="s">
        <v>136</v>
      </c>
      <c r="E60" s="4" t="s">
        <v>169</v>
      </c>
      <c r="F60" s="4"/>
      <c r="G60" s="4"/>
      <c r="H60" s="7">
        <v>-0.02</v>
      </c>
    </row>
    <row r="61" spans="1:8">
      <c r="A61" s="4" t="s">
        <v>6</v>
      </c>
      <c r="B61" s="4" t="s">
        <v>39</v>
      </c>
      <c r="C61" s="4"/>
      <c r="D61" s="4" t="s">
        <v>149</v>
      </c>
      <c r="E61" s="4"/>
      <c r="F61" s="4" t="s">
        <v>150</v>
      </c>
      <c r="G61" s="4"/>
      <c r="H61" s="9">
        <v>5.28</v>
      </c>
    </row>
    <row r="62" spans="1:8">
      <c r="A62" s="6" t="s">
        <v>6</v>
      </c>
      <c r="B62" s="4" t="s">
        <v>39</v>
      </c>
      <c r="C62" s="4"/>
      <c r="D62" s="4" t="s">
        <v>136</v>
      </c>
      <c r="E62" s="4" t="s">
        <v>169</v>
      </c>
      <c r="F62" s="4"/>
      <c r="G62" s="4"/>
      <c r="H62" s="7">
        <v>-0.02</v>
      </c>
    </row>
    <row r="63" spans="1:8">
      <c r="A63" s="6" t="s">
        <v>6</v>
      </c>
      <c r="B63" s="4" t="s">
        <v>31</v>
      </c>
      <c r="C63" s="4"/>
      <c r="D63" s="4" t="s">
        <v>149</v>
      </c>
      <c r="E63" s="4"/>
      <c r="F63" s="4" t="s">
        <v>150</v>
      </c>
      <c r="G63" s="4"/>
      <c r="H63" s="9">
        <v>5.28</v>
      </c>
    </row>
    <row r="64" spans="1:8">
      <c r="A64" s="6" t="s">
        <v>6</v>
      </c>
      <c r="B64" s="4" t="s">
        <v>33</v>
      </c>
      <c r="C64" s="4"/>
      <c r="D64" s="4" t="s">
        <v>149</v>
      </c>
      <c r="E64" s="4"/>
      <c r="F64" s="4" t="s">
        <v>150</v>
      </c>
      <c r="G64" s="4"/>
      <c r="H64" s="9">
        <v>5.28</v>
      </c>
    </row>
    <row r="65" spans="1:8">
      <c r="A65" s="4" t="s">
        <v>6</v>
      </c>
      <c r="B65" s="4" t="s">
        <v>33</v>
      </c>
      <c r="C65" s="4"/>
      <c r="D65" s="4" t="s">
        <v>137</v>
      </c>
      <c r="E65" s="4" t="s">
        <v>158</v>
      </c>
      <c r="F65" s="4" t="s">
        <v>154</v>
      </c>
      <c r="G65" s="4"/>
      <c r="H65" s="9">
        <v>0.25</v>
      </c>
    </row>
    <row r="66" spans="1:8">
      <c r="A66" s="6" t="s">
        <v>6</v>
      </c>
      <c r="B66" s="23" t="s">
        <v>33</v>
      </c>
      <c r="C66" s="6"/>
      <c r="D66" s="4" t="s">
        <v>152</v>
      </c>
      <c r="E66" s="6" t="s">
        <v>168</v>
      </c>
      <c r="F66" s="4" t="s">
        <v>154</v>
      </c>
      <c r="G66" s="4"/>
      <c r="H66" s="9">
        <v>0.1</v>
      </c>
    </row>
    <row r="67" spans="1:8">
      <c r="A67" s="4" t="s">
        <v>6</v>
      </c>
      <c r="B67" s="23" t="s">
        <v>33</v>
      </c>
      <c r="C67" s="6"/>
      <c r="D67" s="4" t="s">
        <v>152</v>
      </c>
      <c r="E67" s="6" t="s">
        <v>161</v>
      </c>
      <c r="F67" s="4" t="s">
        <v>154</v>
      </c>
      <c r="G67" s="4"/>
      <c r="H67" s="9">
        <v>0.1</v>
      </c>
    </row>
    <row r="68" spans="1:8">
      <c r="A68" s="4" t="s">
        <v>6</v>
      </c>
      <c r="B68" s="4"/>
      <c r="C68" s="4"/>
      <c r="D68" s="4" t="s">
        <v>164</v>
      </c>
      <c r="E68" s="4" t="s">
        <v>172</v>
      </c>
      <c r="F68" s="4" t="s">
        <v>150</v>
      </c>
      <c r="G68" s="4" t="s">
        <v>173</v>
      </c>
      <c r="H68" s="9">
        <v>0.5</v>
      </c>
    </row>
    <row r="69" spans="1:8">
      <c r="A69" s="4" t="s">
        <v>6</v>
      </c>
      <c r="B69" s="4"/>
      <c r="C69" s="4"/>
      <c r="D69" s="4" t="s">
        <v>164</v>
      </c>
      <c r="E69" s="4" t="s">
        <v>172</v>
      </c>
      <c r="F69" s="4" t="s">
        <v>150</v>
      </c>
      <c r="G69" s="4" t="s">
        <v>174</v>
      </c>
      <c r="H69" s="9">
        <v>0.5</v>
      </c>
    </row>
    <row r="70" spans="1:8">
      <c r="A70" s="4" t="s">
        <v>41</v>
      </c>
      <c r="B70" s="41" t="s">
        <v>73</v>
      </c>
      <c r="C70" s="4"/>
      <c r="D70" s="4" t="s">
        <v>149</v>
      </c>
      <c r="E70" s="4"/>
      <c r="F70" s="4" t="s">
        <v>150</v>
      </c>
      <c r="G70" s="4"/>
      <c r="H70" s="9">
        <v>5.28</v>
      </c>
    </row>
    <row r="71" spans="1:8">
      <c r="A71" s="4" t="s">
        <v>41</v>
      </c>
      <c r="B71" s="41" t="s">
        <v>50</v>
      </c>
      <c r="C71" s="4"/>
      <c r="D71" s="4" t="s">
        <v>149</v>
      </c>
      <c r="E71" s="4"/>
      <c r="F71" s="4" t="s">
        <v>150</v>
      </c>
      <c r="G71" s="4"/>
      <c r="H71" s="9">
        <v>5.28</v>
      </c>
    </row>
    <row r="72" spans="1:8">
      <c r="A72" s="4" t="s">
        <v>41</v>
      </c>
      <c r="B72" s="41" t="s">
        <v>59</v>
      </c>
      <c r="C72" s="4"/>
      <c r="D72" s="4" t="s">
        <v>149</v>
      </c>
      <c r="E72" s="4"/>
      <c r="F72" s="4" t="s">
        <v>151</v>
      </c>
      <c r="G72" s="4"/>
      <c r="H72" s="9">
        <v>6</v>
      </c>
    </row>
    <row r="73" spans="1:8">
      <c r="A73" s="4" t="s">
        <v>41</v>
      </c>
      <c r="B73" s="41" t="s">
        <v>67</v>
      </c>
      <c r="C73" s="4"/>
      <c r="D73" s="4" t="s">
        <v>149</v>
      </c>
      <c r="E73" s="4"/>
      <c r="F73" s="4" t="s">
        <v>150</v>
      </c>
      <c r="G73" s="4"/>
      <c r="H73" s="9">
        <v>5.28</v>
      </c>
    </row>
    <row r="74" spans="1:8">
      <c r="A74" s="4" t="s">
        <v>41</v>
      </c>
      <c r="B74" s="41" t="s">
        <v>46</v>
      </c>
      <c r="C74" s="4"/>
      <c r="D74" s="4" t="s">
        <v>149</v>
      </c>
      <c r="E74" s="4"/>
      <c r="F74" s="4" t="s">
        <v>150</v>
      </c>
      <c r="G74" s="4"/>
      <c r="H74" s="9">
        <v>5.28</v>
      </c>
    </row>
    <row r="75" spans="1:8">
      <c r="A75" s="4" t="s">
        <v>41</v>
      </c>
      <c r="B75" s="41" t="s">
        <v>46</v>
      </c>
      <c r="C75" s="4"/>
      <c r="D75" s="4" t="s">
        <v>152</v>
      </c>
      <c r="E75" s="6" t="s">
        <v>162</v>
      </c>
      <c r="F75" s="4" t="s">
        <v>154</v>
      </c>
      <c r="G75" s="4"/>
      <c r="H75" s="9">
        <v>0.1</v>
      </c>
    </row>
    <row r="76" spans="1:8">
      <c r="A76" s="4" t="s">
        <v>41</v>
      </c>
      <c r="B76" s="41" t="s">
        <v>62</v>
      </c>
      <c r="C76" s="4"/>
      <c r="D76" s="4" t="s">
        <v>149</v>
      </c>
      <c r="E76" s="4"/>
      <c r="F76" s="4" t="s">
        <v>150</v>
      </c>
      <c r="G76" s="4"/>
      <c r="H76" s="9">
        <v>5.28</v>
      </c>
    </row>
    <row r="77" spans="1:8">
      <c r="A77" s="4" t="s">
        <v>41</v>
      </c>
      <c r="B77" s="41" t="s">
        <v>53</v>
      </c>
      <c r="C77" s="4"/>
      <c r="D77" s="4" t="s">
        <v>149</v>
      </c>
      <c r="E77" s="4"/>
      <c r="F77" s="4" t="s">
        <v>151</v>
      </c>
      <c r="G77" s="4"/>
      <c r="H77" s="9">
        <v>6</v>
      </c>
    </row>
    <row r="78" spans="1:8">
      <c r="A78" s="4" t="s">
        <v>41</v>
      </c>
      <c r="B78" s="41" t="s">
        <v>48</v>
      </c>
      <c r="C78" s="4"/>
      <c r="D78" s="4" t="s">
        <v>149</v>
      </c>
      <c r="E78" s="4"/>
      <c r="F78" s="4" t="s">
        <v>150</v>
      </c>
      <c r="G78" s="4"/>
      <c r="H78" s="9">
        <v>5.28</v>
      </c>
    </row>
    <row r="79" spans="1:8">
      <c r="A79" s="4" t="s">
        <v>41</v>
      </c>
      <c r="B79" s="41" t="s">
        <v>48</v>
      </c>
      <c r="C79" s="4"/>
      <c r="D79" s="4" t="s">
        <v>152</v>
      </c>
      <c r="E79" s="4" t="s">
        <v>162</v>
      </c>
      <c r="F79" s="4" t="s">
        <v>154</v>
      </c>
      <c r="G79" s="4"/>
      <c r="H79" s="9">
        <v>0.1</v>
      </c>
    </row>
    <row r="80" spans="1:8">
      <c r="A80" s="4" t="s">
        <v>41</v>
      </c>
      <c r="B80" s="41" t="s">
        <v>52</v>
      </c>
      <c r="C80" s="4"/>
      <c r="D80" s="4" t="s">
        <v>149</v>
      </c>
      <c r="E80" s="4"/>
      <c r="F80" s="4" t="s">
        <v>151</v>
      </c>
      <c r="G80" s="4"/>
      <c r="H80" s="9">
        <v>6</v>
      </c>
    </row>
    <row r="81" spans="1:8">
      <c r="A81" s="4" t="s">
        <v>41</v>
      </c>
      <c r="B81" s="41" t="s">
        <v>51</v>
      </c>
      <c r="C81" s="4"/>
      <c r="D81" s="4" t="s">
        <v>149</v>
      </c>
      <c r="E81" s="4"/>
      <c r="F81" s="4" t="s">
        <v>150</v>
      </c>
      <c r="G81" s="4"/>
      <c r="H81" s="9">
        <v>5.28</v>
      </c>
    </row>
    <row r="82" spans="1:8">
      <c r="A82" s="4" t="s">
        <v>41</v>
      </c>
      <c r="B82" s="41" t="s">
        <v>49</v>
      </c>
      <c r="C82" s="4"/>
      <c r="D82" s="4" t="s">
        <v>149</v>
      </c>
      <c r="E82" s="4"/>
      <c r="F82" s="4" t="s">
        <v>150</v>
      </c>
      <c r="G82" s="4"/>
      <c r="H82" s="9">
        <v>5.28</v>
      </c>
    </row>
    <row r="83" spans="1:8">
      <c r="A83" s="4" t="s">
        <v>41</v>
      </c>
      <c r="B83" s="41" t="s">
        <v>58</v>
      </c>
      <c r="C83" s="4"/>
      <c r="D83" s="4" t="s">
        <v>149</v>
      </c>
      <c r="E83" s="4"/>
      <c r="F83" s="4" t="s">
        <v>150</v>
      </c>
      <c r="G83" s="4"/>
      <c r="H83" s="9">
        <v>5.28</v>
      </c>
    </row>
    <row r="84" spans="1:8">
      <c r="A84" s="4" t="s">
        <v>41</v>
      </c>
      <c r="B84" s="41" t="s">
        <v>61</v>
      </c>
      <c r="C84" s="4"/>
      <c r="D84" s="4" t="s">
        <v>149</v>
      </c>
      <c r="E84" s="4"/>
      <c r="F84" s="4" t="s">
        <v>151</v>
      </c>
      <c r="G84" s="4"/>
      <c r="H84" s="9">
        <v>6</v>
      </c>
    </row>
    <row r="85" spans="1:8">
      <c r="A85" s="4" t="s">
        <v>41</v>
      </c>
      <c r="B85" s="41" t="s">
        <v>56</v>
      </c>
      <c r="C85" s="4"/>
      <c r="D85" s="4" t="s">
        <v>149</v>
      </c>
      <c r="E85" s="4"/>
      <c r="F85" s="4" t="s">
        <v>150</v>
      </c>
      <c r="G85" s="4"/>
      <c r="H85" s="9">
        <v>5.28</v>
      </c>
    </row>
    <row r="86" spans="1:8">
      <c r="A86" s="4" t="s">
        <v>41</v>
      </c>
      <c r="B86" s="41" t="s">
        <v>64</v>
      </c>
      <c r="C86" s="4"/>
      <c r="D86" s="4" t="s">
        <v>149</v>
      </c>
      <c r="E86" s="4"/>
      <c r="F86" s="4" t="s">
        <v>150</v>
      </c>
      <c r="G86" s="4"/>
      <c r="H86" s="9">
        <v>5.28</v>
      </c>
    </row>
    <row r="87" spans="1:8">
      <c r="A87" s="4" t="s">
        <v>41</v>
      </c>
      <c r="B87" s="41" t="s">
        <v>42</v>
      </c>
      <c r="C87" s="4"/>
      <c r="D87" s="4" t="s">
        <v>149</v>
      </c>
      <c r="E87" s="4"/>
      <c r="F87" s="4" t="s">
        <v>150</v>
      </c>
      <c r="G87" s="4"/>
      <c r="H87" s="9">
        <v>5.28</v>
      </c>
    </row>
    <row r="88" spans="1:8">
      <c r="A88" s="4" t="s">
        <v>41</v>
      </c>
      <c r="B88" s="41" t="s">
        <v>43</v>
      </c>
      <c r="C88" s="4"/>
      <c r="D88" s="4" t="s">
        <v>149</v>
      </c>
      <c r="E88" s="4"/>
      <c r="F88" s="4" t="s">
        <v>150</v>
      </c>
      <c r="G88" s="4"/>
      <c r="H88" s="9">
        <v>5.28</v>
      </c>
    </row>
    <row r="89" spans="1:8">
      <c r="A89" s="4" t="s">
        <v>41</v>
      </c>
      <c r="B89" s="41" t="s">
        <v>44</v>
      </c>
      <c r="C89" s="4"/>
      <c r="D89" s="4" t="s">
        <v>149</v>
      </c>
      <c r="E89" s="4"/>
      <c r="F89" s="4" t="s">
        <v>151</v>
      </c>
      <c r="G89" s="4"/>
      <c r="H89" s="9">
        <v>6</v>
      </c>
    </row>
    <row r="90" spans="1:8">
      <c r="A90" s="4" t="s">
        <v>41</v>
      </c>
      <c r="B90" s="41" t="s">
        <v>44</v>
      </c>
      <c r="C90" s="4"/>
      <c r="D90" s="4" t="s">
        <v>137</v>
      </c>
      <c r="E90" s="4" t="s">
        <v>160</v>
      </c>
      <c r="F90" s="4" t="s">
        <v>154</v>
      </c>
      <c r="G90" s="4"/>
      <c r="H90" s="9">
        <v>0.25</v>
      </c>
    </row>
    <row r="91" spans="1:8">
      <c r="A91" s="4" t="s">
        <v>41</v>
      </c>
      <c r="B91" s="4" t="s">
        <v>44</v>
      </c>
      <c r="C91" s="4"/>
      <c r="D91" s="4" t="s">
        <v>152</v>
      </c>
      <c r="E91" s="6" t="s">
        <v>175</v>
      </c>
      <c r="F91" s="4" t="s">
        <v>154</v>
      </c>
      <c r="G91" s="4"/>
      <c r="H91" s="9">
        <v>0.1</v>
      </c>
    </row>
    <row r="92" spans="1:8">
      <c r="A92" s="4" t="s">
        <v>41</v>
      </c>
      <c r="B92" s="41" t="s">
        <v>47</v>
      </c>
      <c r="C92" s="4"/>
      <c r="D92" s="4" t="s">
        <v>149</v>
      </c>
      <c r="E92" s="4"/>
      <c r="F92" s="4" t="s">
        <v>151</v>
      </c>
      <c r="G92" s="4"/>
      <c r="H92" s="9">
        <v>6</v>
      </c>
    </row>
    <row r="93" spans="1:8">
      <c r="A93" s="4" t="s">
        <v>41</v>
      </c>
      <c r="B93" s="41" t="s">
        <v>74</v>
      </c>
      <c r="C93" s="4"/>
      <c r="D93" s="4" t="s">
        <v>149</v>
      </c>
      <c r="E93" s="4"/>
      <c r="F93" s="4" t="s">
        <v>150</v>
      </c>
      <c r="G93" s="4"/>
      <c r="H93" s="9">
        <v>5.28</v>
      </c>
    </row>
    <row r="94" spans="1:8">
      <c r="A94" s="4" t="s">
        <v>41</v>
      </c>
      <c r="B94" s="41" t="s">
        <v>70</v>
      </c>
      <c r="C94" s="4"/>
      <c r="D94" s="4" t="s">
        <v>149</v>
      </c>
      <c r="E94" s="4"/>
      <c r="F94" s="4" t="s">
        <v>150</v>
      </c>
      <c r="G94" s="4"/>
      <c r="H94" s="9">
        <v>5.28</v>
      </c>
    </row>
    <row r="95" spans="1:8">
      <c r="A95" s="4" t="s">
        <v>41</v>
      </c>
      <c r="B95" s="42" t="s">
        <v>70</v>
      </c>
      <c r="C95" s="6"/>
      <c r="D95" s="4" t="s">
        <v>152</v>
      </c>
      <c r="E95" s="4" t="s">
        <v>155</v>
      </c>
      <c r="F95" s="4" t="s">
        <v>156</v>
      </c>
      <c r="G95" s="4"/>
      <c r="H95" s="9">
        <v>0.25</v>
      </c>
    </row>
    <row r="96" spans="1:8">
      <c r="A96" s="4" t="s">
        <v>41</v>
      </c>
      <c r="B96" s="4" t="s">
        <v>70</v>
      </c>
      <c r="C96" s="4"/>
      <c r="D96" s="4" t="s">
        <v>136</v>
      </c>
      <c r="E96" s="4" t="s">
        <v>169</v>
      </c>
      <c r="F96" s="4"/>
      <c r="G96" s="4"/>
      <c r="H96" s="7">
        <v>-0.02</v>
      </c>
    </row>
    <row r="97" spans="1:8">
      <c r="A97" s="4" t="s">
        <v>41</v>
      </c>
      <c r="B97" s="41" t="s">
        <v>57</v>
      </c>
      <c r="C97" s="4"/>
      <c r="D97" s="4" t="s">
        <v>149</v>
      </c>
      <c r="E97" s="4"/>
      <c r="F97" s="4" t="s">
        <v>150</v>
      </c>
      <c r="G97" s="4"/>
      <c r="H97" s="9">
        <v>5.28</v>
      </c>
    </row>
    <row r="98" spans="1:8">
      <c r="A98" s="4" t="s">
        <v>41</v>
      </c>
      <c r="B98" s="4" t="s">
        <v>57</v>
      </c>
      <c r="C98" s="4"/>
      <c r="D98" s="4" t="s">
        <v>136</v>
      </c>
      <c r="E98" s="4" t="s">
        <v>169</v>
      </c>
      <c r="F98" s="4"/>
      <c r="G98" s="4"/>
      <c r="H98" s="7">
        <v>-0.02</v>
      </c>
    </row>
    <row r="99" spans="1:8">
      <c r="A99" s="4" t="s">
        <v>41</v>
      </c>
      <c r="B99" s="41" t="s">
        <v>45</v>
      </c>
      <c r="C99" s="4"/>
      <c r="D99" s="4" t="s">
        <v>149</v>
      </c>
      <c r="E99" s="4"/>
      <c r="F99" s="4" t="s">
        <v>150</v>
      </c>
      <c r="G99" s="4"/>
      <c r="H99" s="9">
        <v>5.28</v>
      </c>
    </row>
    <row r="100" spans="1:8">
      <c r="A100" s="4" t="s">
        <v>41</v>
      </c>
      <c r="B100" s="41" t="s">
        <v>68</v>
      </c>
      <c r="C100" s="4"/>
      <c r="D100" s="4" t="s">
        <v>149</v>
      </c>
      <c r="E100" s="4"/>
      <c r="F100" s="4" t="s">
        <v>150</v>
      </c>
      <c r="G100" s="4"/>
      <c r="H100" s="9">
        <v>5.28</v>
      </c>
    </row>
    <row r="101" spans="1:8">
      <c r="A101" s="4" t="s">
        <v>41</v>
      </c>
      <c r="B101" s="4" t="s">
        <v>68</v>
      </c>
      <c r="C101" s="4"/>
      <c r="D101" s="4" t="s">
        <v>136</v>
      </c>
      <c r="E101" s="4" t="s">
        <v>169</v>
      </c>
      <c r="F101" s="4"/>
      <c r="G101" s="4"/>
      <c r="H101" s="7">
        <v>-0.02</v>
      </c>
    </row>
    <row r="102" spans="1:8">
      <c r="A102" s="4" t="s">
        <v>41</v>
      </c>
      <c r="B102" s="41" t="s">
        <v>65</v>
      </c>
      <c r="C102" s="4"/>
      <c r="D102" s="4" t="s">
        <v>149</v>
      </c>
      <c r="E102" s="4"/>
      <c r="F102" s="4" t="s">
        <v>150</v>
      </c>
      <c r="G102" s="4"/>
      <c r="H102" s="9">
        <v>5.28</v>
      </c>
    </row>
    <row r="103" spans="1:8">
      <c r="A103" s="4" t="s">
        <v>41</v>
      </c>
      <c r="B103" s="41" t="s">
        <v>63</v>
      </c>
      <c r="C103" s="4"/>
      <c r="D103" s="4" t="s">
        <v>149</v>
      </c>
      <c r="E103" s="4"/>
      <c r="F103" s="4" t="s">
        <v>150</v>
      </c>
      <c r="G103" s="4"/>
      <c r="H103" s="9">
        <v>5.28</v>
      </c>
    </row>
    <row r="104" spans="1:8">
      <c r="A104" s="4" t="s">
        <v>41</v>
      </c>
      <c r="B104" s="4" t="s">
        <v>63</v>
      </c>
      <c r="C104" s="4"/>
      <c r="D104" s="4" t="s">
        <v>136</v>
      </c>
      <c r="E104" s="4" t="s">
        <v>169</v>
      </c>
      <c r="F104" s="4"/>
      <c r="G104" s="4"/>
      <c r="H104" s="7">
        <v>-0.02</v>
      </c>
    </row>
    <row r="105" spans="1:8">
      <c r="A105" s="4" t="s">
        <v>41</v>
      </c>
      <c r="B105" s="41" t="s">
        <v>71</v>
      </c>
      <c r="C105" s="4"/>
      <c r="D105" s="4" t="s">
        <v>149</v>
      </c>
      <c r="E105" s="4"/>
      <c r="F105" s="4" t="s">
        <v>150</v>
      </c>
      <c r="G105" s="4"/>
      <c r="H105" s="9">
        <v>5.28</v>
      </c>
    </row>
    <row r="106" spans="1:8">
      <c r="A106" s="4" t="s">
        <v>41</v>
      </c>
      <c r="B106" s="4" t="s">
        <v>71</v>
      </c>
      <c r="C106" s="4"/>
      <c r="D106" s="4" t="s">
        <v>136</v>
      </c>
      <c r="E106" s="4" t="s">
        <v>169</v>
      </c>
      <c r="F106" s="4"/>
      <c r="G106" s="4"/>
      <c r="H106" s="7">
        <v>-0.02</v>
      </c>
    </row>
    <row r="107" spans="1:8">
      <c r="A107" s="4" t="s">
        <v>41</v>
      </c>
      <c r="B107" s="41" t="s">
        <v>55</v>
      </c>
      <c r="C107" s="4"/>
      <c r="D107" s="4" t="s">
        <v>149</v>
      </c>
      <c r="E107" s="4"/>
      <c r="F107" s="4" t="s">
        <v>150</v>
      </c>
      <c r="G107" s="4"/>
      <c r="H107" s="9">
        <v>5.28</v>
      </c>
    </row>
    <row r="108" spans="1:8">
      <c r="A108" s="4" t="s">
        <v>41</v>
      </c>
      <c r="B108" s="41" t="s">
        <v>72</v>
      </c>
      <c r="C108" s="4"/>
      <c r="D108" s="4" t="s">
        <v>149</v>
      </c>
      <c r="E108" s="4"/>
      <c r="F108" s="4" t="s">
        <v>150</v>
      </c>
      <c r="G108" s="4"/>
      <c r="H108" s="9">
        <v>5.28</v>
      </c>
    </row>
    <row r="109" spans="1:8">
      <c r="A109" s="4" t="s">
        <v>41</v>
      </c>
      <c r="B109" s="4" t="s">
        <v>72</v>
      </c>
      <c r="C109" s="4"/>
      <c r="D109" s="4" t="s">
        <v>136</v>
      </c>
      <c r="E109" s="4" t="s">
        <v>169</v>
      </c>
      <c r="F109" s="4"/>
      <c r="G109" s="4"/>
      <c r="H109" s="7">
        <v>-0.02</v>
      </c>
    </row>
    <row r="110" spans="1:8">
      <c r="A110" s="4" t="s">
        <v>41</v>
      </c>
      <c r="B110" s="41" t="s">
        <v>69</v>
      </c>
      <c r="C110" s="4"/>
      <c r="D110" s="4" t="s">
        <v>149</v>
      </c>
      <c r="E110" s="4"/>
      <c r="F110" s="4" t="s">
        <v>151</v>
      </c>
      <c r="G110" s="4"/>
      <c r="H110" s="9">
        <v>6</v>
      </c>
    </row>
    <row r="111" spans="1:8">
      <c r="A111" s="4" t="s">
        <v>41</v>
      </c>
      <c r="B111" s="41" t="s">
        <v>69</v>
      </c>
      <c r="C111" s="4"/>
      <c r="D111" s="4" t="s">
        <v>164</v>
      </c>
      <c r="E111" s="4" t="s">
        <v>176</v>
      </c>
      <c r="F111" s="4"/>
      <c r="G111" s="4"/>
      <c r="H111" s="9">
        <v>0.5</v>
      </c>
    </row>
    <row r="112" spans="1:8">
      <c r="A112" s="4" t="s">
        <v>41</v>
      </c>
      <c r="B112" s="41" t="s">
        <v>60</v>
      </c>
      <c r="C112" s="4"/>
      <c r="D112" s="4" t="s">
        <v>149</v>
      </c>
      <c r="E112" s="4"/>
      <c r="F112" s="4" t="s">
        <v>151</v>
      </c>
      <c r="G112" s="4"/>
      <c r="H112" s="9">
        <v>6</v>
      </c>
    </row>
    <row r="113" spans="1:8">
      <c r="A113" s="4" t="s">
        <v>41</v>
      </c>
      <c r="B113" s="41" t="s">
        <v>66</v>
      </c>
      <c r="C113" s="4"/>
      <c r="D113" s="4" t="s">
        <v>149</v>
      </c>
      <c r="E113" s="4"/>
      <c r="F113" s="4" t="s">
        <v>150</v>
      </c>
      <c r="G113" s="4"/>
      <c r="H113" s="9">
        <v>5.28</v>
      </c>
    </row>
    <row r="114" spans="1:8">
      <c r="A114" s="4" t="s">
        <v>41</v>
      </c>
      <c r="B114" s="4" t="s">
        <v>66</v>
      </c>
      <c r="C114" s="4"/>
      <c r="D114" s="4" t="s">
        <v>136</v>
      </c>
      <c r="E114" s="4" t="s">
        <v>169</v>
      </c>
      <c r="F114" s="4"/>
      <c r="G114" s="4"/>
      <c r="H114" s="7">
        <v>-0.02</v>
      </c>
    </row>
    <row r="115" spans="1:8">
      <c r="A115" s="4" t="s">
        <v>41</v>
      </c>
      <c r="B115" s="41" t="s">
        <v>177</v>
      </c>
      <c r="C115" s="4"/>
      <c r="D115" s="4" t="s">
        <v>149</v>
      </c>
      <c r="E115" s="4"/>
      <c r="F115" s="4" t="s">
        <v>151</v>
      </c>
      <c r="G115" s="4"/>
      <c r="H115" s="9">
        <v>6</v>
      </c>
    </row>
    <row r="116" spans="1:8">
      <c r="A116" s="4" t="s">
        <v>41</v>
      </c>
      <c r="B116" s="4"/>
      <c r="C116" s="4"/>
      <c r="D116" s="4" t="s">
        <v>164</v>
      </c>
      <c r="E116" s="4" t="s">
        <v>172</v>
      </c>
      <c r="F116" s="4" t="s">
        <v>150</v>
      </c>
      <c r="G116" s="4" t="s">
        <v>173</v>
      </c>
      <c r="H116" s="9">
        <v>0.5</v>
      </c>
    </row>
    <row r="117" spans="1:8">
      <c r="A117" s="4" t="s">
        <v>41</v>
      </c>
      <c r="B117" s="4"/>
      <c r="C117" s="4"/>
      <c r="D117" s="4" t="s">
        <v>164</v>
      </c>
      <c r="E117" s="4" t="s">
        <v>172</v>
      </c>
      <c r="F117" s="4" t="s">
        <v>150</v>
      </c>
      <c r="G117" s="4" t="s">
        <v>174</v>
      </c>
      <c r="H117" s="9">
        <v>0.5</v>
      </c>
    </row>
    <row r="118" spans="1:8">
      <c r="A118" s="4" t="s">
        <v>75</v>
      </c>
      <c r="B118" s="41" t="s">
        <v>85</v>
      </c>
      <c r="C118" s="4"/>
      <c r="D118" s="4" t="s">
        <v>149</v>
      </c>
      <c r="E118" s="4"/>
      <c r="F118" s="4" t="s">
        <v>150</v>
      </c>
      <c r="G118" s="4"/>
      <c r="H118" s="9">
        <v>5.28</v>
      </c>
    </row>
    <row r="119" spans="1:8">
      <c r="A119" s="4" t="s">
        <v>75</v>
      </c>
      <c r="B119" s="41" t="s">
        <v>108</v>
      </c>
      <c r="C119" s="4"/>
      <c r="D119" s="4" t="s">
        <v>149</v>
      </c>
      <c r="E119" s="4"/>
      <c r="F119" s="4" t="s">
        <v>150</v>
      </c>
      <c r="G119" s="4"/>
      <c r="H119" s="9">
        <v>5.28</v>
      </c>
    </row>
    <row r="120" spans="1:8">
      <c r="A120" s="4" t="s">
        <v>75</v>
      </c>
      <c r="B120" s="41" t="s">
        <v>95</v>
      </c>
      <c r="C120" s="4"/>
      <c r="D120" s="4" t="s">
        <v>149</v>
      </c>
      <c r="E120" s="4"/>
      <c r="F120" s="4" t="s">
        <v>150</v>
      </c>
      <c r="G120" s="4"/>
      <c r="H120" s="9">
        <v>5.28</v>
      </c>
    </row>
    <row r="121" spans="1:8">
      <c r="A121" s="4" t="s">
        <v>75</v>
      </c>
      <c r="B121" s="41" t="s">
        <v>178</v>
      </c>
      <c r="C121" s="4"/>
      <c r="D121" s="4" t="s">
        <v>149</v>
      </c>
      <c r="E121" s="4"/>
      <c r="F121" s="4" t="s">
        <v>150</v>
      </c>
      <c r="G121" s="4"/>
      <c r="H121" s="9">
        <v>5.28</v>
      </c>
    </row>
    <row r="122" spans="1:8">
      <c r="A122" s="4" t="s">
        <v>75</v>
      </c>
      <c r="B122" s="41" t="s">
        <v>101</v>
      </c>
      <c r="C122" s="4"/>
      <c r="D122" s="4" t="s">
        <v>149</v>
      </c>
      <c r="E122" s="4"/>
      <c r="F122" s="4" t="s">
        <v>150</v>
      </c>
      <c r="G122" s="4"/>
      <c r="H122" s="9">
        <v>5.28</v>
      </c>
    </row>
    <row r="123" spans="1:8">
      <c r="A123" s="4" t="s">
        <v>75</v>
      </c>
      <c r="B123" s="41" t="s">
        <v>100</v>
      </c>
      <c r="C123" s="4"/>
      <c r="D123" s="4" t="s">
        <v>149</v>
      </c>
      <c r="E123" s="4"/>
      <c r="F123" s="4" t="s">
        <v>151</v>
      </c>
      <c r="G123" s="4"/>
      <c r="H123" s="9">
        <v>6</v>
      </c>
    </row>
    <row r="124" spans="1:8">
      <c r="A124" s="4" t="s">
        <v>75</v>
      </c>
      <c r="B124" s="41" t="s">
        <v>89</v>
      </c>
      <c r="C124" s="4"/>
      <c r="D124" s="4" t="s">
        <v>149</v>
      </c>
      <c r="E124" s="4"/>
      <c r="F124" s="4" t="s">
        <v>150</v>
      </c>
      <c r="G124" s="4"/>
      <c r="H124" s="9">
        <v>5.28</v>
      </c>
    </row>
    <row r="125" spans="1:8">
      <c r="A125" s="4" t="s">
        <v>75</v>
      </c>
      <c r="B125" s="41" t="s">
        <v>93</v>
      </c>
      <c r="C125" s="4"/>
      <c r="D125" s="4" t="s">
        <v>149</v>
      </c>
      <c r="E125" s="4"/>
      <c r="F125" s="4" t="s">
        <v>150</v>
      </c>
      <c r="G125" s="4"/>
      <c r="H125" s="9">
        <v>5.28</v>
      </c>
    </row>
    <row r="126" spans="1:8">
      <c r="A126" s="4" t="s">
        <v>75</v>
      </c>
      <c r="B126" s="41" t="s">
        <v>82</v>
      </c>
      <c r="C126" s="4"/>
      <c r="D126" s="4" t="s">
        <v>149</v>
      </c>
      <c r="E126" s="4"/>
      <c r="F126" s="4" t="s">
        <v>150</v>
      </c>
      <c r="G126" s="4"/>
      <c r="H126" s="9">
        <v>5.28</v>
      </c>
    </row>
    <row r="127" spans="1:8">
      <c r="A127" s="4" t="s">
        <v>75</v>
      </c>
      <c r="B127" s="24" t="s">
        <v>82</v>
      </c>
      <c r="C127" s="25"/>
      <c r="D127" s="4" t="s">
        <v>137</v>
      </c>
      <c r="E127" s="4" t="s">
        <v>158</v>
      </c>
      <c r="F127" s="4" t="s">
        <v>154</v>
      </c>
      <c r="G127" s="4"/>
      <c r="H127" s="9">
        <v>0.25</v>
      </c>
    </row>
    <row r="128" spans="1:8">
      <c r="A128" s="4" t="s">
        <v>75</v>
      </c>
      <c r="B128" s="24" t="s">
        <v>82</v>
      </c>
      <c r="C128" s="4"/>
      <c r="D128" s="4" t="s">
        <v>137</v>
      </c>
      <c r="E128" s="4" t="s">
        <v>159</v>
      </c>
      <c r="F128" s="4" t="s">
        <v>156</v>
      </c>
      <c r="G128" s="4"/>
      <c r="H128" s="9">
        <v>0.375</v>
      </c>
    </row>
    <row r="129" spans="1:8">
      <c r="A129" s="4" t="s">
        <v>75</v>
      </c>
      <c r="B129" s="4" t="s">
        <v>82</v>
      </c>
      <c r="C129" s="4"/>
      <c r="D129" s="4" t="s">
        <v>152</v>
      </c>
      <c r="E129" s="6" t="s">
        <v>168</v>
      </c>
      <c r="F129" s="4" t="s">
        <v>154</v>
      </c>
      <c r="G129" s="4"/>
      <c r="H129" s="9">
        <v>0.1</v>
      </c>
    </row>
    <row r="130" spans="1:8">
      <c r="A130" s="4" t="s">
        <v>75</v>
      </c>
      <c r="B130" s="4" t="s">
        <v>82</v>
      </c>
      <c r="C130" s="4"/>
      <c r="D130" s="4" t="s">
        <v>152</v>
      </c>
      <c r="E130" s="6" t="s">
        <v>161</v>
      </c>
      <c r="F130" s="4" t="s">
        <v>154</v>
      </c>
      <c r="G130" s="4"/>
      <c r="H130" s="9">
        <v>0.1</v>
      </c>
    </row>
    <row r="131" spans="1:8">
      <c r="A131" s="4" t="s">
        <v>75</v>
      </c>
      <c r="B131" s="4" t="s">
        <v>82</v>
      </c>
      <c r="C131" s="4"/>
      <c r="D131" s="4" t="s">
        <v>152</v>
      </c>
      <c r="E131" s="6" t="s">
        <v>162</v>
      </c>
      <c r="F131" s="4" t="s">
        <v>154</v>
      </c>
      <c r="G131" s="4"/>
      <c r="H131" s="9">
        <v>0.1</v>
      </c>
    </row>
    <row r="132" spans="1:8">
      <c r="A132" s="4" t="s">
        <v>75</v>
      </c>
      <c r="B132" s="4" t="s">
        <v>82</v>
      </c>
      <c r="C132" s="4"/>
      <c r="D132" s="4" t="s">
        <v>152</v>
      </c>
      <c r="E132" s="6" t="s">
        <v>163</v>
      </c>
      <c r="F132" s="4" t="s">
        <v>154</v>
      </c>
      <c r="G132" s="4"/>
      <c r="H132" s="9">
        <v>0.1</v>
      </c>
    </row>
    <row r="133" spans="1:8">
      <c r="A133" s="4" t="s">
        <v>75</v>
      </c>
      <c r="B133" s="41" t="s">
        <v>86</v>
      </c>
      <c r="C133" s="4"/>
      <c r="D133" s="4" t="s">
        <v>149</v>
      </c>
      <c r="E133" s="4"/>
      <c r="F133" s="4" t="s">
        <v>151</v>
      </c>
      <c r="G133" s="4"/>
      <c r="H133" s="9">
        <v>6</v>
      </c>
    </row>
    <row r="134" spans="1:8">
      <c r="A134" s="4" t="s">
        <v>75</v>
      </c>
      <c r="B134" s="4" t="s">
        <v>86</v>
      </c>
      <c r="C134" s="4"/>
      <c r="D134" s="4" t="s">
        <v>152</v>
      </c>
      <c r="E134" s="4" t="s">
        <v>179</v>
      </c>
      <c r="F134" s="4" t="s">
        <v>156</v>
      </c>
      <c r="G134" s="4"/>
      <c r="H134" s="9">
        <v>0.25</v>
      </c>
    </row>
    <row r="135" spans="1:8">
      <c r="A135" s="4" t="s">
        <v>75</v>
      </c>
      <c r="B135" s="41" t="s">
        <v>91</v>
      </c>
      <c r="C135" s="4"/>
      <c r="D135" s="4" t="s">
        <v>149</v>
      </c>
      <c r="E135" s="4"/>
      <c r="F135" s="4" t="s">
        <v>151</v>
      </c>
      <c r="G135" s="4"/>
      <c r="H135" s="9">
        <v>6</v>
      </c>
    </row>
    <row r="136" spans="1:8">
      <c r="A136" s="4" t="s">
        <v>75</v>
      </c>
      <c r="B136" s="41" t="s">
        <v>94</v>
      </c>
      <c r="C136" s="4"/>
      <c r="D136" s="4" t="s">
        <v>149</v>
      </c>
      <c r="E136" s="4"/>
      <c r="F136" s="4" t="s">
        <v>150</v>
      </c>
      <c r="G136" s="4"/>
      <c r="H136" s="9">
        <v>5.28</v>
      </c>
    </row>
    <row r="137" spans="1:8">
      <c r="A137" s="4" t="s">
        <v>75</v>
      </c>
      <c r="B137" s="41" t="s">
        <v>98</v>
      </c>
      <c r="C137" s="4"/>
      <c r="D137" s="4" t="s">
        <v>149</v>
      </c>
      <c r="E137" s="4"/>
      <c r="F137" s="4" t="s">
        <v>150</v>
      </c>
      <c r="G137" s="4"/>
      <c r="H137" s="9">
        <v>5.28</v>
      </c>
    </row>
    <row r="138" spans="1:8">
      <c r="A138" s="4" t="s">
        <v>75</v>
      </c>
      <c r="B138" s="41" t="s">
        <v>83</v>
      </c>
      <c r="C138" s="4"/>
      <c r="D138" s="4" t="s">
        <v>149</v>
      </c>
      <c r="E138" s="4"/>
      <c r="F138" s="4" t="s">
        <v>150</v>
      </c>
      <c r="G138" s="4"/>
      <c r="H138" s="9">
        <v>5.28</v>
      </c>
    </row>
    <row r="139" spans="1:8">
      <c r="A139" s="4" t="s">
        <v>75</v>
      </c>
      <c r="B139" s="41" t="s">
        <v>84</v>
      </c>
      <c r="C139" s="4"/>
      <c r="D139" s="4" t="s">
        <v>149</v>
      </c>
      <c r="E139" s="4"/>
      <c r="F139" s="4" t="s">
        <v>151</v>
      </c>
      <c r="G139" s="4"/>
      <c r="H139" s="9">
        <v>6</v>
      </c>
    </row>
    <row r="140" spans="1:8">
      <c r="A140" s="4" t="s">
        <v>75</v>
      </c>
      <c r="B140" s="41" t="s">
        <v>79</v>
      </c>
      <c r="C140" s="4"/>
      <c r="D140" s="4" t="s">
        <v>149</v>
      </c>
      <c r="E140" s="4"/>
      <c r="F140" s="4" t="s">
        <v>151</v>
      </c>
      <c r="G140" s="4"/>
      <c r="H140" s="9">
        <v>6</v>
      </c>
    </row>
    <row r="141" spans="1:8">
      <c r="A141" s="4" t="s">
        <v>75</v>
      </c>
      <c r="B141" s="41" t="s">
        <v>76</v>
      </c>
      <c r="C141" s="4"/>
      <c r="D141" s="4" t="s">
        <v>149</v>
      </c>
      <c r="E141" s="4"/>
      <c r="F141" s="4" t="s">
        <v>151</v>
      </c>
      <c r="G141" s="4"/>
      <c r="H141" s="9">
        <v>6</v>
      </c>
    </row>
    <row r="142" spans="1:8">
      <c r="A142" s="4" t="s">
        <v>75</v>
      </c>
      <c r="B142" s="4" t="s">
        <v>76</v>
      </c>
      <c r="C142" s="4"/>
      <c r="D142" s="4" t="s">
        <v>137</v>
      </c>
      <c r="E142" s="4" t="s">
        <v>160</v>
      </c>
      <c r="F142" s="4" t="s">
        <v>154</v>
      </c>
      <c r="G142" s="4"/>
      <c r="H142" s="9">
        <v>0.25</v>
      </c>
    </row>
    <row r="143" spans="1:8">
      <c r="A143" s="4" t="s">
        <v>75</v>
      </c>
      <c r="B143" s="41" t="s">
        <v>76</v>
      </c>
      <c r="C143" s="4"/>
      <c r="D143" s="4" t="s">
        <v>152</v>
      </c>
      <c r="E143" s="6" t="s">
        <v>162</v>
      </c>
      <c r="F143" s="4" t="s">
        <v>154</v>
      </c>
      <c r="G143" s="4"/>
      <c r="H143" s="9">
        <v>0.1</v>
      </c>
    </row>
    <row r="144" spans="1:8">
      <c r="A144" s="4" t="s">
        <v>75</v>
      </c>
      <c r="B144" s="41" t="s">
        <v>87</v>
      </c>
      <c r="C144" s="4"/>
      <c r="D144" s="4" t="s">
        <v>149</v>
      </c>
      <c r="E144" s="4"/>
      <c r="F144" s="4" t="s">
        <v>150</v>
      </c>
      <c r="G144" s="4"/>
      <c r="H144" s="9">
        <v>5.28</v>
      </c>
    </row>
    <row r="145" spans="1:8">
      <c r="A145" s="4" t="s">
        <v>75</v>
      </c>
      <c r="B145" s="4" t="s">
        <v>87</v>
      </c>
      <c r="C145" s="4"/>
      <c r="D145" s="4" t="s">
        <v>152</v>
      </c>
      <c r="E145" s="4" t="s">
        <v>180</v>
      </c>
      <c r="F145" s="4" t="s">
        <v>156</v>
      </c>
      <c r="G145" s="4"/>
      <c r="H145" s="9">
        <v>0.25</v>
      </c>
    </row>
    <row r="146" spans="1:8">
      <c r="A146" s="4" t="s">
        <v>75</v>
      </c>
      <c r="B146" s="4" t="s">
        <v>87</v>
      </c>
      <c r="C146" s="4"/>
      <c r="D146" s="4" t="s">
        <v>152</v>
      </c>
      <c r="E146" s="4" t="s">
        <v>179</v>
      </c>
      <c r="F146" s="4" t="s">
        <v>156</v>
      </c>
      <c r="G146" s="4"/>
      <c r="H146" s="9">
        <v>0.25</v>
      </c>
    </row>
    <row r="147" spans="1:8">
      <c r="A147" s="4" t="s">
        <v>75</v>
      </c>
      <c r="B147" s="41" t="s">
        <v>90</v>
      </c>
      <c r="C147" s="4"/>
      <c r="D147" s="4" t="s">
        <v>149</v>
      </c>
      <c r="E147" s="4"/>
      <c r="F147" s="4" t="s">
        <v>150</v>
      </c>
      <c r="G147" s="4"/>
      <c r="H147" s="9">
        <v>5.28</v>
      </c>
    </row>
    <row r="148" spans="1:8">
      <c r="A148" s="4" t="s">
        <v>75</v>
      </c>
      <c r="B148" s="41" t="s">
        <v>81</v>
      </c>
      <c r="C148" s="4"/>
      <c r="D148" s="4" t="s">
        <v>149</v>
      </c>
      <c r="E148" s="4"/>
      <c r="F148" s="4" t="s">
        <v>151</v>
      </c>
      <c r="G148" s="4"/>
      <c r="H148" s="9">
        <v>6</v>
      </c>
    </row>
    <row r="149" spans="1:8">
      <c r="A149" s="4" t="s">
        <v>75</v>
      </c>
      <c r="B149" s="42" t="s">
        <v>81</v>
      </c>
      <c r="C149" s="26"/>
      <c r="D149" s="4" t="s">
        <v>137</v>
      </c>
      <c r="E149" s="4" t="s">
        <v>159</v>
      </c>
      <c r="F149" s="4" t="s">
        <v>156</v>
      </c>
      <c r="G149" s="4"/>
      <c r="H149" s="9">
        <v>0.375</v>
      </c>
    </row>
    <row r="150" spans="1:8">
      <c r="A150" s="4" t="s">
        <v>75</v>
      </c>
      <c r="B150" s="41" t="s">
        <v>96</v>
      </c>
      <c r="C150" s="4"/>
      <c r="D150" s="4" t="s">
        <v>149</v>
      </c>
      <c r="E150" s="4"/>
      <c r="F150" s="4" t="s">
        <v>151</v>
      </c>
      <c r="G150" s="4"/>
      <c r="H150" s="9">
        <v>6</v>
      </c>
    </row>
    <row r="151" spans="1:8">
      <c r="A151" s="4" t="s">
        <v>75</v>
      </c>
      <c r="B151" s="41" t="s">
        <v>78</v>
      </c>
      <c r="C151" s="4"/>
      <c r="D151" s="4" t="s">
        <v>149</v>
      </c>
      <c r="E151" s="4"/>
      <c r="F151" s="4" t="s">
        <v>151</v>
      </c>
      <c r="G151" s="4"/>
      <c r="H151" s="9">
        <v>6</v>
      </c>
    </row>
    <row r="152" spans="1:8">
      <c r="A152" s="4" t="s">
        <v>75</v>
      </c>
      <c r="B152" s="4" t="s">
        <v>78</v>
      </c>
      <c r="C152" s="4"/>
      <c r="D152" s="4" t="s">
        <v>152</v>
      </c>
      <c r="E152" s="6" t="s">
        <v>162</v>
      </c>
      <c r="F152" s="4" t="s">
        <v>154</v>
      </c>
      <c r="G152" s="4"/>
      <c r="H152" s="9">
        <v>0.1</v>
      </c>
    </row>
    <row r="153" spans="1:8">
      <c r="A153" s="4" t="s">
        <v>75</v>
      </c>
      <c r="B153" s="4" t="s">
        <v>78</v>
      </c>
      <c r="C153" s="4"/>
      <c r="D153" s="4" t="s">
        <v>152</v>
      </c>
      <c r="E153" s="6" t="s">
        <v>170</v>
      </c>
      <c r="F153" s="4" t="s">
        <v>154</v>
      </c>
      <c r="G153" s="4"/>
      <c r="H153" s="9">
        <v>0.1</v>
      </c>
    </row>
    <row r="154" spans="1:8">
      <c r="A154" s="4" t="s">
        <v>75</v>
      </c>
      <c r="B154" s="41" t="s">
        <v>97</v>
      </c>
      <c r="C154" s="4"/>
      <c r="D154" s="4" t="s">
        <v>149</v>
      </c>
      <c r="E154" s="4"/>
      <c r="F154" s="4" t="s">
        <v>150</v>
      </c>
      <c r="G154" s="4"/>
      <c r="H154" s="9">
        <v>5.28</v>
      </c>
    </row>
    <row r="155" spans="1:8">
      <c r="A155" s="4" t="s">
        <v>75</v>
      </c>
      <c r="B155" s="4" t="s">
        <v>106</v>
      </c>
      <c r="C155" s="4"/>
      <c r="D155" s="4" t="s">
        <v>149</v>
      </c>
      <c r="E155" s="4"/>
      <c r="F155" s="4" t="s">
        <v>150</v>
      </c>
      <c r="G155" s="4"/>
      <c r="H155" s="9">
        <v>5.28</v>
      </c>
    </row>
    <row r="156" spans="1:8">
      <c r="A156" s="4" t="s">
        <v>75</v>
      </c>
      <c r="B156" s="41" t="s">
        <v>99</v>
      </c>
      <c r="C156" s="4"/>
      <c r="D156" s="4" t="s">
        <v>149</v>
      </c>
      <c r="E156" s="4"/>
      <c r="F156" s="4" t="s">
        <v>150</v>
      </c>
      <c r="G156" s="4"/>
      <c r="H156" s="9">
        <v>5.28</v>
      </c>
    </row>
    <row r="157" spans="1:8">
      <c r="A157" s="4" t="s">
        <v>75</v>
      </c>
      <c r="B157" s="41" t="s">
        <v>92</v>
      </c>
      <c r="C157" s="4"/>
      <c r="D157" s="4" t="s">
        <v>149</v>
      </c>
      <c r="E157" s="4"/>
      <c r="F157" s="4" t="s">
        <v>150</v>
      </c>
      <c r="G157" s="4"/>
      <c r="H157" s="9">
        <v>5.28</v>
      </c>
    </row>
    <row r="158" spans="1:8">
      <c r="A158" s="4" t="s">
        <v>75</v>
      </c>
      <c r="B158" s="41" t="s">
        <v>80</v>
      </c>
      <c r="C158" s="4"/>
      <c r="D158" s="4" t="s">
        <v>149</v>
      </c>
      <c r="E158" s="4"/>
      <c r="F158" s="4" t="s">
        <v>151</v>
      </c>
      <c r="G158" s="4"/>
      <c r="H158" s="9">
        <v>6</v>
      </c>
    </row>
    <row r="159" spans="1:8">
      <c r="A159" s="4" t="s">
        <v>75</v>
      </c>
      <c r="B159" s="41" t="s">
        <v>105</v>
      </c>
      <c r="C159" s="4"/>
      <c r="D159" s="4" t="s">
        <v>149</v>
      </c>
      <c r="E159" s="4"/>
      <c r="F159" s="4" t="s">
        <v>150</v>
      </c>
      <c r="G159" s="4"/>
      <c r="H159" s="9">
        <v>5.28</v>
      </c>
    </row>
    <row r="160" spans="1:8">
      <c r="A160" s="4" t="s">
        <v>75</v>
      </c>
      <c r="B160" s="41" t="s">
        <v>88</v>
      </c>
      <c r="C160" s="4"/>
      <c r="D160" s="4" t="s">
        <v>149</v>
      </c>
      <c r="E160" s="4"/>
      <c r="F160" s="4" t="s">
        <v>150</v>
      </c>
      <c r="G160" s="4"/>
      <c r="H160" s="9">
        <v>5.28</v>
      </c>
    </row>
    <row r="161" spans="1:8">
      <c r="A161" s="4" t="s">
        <v>75</v>
      </c>
      <c r="B161" s="4" t="s">
        <v>88</v>
      </c>
      <c r="C161" s="4"/>
      <c r="D161" s="4" t="s">
        <v>136</v>
      </c>
      <c r="E161" s="4" t="s">
        <v>169</v>
      </c>
      <c r="F161" s="4"/>
      <c r="G161" s="4"/>
      <c r="H161" s="7">
        <v>-0.02</v>
      </c>
    </row>
    <row r="162" spans="1:8">
      <c r="A162" s="4" t="s">
        <v>75</v>
      </c>
      <c r="B162" s="41" t="s">
        <v>77</v>
      </c>
      <c r="C162" s="4"/>
      <c r="D162" s="4" t="s">
        <v>149</v>
      </c>
      <c r="E162" s="4"/>
      <c r="F162" s="4" t="s">
        <v>151</v>
      </c>
      <c r="G162" s="4"/>
      <c r="H162" s="9">
        <v>6</v>
      </c>
    </row>
    <row r="163" spans="1:8">
      <c r="A163" s="4" t="s">
        <v>75</v>
      </c>
      <c r="B163" s="41" t="s">
        <v>77</v>
      </c>
      <c r="C163" s="4"/>
      <c r="D163" s="4" t="s">
        <v>152</v>
      </c>
      <c r="E163" s="4" t="s">
        <v>181</v>
      </c>
      <c r="F163" s="4" t="s">
        <v>156</v>
      </c>
      <c r="G163" s="4"/>
      <c r="H163" s="9">
        <v>0.25</v>
      </c>
    </row>
    <row r="164" spans="1:8">
      <c r="A164" s="4" t="s">
        <v>75</v>
      </c>
      <c r="B164" s="41" t="s">
        <v>77</v>
      </c>
      <c r="C164" s="4"/>
      <c r="D164" s="4" t="s">
        <v>152</v>
      </c>
      <c r="E164" s="4" t="s">
        <v>155</v>
      </c>
      <c r="F164" s="4" t="s">
        <v>156</v>
      </c>
      <c r="G164" s="4"/>
      <c r="H164" s="9">
        <v>0.25</v>
      </c>
    </row>
    <row r="165" spans="1:8">
      <c r="A165" s="4" t="s">
        <v>75</v>
      </c>
      <c r="B165" s="41" t="s">
        <v>104</v>
      </c>
      <c r="C165" s="4"/>
      <c r="D165" s="4" t="s">
        <v>149</v>
      </c>
      <c r="E165" s="4"/>
      <c r="F165" s="4" t="s">
        <v>150</v>
      </c>
      <c r="G165" s="4"/>
      <c r="H165" s="9">
        <v>5.28</v>
      </c>
    </row>
    <row r="166" spans="1:8">
      <c r="A166" s="4" t="s">
        <v>75</v>
      </c>
      <c r="B166" s="41" t="s">
        <v>182</v>
      </c>
      <c r="C166" s="4"/>
      <c r="D166" s="4" t="s">
        <v>149</v>
      </c>
      <c r="E166" s="4"/>
      <c r="F166" s="4" t="s">
        <v>150</v>
      </c>
      <c r="G166" s="4"/>
      <c r="H166" s="9">
        <v>5.28</v>
      </c>
    </row>
    <row r="167" spans="1:8">
      <c r="A167" s="4" t="s">
        <v>75</v>
      </c>
      <c r="B167" s="4"/>
      <c r="C167" s="4"/>
      <c r="D167" s="4" t="s">
        <v>164</v>
      </c>
      <c r="E167" s="4" t="s">
        <v>172</v>
      </c>
      <c r="F167" s="4" t="s">
        <v>150</v>
      </c>
      <c r="G167" s="4" t="s">
        <v>173</v>
      </c>
      <c r="H167" s="9">
        <v>0.5</v>
      </c>
    </row>
    <row r="168" spans="1:8">
      <c r="A168" s="4" t="s">
        <v>75</v>
      </c>
      <c r="B168" s="4"/>
      <c r="C168" s="4"/>
      <c r="D168" s="4" t="s">
        <v>164</v>
      </c>
      <c r="E168" s="4" t="s">
        <v>172</v>
      </c>
      <c r="F168" s="4" t="s">
        <v>150</v>
      </c>
      <c r="G168" s="4" t="s">
        <v>174</v>
      </c>
      <c r="H168" s="9">
        <v>0.5</v>
      </c>
    </row>
  </sheetData>
  <sortState ref="A2:H168">
    <sortCondition ref="A2:A168"/>
    <sortCondition ref="B2:B168"/>
    <sortCondition ref="D2:D168"/>
    <sortCondition ref="E2:E168"/>
    <sortCondition ref="G2:G168"/>
  </sortState>
  <dataValidations count="2">
    <dataValidation allowBlank="1" showInputMessage="1" showErrorMessage="1" sqref="D1"/>
    <dataValidation type="list" allowBlank="1" showInputMessage="1" showErrorMessage="1" sqref="D2:D1048576">
      <formula1>"基本评定分,集体评定等级分,社会责任记实分,荣誉称号加分,违纪违规扣分"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1"/>
  <sheetViews>
    <sheetView workbookViewId="0">
      <selection activeCell="F10" sqref="F10"/>
    </sheetView>
  </sheetViews>
  <sheetFormatPr defaultColWidth="9.20192307692308" defaultRowHeight="16.8" outlineLevelCol="4"/>
  <cols>
    <col min="1" max="1" width="42.9326923076923" style="3" customWidth="1"/>
    <col min="2" max="2" width="14.1346153846154" style="3" customWidth="1"/>
    <col min="3" max="3" width="9.46153846153846" style="3" customWidth="1"/>
    <col min="4" max="4" width="15.1346153846154" style="21" customWidth="1"/>
    <col min="5" max="5" width="24.8653846153846" customWidth="1"/>
  </cols>
  <sheetData>
    <row r="1" spans="1:4">
      <c r="A1" s="6" t="s">
        <v>0</v>
      </c>
      <c r="B1" s="6" t="s">
        <v>1</v>
      </c>
      <c r="C1" s="6" t="s">
        <v>2</v>
      </c>
      <c r="D1" s="12" t="s">
        <v>183</v>
      </c>
    </row>
    <row r="2" spans="1:5">
      <c r="A2" s="5" t="s">
        <v>6</v>
      </c>
      <c r="B2" s="5" t="s">
        <v>9</v>
      </c>
      <c r="C2" s="16"/>
      <c r="D2" s="9">
        <v>4.083</v>
      </c>
      <c r="E2" s="22"/>
    </row>
    <row r="3" spans="1:4">
      <c r="A3" s="5" t="s">
        <v>6</v>
      </c>
      <c r="B3" s="5" t="s">
        <v>10</v>
      </c>
      <c r="C3" s="16"/>
      <c r="D3" s="9">
        <v>4.06</v>
      </c>
    </row>
    <row r="4" spans="1:4">
      <c r="A4" s="5" t="s">
        <v>6</v>
      </c>
      <c r="B4" s="5" t="s">
        <v>8</v>
      </c>
      <c r="C4" s="16"/>
      <c r="D4" s="9">
        <v>4.025</v>
      </c>
    </row>
    <row r="5" spans="1:4">
      <c r="A5" s="5" t="s">
        <v>6</v>
      </c>
      <c r="B5" s="5" t="s">
        <v>7</v>
      </c>
      <c r="C5" s="16"/>
      <c r="D5" s="9">
        <v>4.02</v>
      </c>
    </row>
    <row r="6" spans="1:4">
      <c r="A6" s="5" t="s">
        <v>6</v>
      </c>
      <c r="B6" s="5" t="s">
        <v>11</v>
      </c>
      <c r="C6" s="16"/>
      <c r="D6" s="9">
        <v>3.961</v>
      </c>
    </row>
    <row r="7" spans="1:4">
      <c r="A7" s="5" t="s">
        <v>6</v>
      </c>
      <c r="B7" s="5" t="s">
        <v>13</v>
      </c>
      <c r="C7" s="16"/>
      <c r="D7" s="9">
        <v>3.81</v>
      </c>
    </row>
    <row r="8" spans="1:4">
      <c r="A8" s="5" t="s">
        <v>6</v>
      </c>
      <c r="B8" s="5" t="s">
        <v>12</v>
      </c>
      <c r="C8" s="16"/>
      <c r="D8" s="9">
        <v>3.731</v>
      </c>
    </row>
    <row r="9" spans="1:4">
      <c r="A9" s="5" t="s">
        <v>6</v>
      </c>
      <c r="B9" s="5" t="s">
        <v>19</v>
      </c>
      <c r="C9" s="16"/>
      <c r="D9" s="9">
        <v>3.696</v>
      </c>
    </row>
    <row r="10" spans="1:4">
      <c r="A10" s="5" t="s">
        <v>6</v>
      </c>
      <c r="B10" s="5" t="s">
        <v>14</v>
      </c>
      <c r="C10" s="16"/>
      <c r="D10" s="9">
        <v>3.662</v>
      </c>
    </row>
    <row r="11" spans="1:4">
      <c r="A11" s="6" t="s">
        <v>6</v>
      </c>
      <c r="B11" s="6" t="s">
        <v>15</v>
      </c>
      <c r="C11" s="6"/>
      <c r="D11" s="9">
        <v>3.505</v>
      </c>
    </row>
    <row r="12" spans="1:4">
      <c r="A12" s="6" t="s">
        <v>6</v>
      </c>
      <c r="B12" s="6" t="s">
        <v>16</v>
      </c>
      <c r="C12" s="6"/>
      <c r="D12" s="9">
        <v>3.504</v>
      </c>
    </row>
    <row r="13" spans="1:4">
      <c r="A13" s="6" t="s">
        <v>6</v>
      </c>
      <c r="B13" s="6" t="s">
        <v>20</v>
      </c>
      <c r="C13" s="6"/>
      <c r="D13" s="9">
        <v>3.21</v>
      </c>
    </row>
    <row r="14" spans="1:4">
      <c r="A14" s="6" t="s">
        <v>6</v>
      </c>
      <c r="B14" s="6" t="s">
        <v>18</v>
      </c>
      <c r="C14" s="6"/>
      <c r="D14" s="9">
        <v>3.2</v>
      </c>
    </row>
    <row r="15" spans="1:4">
      <c r="A15" s="6" t="s">
        <v>6</v>
      </c>
      <c r="B15" s="6" t="s">
        <v>17</v>
      </c>
      <c r="C15" s="6"/>
      <c r="D15" s="9">
        <v>3.175</v>
      </c>
    </row>
    <row r="16" spans="1:4">
      <c r="A16" s="6" t="s">
        <v>6</v>
      </c>
      <c r="B16" s="6" t="s">
        <v>22</v>
      </c>
      <c r="C16" s="6"/>
      <c r="D16" s="9">
        <v>3.141</v>
      </c>
    </row>
    <row r="17" spans="1:4">
      <c r="A17" s="6" t="s">
        <v>6</v>
      </c>
      <c r="B17" s="6" t="s">
        <v>26</v>
      </c>
      <c r="C17" s="6"/>
      <c r="D17" s="9">
        <v>3.133</v>
      </c>
    </row>
    <row r="18" spans="1:4">
      <c r="A18" s="6" t="s">
        <v>6</v>
      </c>
      <c r="B18" s="6" t="s">
        <v>21</v>
      </c>
      <c r="C18" s="6"/>
      <c r="D18" s="9">
        <v>3.138</v>
      </c>
    </row>
    <row r="19" spans="1:4">
      <c r="A19" s="6" t="s">
        <v>6</v>
      </c>
      <c r="B19" s="6" t="s">
        <v>23</v>
      </c>
      <c r="C19" s="6"/>
      <c r="D19" s="9">
        <v>3.015</v>
      </c>
    </row>
    <row r="20" spans="1:4">
      <c r="A20" s="6" t="s">
        <v>6</v>
      </c>
      <c r="B20" s="6" t="s">
        <v>25</v>
      </c>
      <c r="C20" s="6"/>
      <c r="D20" s="9">
        <v>2.996</v>
      </c>
    </row>
    <row r="21" spans="1:4">
      <c r="A21" s="6" t="s">
        <v>6</v>
      </c>
      <c r="B21" s="6" t="s">
        <v>27</v>
      </c>
      <c r="C21" s="6"/>
      <c r="D21" s="9">
        <v>2.947</v>
      </c>
    </row>
    <row r="22" spans="1:4">
      <c r="A22" s="6" t="s">
        <v>6</v>
      </c>
      <c r="B22" s="6" t="s">
        <v>38</v>
      </c>
      <c r="C22" s="6"/>
      <c r="D22" s="9">
        <v>2.946</v>
      </c>
    </row>
    <row r="23" spans="1:4">
      <c r="A23" s="6" t="s">
        <v>6</v>
      </c>
      <c r="B23" s="6" t="s">
        <v>36</v>
      </c>
      <c r="C23" s="6"/>
      <c r="D23" s="9">
        <v>2.776</v>
      </c>
    </row>
    <row r="24" spans="1:4">
      <c r="A24" s="6" t="s">
        <v>6</v>
      </c>
      <c r="B24" s="6" t="s">
        <v>24</v>
      </c>
      <c r="C24" s="6"/>
      <c r="D24" s="9">
        <v>2.793</v>
      </c>
    </row>
    <row r="25" spans="1:4">
      <c r="A25" s="6" t="s">
        <v>6</v>
      </c>
      <c r="B25" s="6" t="s">
        <v>28</v>
      </c>
      <c r="C25" s="6"/>
      <c r="D25" s="9">
        <v>2.752</v>
      </c>
    </row>
    <row r="26" spans="1:4">
      <c r="A26" s="6" t="s">
        <v>6</v>
      </c>
      <c r="B26" s="6" t="s">
        <v>29</v>
      </c>
      <c r="C26" s="6"/>
      <c r="D26" s="9">
        <v>2.751</v>
      </c>
    </row>
    <row r="27" spans="1:4">
      <c r="A27" s="6" t="s">
        <v>6</v>
      </c>
      <c r="B27" s="6" t="s">
        <v>30</v>
      </c>
      <c r="C27" s="6"/>
      <c r="D27" s="9">
        <v>2.72</v>
      </c>
    </row>
    <row r="28" spans="1:4">
      <c r="A28" s="6" t="s">
        <v>6</v>
      </c>
      <c r="B28" s="6" t="s">
        <v>33</v>
      </c>
      <c r="C28" s="6"/>
      <c r="D28" s="9">
        <v>2.568</v>
      </c>
    </row>
    <row r="29" spans="1:4">
      <c r="A29" s="6" t="s">
        <v>6</v>
      </c>
      <c r="B29" s="6" t="s">
        <v>34</v>
      </c>
      <c r="C29" s="6"/>
      <c r="D29" s="9">
        <v>2.573</v>
      </c>
    </row>
    <row r="30" spans="1:4">
      <c r="A30" s="6" t="s">
        <v>6</v>
      </c>
      <c r="B30" s="6" t="s">
        <v>37</v>
      </c>
      <c r="C30" s="6"/>
      <c r="D30" s="9">
        <v>2.475</v>
      </c>
    </row>
    <row r="31" spans="1:4">
      <c r="A31" s="6" t="s">
        <v>6</v>
      </c>
      <c r="B31" s="6" t="s">
        <v>35</v>
      </c>
      <c r="C31" s="6"/>
      <c r="D31" s="9">
        <v>2.425</v>
      </c>
    </row>
    <row r="32" spans="1:4">
      <c r="A32" s="6" t="s">
        <v>6</v>
      </c>
      <c r="B32" s="6" t="s">
        <v>32</v>
      </c>
      <c r="C32" s="6"/>
      <c r="D32" s="9">
        <v>2.427</v>
      </c>
    </row>
    <row r="33" spans="1:4">
      <c r="A33" s="6" t="s">
        <v>6</v>
      </c>
      <c r="B33" s="6" t="s">
        <v>39</v>
      </c>
      <c r="C33" s="6"/>
      <c r="D33" s="9">
        <v>1.952</v>
      </c>
    </row>
    <row r="34" spans="1:4">
      <c r="A34" s="6" t="s">
        <v>6</v>
      </c>
      <c r="B34" s="6" t="s">
        <v>31</v>
      </c>
      <c r="C34" s="6"/>
      <c r="D34" s="9">
        <v>1.815</v>
      </c>
    </row>
    <row r="35" spans="1:4">
      <c r="A35" s="6" t="s">
        <v>6</v>
      </c>
      <c r="B35" s="6" t="s">
        <v>40</v>
      </c>
      <c r="C35" s="6"/>
      <c r="D35" s="9">
        <v>1.159</v>
      </c>
    </row>
    <row r="36" spans="1:4">
      <c r="A36" s="6" t="s">
        <v>41</v>
      </c>
      <c r="B36" s="6" t="s">
        <v>42</v>
      </c>
      <c r="C36" s="6"/>
      <c r="D36" s="9">
        <v>4.273</v>
      </c>
    </row>
    <row r="37" spans="1:4">
      <c r="A37" s="6" t="s">
        <v>41</v>
      </c>
      <c r="B37" s="6" t="s">
        <v>46</v>
      </c>
      <c r="C37" s="6"/>
      <c r="D37" s="9">
        <v>4.052</v>
      </c>
    </row>
    <row r="38" spans="1:4">
      <c r="A38" s="6" t="s">
        <v>41</v>
      </c>
      <c r="B38" s="6" t="s">
        <v>44</v>
      </c>
      <c r="C38" s="6"/>
      <c r="D38" s="9">
        <v>4.02</v>
      </c>
    </row>
    <row r="39" spans="1:4">
      <c r="A39" s="6" t="s">
        <v>41</v>
      </c>
      <c r="B39" s="6" t="s">
        <v>43</v>
      </c>
      <c r="C39" s="6"/>
      <c r="D39" s="9">
        <v>3.888</v>
      </c>
    </row>
    <row r="40" spans="1:4">
      <c r="A40" s="6" t="s">
        <v>41</v>
      </c>
      <c r="B40" s="6" t="s">
        <v>48</v>
      </c>
      <c r="C40" s="6"/>
      <c r="D40" s="9">
        <v>3.788</v>
      </c>
    </row>
    <row r="41" spans="1:4">
      <c r="A41" s="6" t="s">
        <v>41</v>
      </c>
      <c r="B41" s="6" t="s">
        <v>47</v>
      </c>
      <c r="C41" s="6"/>
      <c r="D41" s="9">
        <v>3.77</v>
      </c>
    </row>
    <row r="42" spans="1:4">
      <c r="A42" s="6" t="s">
        <v>41</v>
      </c>
      <c r="B42" s="6" t="s">
        <v>45</v>
      </c>
      <c r="C42" s="6"/>
      <c r="D42" s="9">
        <v>3.764</v>
      </c>
    </row>
    <row r="43" spans="1:4">
      <c r="A43" s="6" t="s">
        <v>41</v>
      </c>
      <c r="B43" s="6" t="s">
        <v>51</v>
      </c>
      <c r="C43" s="6"/>
      <c r="D43" s="9">
        <v>3.326</v>
      </c>
    </row>
    <row r="44" spans="1:4">
      <c r="A44" s="6" t="s">
        <v>41</v>
      </c>
      <c r="B44" s="6" t="s">
        <v>49</v>
      </c>
      <c r="C44" s="6"/>
      <c r="D44" s="9">
        <v>3.273</v>
      </c>
    </row>
    <row r="45" spans="1:4">
      <c r="A45" s="6" t="s">
        <v>41</v>
      </c>
      <c r="B45" s="6" t="s">
        <v>52</v>
      </c>
      <c r="C45" s="6"/>
      <c r="D45" s="9">
        <v>3.079</v>
      </c>
    </row>
    <row r="46" spans="1:4">
      <c r="A46" s="6" t="s">
        <v>41</v>
      </c>
      <c r="B46" s="6" t="s">
        <v>50</v>
      </c>
      <c r="C46" s="6"/>
      <c r="D46" s="9">
        <v>3.056</v>
      </c>
    </row>
    <row r="47" spans="1:4">
      <c r="A47" s="6" t="s">
        <v>41</v>
      </c>
      <c r="B47" s="6" t="s">
        <v>53</v>
      </c>
      <c r="C47" s="6"/>
      <c r="D47" s="9">
        <v>3.015</v>
      </c>
    </row>
    <row r="48" spans="1:4">
      <c r="A48" s="6" t="s">
        <v>41</v>
      </c>
      <c r="B48" s="6" t="s">
        <v>55</v>
      </c>
      <c r="C48" s="6"/>
      <c r="D48" s="9">
        <v>2.933</v>
      </c>
    </row>
    <row r="49" spans="1:4">
      <c r="A49" s="6" t="s">
        <v>41</v>
      </c>
      <c r="B49" s="6" t="s">
        <v>56</v>
      </c>
      <c r="C49" s="6"/>
      <c r="D49" s="9">
        <v>2.815</v>
      </c>
    </row>
    <row r="50" spans="1:4">
      <c r="A50" s="6" t="s">
        <v>41</v>
      </c>
      <c r="B50" s="6" t="s">
        <v>59</v>
      </c>
      <c r="C50" s="6"/>
      <c r="D50" s="9">
        <v>2.655</v>
      </c>
    </row>
    <row r="51" spans="1:4">
      <c r="A51" s="6" t="s">
        <v>41</v>
      </c>
      <c r="B51" s="6" t="s">
        <v>54</v>
      </c>
      <c r="C51" s="6"/>
      <c r="D51" s="9">
        <v>2.662</v>
      </c>
    </row>
    <row r="52" spans="1:4">
      <c r="A52" s="6" t="s">
        <v>41</v>
      </c>
      <c r="B52" s="6" t="s">
        <v>62</v>
      </c>
      <c r="C52" s="6"/>
      <c r="D52" s="9">
        <v>2.508</v>
      </c>
    </row>
    <row r="53" spans="1:4">
      <c r="A53" s="6" t="s">
        <v>41</v>
      </c>
      <c r="B53" s="6" t="s">
        <v>61</v>
      </c>
      <c r="C53" s="6"/>
      <c r="D53" s="9">
        <v>2.136</v>
      </c>
    </row>
    <row r="54" spans="1:4">
      <c r="A54" s="6" t="s">
        <v>41</v>
      </c>
      <c r="B54" s="6" t="s">
        <v>63</v>
      </c>
      <c r="C54" s="6"/>
      <c r="D54" s="9">
        <v>2.102</v>
      </c>
    </row>
    <row r="55" spans="1:4">
      <c r="A55" s="6" t="s">
        <v>41</v>
      </c>
      <c r="B55" s="6" t="s">
        <v>60</v>
      </c>
      <c r="C55" s="6"/>
      <c r="D55" s="9">
        <v>2.094</v>
      </c>
    </row>
    <row r="56" spans="1:4">
      <c r="A56" s="6" t="s">
        <v>41</v>
      </c>
      <c r="B56" s="6" t="s">
        <v>57</v>
      </c>
      <c r="C56" s="6"/>
      <c r="D56" s="9">
        <v>2.06</v>
      </c>
    </row>
    <row r="57" spans="1:4">
      <c r="A57" s="6" t="s">
        <v>41</v>
      </c>
      <c r="B57" s="6" t="s">
        <v>65</v>
      </c>
      <c r="C57" s="6"/>
      <c r="D57" s="9">
        <v>1.969</v>
      </c>
    </row>
    <row r="58" spans="1:4">
      <c r="A58" s="6" t="s">
        <v>41</v>
      </c>
      <c r="B58" s="6" t="s">
        <v>71</v>
      </c>
      <c r="C58" s="6"/>
      <c r="D58" s="9">
        <v>2.276</v>
      </c>
    </row>
    <row r="59" spans="1:4">
      <c r="A59" s="6" t="s">
        <v>41</v>
      </c>
      <c r="B59" s="6" t="s">
        <v>58</v>
      </c>
      <c r="C59" s="6"/>
      <c r="D59" s="9">
        <v>1.767</v>
      </c>
    </row>
    <row r="60" spans="1:4">
      <c r="A60" s="6" t="s">
        <v>41</v>
      </c>
      <c r="B60" s="6" t="s">
        <v>67</v>
      </c>
      <c r="C60" s="6"/>
      <c r="D60" s="9">
        <v>1.741</v>
      </c>
    </row>
    <row r="61" spans="1:4">
      <c r="A61" s="6" t="s">
        <v>41</v>
      </c>
      <c r="B61" s="6" t="s">
        <v>68</v>
      </c>
      <c r="C61" s="6"/>
      <c r="D61" s="9">
        <v>1.658</v>
      </c>
    </row>
    <row r="62" spans="1:4">
      <c r="A62" s="6" t="s">
        <v>41</v>
      </c>
      <c r="B62" s="6" t="s">
        <v>64</v>
      </c>
      <c r="C62" s="6"/>
      <c r="D62" s="9">
        <v>1.494</v>
      </c>
    </row>
    <row r="63" spans="1:4">
      <c r="A63" s="6" t="s">
        <v>41</v>
      </c>
      <c r="B63" s="6" t="s">
        <v>70</v>
      </c>
      <c r="C63" s="6"/>
      <c r="D63" s="9">
        <v>1.66</v>
      </c>
    </row>
    <row r="64" spans="1:4">
      <c r="A64" s="6" t="s">
        <v>41</v>
      </c>
      <c r="B64" s="6" t="s">
        <v>66</v>
      </c>
      <c r="C64" s="6"/>
      <c r="D64" s="9">
        <v>1.083</v>
      </c>
    </row>
    <row r="65" spans="1:4">
      <c r="A65" s="6" t="s">
        <v>41</v>
      </c>
      <c r="B65" s="6" t="s">
        <v>69</v>
      </c>
      <c r="C65" s="6"/>
      <c r="D65" s="9">
        <v>1.129</v>
      </c>
    </row>
    <row r="66" spans="1:4">
      <c r="A66" s="6" t="s">
        <v>41</v>
      </c>
      <c r="B66" s="6" t="s">
        <v>72</v>
      </c>
      <c r="C66" s="6"/>
      <c r="D66" s="9">
        <v>0.886</v>
      </c>
    </row>
    <row r="67" spans="1:4">
      <c r="A67" s="6" t="s">
        <v>41</v>
      </c>
      <c r="B67" s="6" t="s">
        <v>73</v>
      </c>
      <c r="C67" s="6"/>
      <c r="D67" s="9">
        <v>0.415</v>
      </c>
    </row>
    <row r="68" spans="1:4">
      <c r="A68" s="6" t="s">
        <v>41</v>
      </c>
      <c r="B68" s="6" t="s">
        <v>74</v>
      </c>
      <c r="C68" s="6"/>
      <c r="D68" s="9">
        <v>0.538</v>
      </c>
    </row>
    <row r="69" spans="1:4">
      <c r="A69" s="6" t="s">
        <v>75</v>
      </c>
      <c r="B69" s="6" t="s">
        <v>77</v>
      </c>
      <c r="C69" s="6"/>
      <c r="D69" s="9">
        <v>4.082</v>
      </c>
    </row>
    <row r="70" spans="1:4">
      <c r="A70" s="6" t="s">
        <v>75</v>
      </c>
      <c r="B70" s="6" t="s">
        <v>76</v>
      </c>
      <c r="C70" s="6"/>
      <c r="D70" s="9">
        <v>3.94</v>
      </c>
    </row>
    <row r="71" spans="1:4">
      <c r="A71" s="6" t="s">
        <v>75</v>
      </c>
      <c r="B71" s="6" t="s">
        <v>78</v>
      </c>
      <c r="C71" s="6"/>
      <c r="D71" s="9">
        <v>3.793</v>
      </c>
    </row>
    <row r="72" spans="1:4">
      <c r="A72" s="6" t="s">
        <v>75</v>
      </c>
      <c r="B72" s="6" t="s">
        <v>80</v>
      </c>
      <c r="C72" s="6"/>
      <c r="D72" s="9">
        <v>3.773</v>
      </c>
    </row>
    <row r="73" spans="1:4">
      <c r="A73" s="6" t="s">
        <v>75</v>
      </c>
      <c r="B73" s="6" t="s">
        <v>79</v>
      </c>
      <c r="C73" s="6"/>
      <c r="D73" s="9">
        <v>3.661</v>
      </c>
    </row>
    <row r="74" spans="1:4">
      <c r="A74" s="6" t="s">
        <v>75</v>
      </c>
      <c r="B74" s="6" t="s">
        <v>81</v>
      </c>
      <c r="C74" s="6"/>
      <c r="D74" s="9">
        <v>3.552</v>
      </c>
    </row>
    <row r="75" spans="1:4">
      <c r="A75" s="6" t="s">
        <v>75</v>
      </c>
      <c r="B75" s="6" t="s">
        <v>83</v>
      </c>
      <c r="C75" s="6"/>
      <c r="D75" s="9">
        <v>3.527</v>
      </c>
    </row>
    <row r="76" spans="1:4">
      <c r="A76" s="6" t="s">
        <v>75</v>
      </c>
      <c r="B76" s="6" t="s">
        <v>82</v>
      </c>
      <c r="C76" s="6"/>
      <c r="D76" s="9">
        <v>3.5</v>
      </c>
    </row>
    <row r="77" spans="1:4">
      <c r="A77" s="6" t="s">
        <v>75</v>
      </c>
      <c r="B77" s="6" t="s">
        <v>85</v>
      </c>
      <c r="C77" s="6"/>
      <c r="D77" s="9">
        <v>3.488</v>
      </c>
    </row>
    <row r="78" spans="1:4">
      <c r="A78" s="6" t="s">
        <v>75</v>
      </c>
      <c r="B78" s="6" t="s">
        <v>84</v>
      </c>
      <c r="C78" s="6"/>
      <c r="D78" s="9">
        <v>3.145</v>
      </c>
    </row>
    <row r="79" spans="1:4">
      <c r="A79" s="6" t="s">
        <v>75</v>
      </c>
      <c r="B79" s="6" t="s">
        <v>88</v>
      </c>
      <c r="C79" s="6"/>
      <c r="D79" s="9">
        <v>3.143</v>
      </c>
    </row>
    <row r="80" spans="1:4">
      <c r="A80" s="6" t="s">
        <v>75</v>
      </c>
      <c r="B80" s="6" t="s">
        <v>87</v>
      </c>
      <c r="C80" s="6"/>
      <c r="D80" s="9">
        <v>3.079</v>
      </c>
    </row>
    <row r="81" spans="1:4">
      <c r="A81" s="6" t="s">
        <v>75</v>
      </c>
      <c r="B81" s="6" t="s">
        <v>90</v>
      </c>
      <c r="C81" s="6"/>
      <c r="D81" s="9">
        <v>2.982</v>
      </c>
    </row>
    <row r="82" spans="1:4">
      <c r="A82" s="6" t="s">
        <v>75</v>
      </c>
      <c r="B82" s="6" t="s">
        <v>92</v>
      </c>
      <c r="C82" s="6"/>
      <c r="D82" s="9">
        <v>2.959</v>
      </c>
    </row>
    <row r="83" spans="1:4">
      <c r="A83" s="6" t="s">
        <v>75</v>
      </c>
      <c r="B83" s="6" t="s">
        <v>86</v>
      </c>
      <c r="C83" s="6"/>
      <c r="D83" s="9">
        <v>2.839</v>
      </c>
    </row>
    <row r="84" spans="1:4">
      <c r="A84" s="6" t="s">
        <v>75</v>
      </c>
      <c r="B84" s="6" t="s">
        <v>91</v>
      </c>
      <c r="C84" s="6"/>
      <c r="D84" s="9">
        <v>2.814</v>
      </c>
    </row>
    <row r="85" spans="1:4">
      <c r="A85" s="6" t="s">
        <v>75</v>
      </c>
      <c r="B85" s="6" t="s">
        <v>89</v>
      </c>
      <c r="C85" s="6"/>
      <c r="D85" s="9">
        <v>2.698</v>
      </c>
    </row>
    <row r="86" spans="1:4">
      <c r="A86" s="6" t="s">
        <v>75</v>
      </c>
      <c r="B86" s="6" t="s">
        <v>95</v>
      </c>
      <c r="C86" s="6"/>
      <c r="D86" s="9">
        <v>2.638</v>
      </c>
    </row>
    <row r="87" spans="1:4">
      <c r="A87" s="6" t="s">
        <v>75</v>
      </c>
      <c r="B87" s="6" t="s">
        <v>94</v>
      </c>
      <c r="C87" s="6"/>
      <c r="D87" s="9">
        <v>2.556</v>
      </c>
    </row>
    <row r="88" spans="1:4">
      <c r="A88" s="6" t="s">
        <v>75</v>
      </c>
      <c r="B88" s="6" t="s">
        <v>97</v>
      </c>
      <c r="C88" s="6"/>
      <c r="D88" s="9">
        <v>2.56</v>
      </c>
    </row>
    <row r="89" spans="1:4">
      <c r="A89" s="6" t="s">
        <v>75</v>
      </c>
      <c r="B89" s="6" t="s">
        <v>101</v>
      </c>
      <c r="C89" s="6"/>
      <c r="D89" s="9">
        <v>2.504</v>
      </c>
    </row>
    <row r="90" spans="1:4">
      <c r="A90" s="6" t="s">
        <v>75</v>
      </c>
      <c r="B90" s="6" t="s">
        <v>93</v>
      </c>
      <c r="C90" s="6"/>
      <c r="D90" s="9">
        <v>2.42</v>
      </c>
    </row>
    <row r="91" spans="1:4">
      <c r="A91" s="6" t="s">
        <v>75</v>
      </c>
      <c r="B91" s="6" t="s">
        <v>99</v>
      </c>
      <c r="C91" s="6"/>
      <c r="D91" s="9">
        <v>2.205</v>
      </c>
    </row>
    <row r="92" spans="1:4">
      <c r="A92" s="6" t="s">
        <v>75</v>
      </c>
      <c r="B92" s="6" t="s">
        <v>98</v>
      </c>
      <c r="C92" s="6"/>
      <c r="D92" s="9">
        <v>2.227</v>
      </c>
    </row>
    <row r="93" spans="1:4">
      <c r="A93" s="6" t="s">
        <v>75</v>
      </c>
      <c r="B93" s="6" t="s">
        <v>96</v>
      </c>
      <c r="C93" s="6"/>
      <c r="D93" s="9">
        <v>2.011</v>
      </c>
    </row>
    <row r="94" spans="1:4">
      <c r="A94" s="6" t="s">
        <v>75</v>
      </c>
      <c r="B94" s="6" t="s">
        <v>105</v>
      </c>
      <c r="C94" s="6"/>
      <c r="D94" s="9">
        <v>2.002</v>
      </c>
    </row>
    <row r="95" spans="1:4">
      <c r="A95" s="6" t="s">
        <v>75</v>
      </c>
      <c r="B95" s="6" t="s">
        <v>100</v>
      </c>
      <c r="C95" s="6"/>
      <c r="D95" s="9">
        <v>1.962</v>
      </c>
    </row>
    <row r="96" spans="1:4">
      <c r="A96" s="6" t="s">
        <v>75</v>
      </c>
      <c r="B96" s="6" t="s">
        <v>102</v>
      </c>
      <c r="C96" s="6"/>
      <c r="D96" s="9">
        <v>1.821</v>
      </c>
    </row>
    <row r="97" spans="1:4">
      <c r="A97" s="6" t="s">
        <v>75</v>
      </c>
      <c r="B97" s="6" t="s">
        <v>106</v>
      </c>
      <c r="C97" s="6"/>
      <c r="D97" s="9">
        <v>1.735</v>
      </c>
    </row>
    <row r="98" spans="1:4">
      <c r="A98" s="6" t="s">
        <v>75</v>
      </c>
      <c r="B98" s="6" t="s">
        <v>104</v>
      </c>
      <c r="C98" s="6"/>
      <c r="D98" s="9">
        <v>1.798</v>
      </c>
    </row>
    <row r="99" spans="1:4">
      <c r="A99" s="6" t="s">
        <v>75</v>
      </c>
      <c r="B99" s="6" t="s">
        <v>103</v>
      </c>
      <c r="C99" s="6"/>
      <c r="D99" s="9">
        <v>1.588</v>
      </c>
    </row>
    <row r="100" spans="1:4">
      <c r="A100" s="6" t="s">
        <v>75</v>
      </c>
      <c r="B100" s="6" t="s">
        <v>107</v>
      </c>
      <c r="C100" s="6"/>
      <c r="D100" s="9">
        <v>0.44</v>
      </c>
    </row>
    <row r="101" spans="1:4">
      <c r="A101" s="6" t="s">
        <v>75</v>
      </c>
      <c r="B101" s="6" t="s">
        <v>108</v>
      </c>
      <c r="C101" s="6"/>
      <c r="D101" s="9">
        <v>1.076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80"/>
  <sheetViews>
    <sheetView workbookViewId="0">
      <selection activeCell="D10" sqref="D10"/>
    </sheetView>
  </sheetViews>
  <sheetFormatPr defaultColWidth="9.20192307692308" defaultRowHeight="16.8"/>
  <cols>
    <col min="1" max="1" width="43.2692307692308" style="1" customWidth="1"/>
    <col min="2" max="2" width="14.1346153846154" style="1" customWidth="1"/>
    <col min="3" max="3" width="11.5288461538462" style="1" customWidth="1"/>
    <col min="4" max="4" width="17.5961538461538" style="1" customWidth="1"/>
    <col min="5" max="5" width="44.5288461538462" style="1" customWidth="1"/>
    <col min="6" max="6" width="9.20192307692308" style="1" customWidth="1"/>
    <col min="7" max="8" width="8.13461538461539" style="1" customWidth="1"/>
    <col min="9" max="9" width="6" style="1" customWidth="1"/>
    <col min="10" max="10" width="8" style="2" customWidth="1"/>
    <col min="11" max="11" width="15.1346153846154" style="2" customWidth="1"/>
    <col min="12" max="12" width="8.66346153846154" style="2" customWidth="1"/>
    <col min="13" max="13" width="129.067307692308" customWidth="1"/>
  </cols>
  <sheetData>
    <row r="1" spans="1:13">
      <c r="A1" s="4" t="s">
        <v>0</v>
      </c>
      <c r="B1" s="4" t="s">
        <v>1</v>
      </c>
      <c r="C1" s="4" t="s">
        <v>2</v>
      </c>
      <c r="D1" s="4" t="s">
        <v>144</v>
      </c>
      <c r="E1" s="4" t="s">
        <v>145</v>
      </c>
      <c r="F1" s="4" t="s">
        <v>146</v>
      </c>
      <c r="G1" s="4" t="s">
        <v>147</v>
      </c>
      <c r="H1" s="4" t="s">
        <v>184</v>
      </c>
      <c r="I1" s="4" t="s">
        <v>185</v>
      </c>
      <c r="J1" s="9" t="s">
        <v>148</v>
      </c>
      <c r="K1" s="9" t="s">
        <v>186</v>
      </c>
      <c r="L1" s="9" t="s">
        <v>143</v>
      </c>
      <c r="M1" s="20"/>
    </row>
    <row r="2" spans="1:12">
      <c r="A2" s="4" t="s">
        <v>6</v>
      </c>
      <c r="B2" s="4" t="s">
        <v>40</v>
      </c>
      <c r="C2" s="4"/>
      <c r="D2" s="4" t="s">
        <v>187</v>
      </c>
      <c r="E2" s="4" t="s">
        <v>188</v>
      </c>
      <c r="F2" s="4"/>
      <c r="G2" s="4" t="s">
        <v>173</v>
      </c>
      <c r="H2" s="4"/>
      <c r="I2" s="4"/>
      <c r="J2" s="9">
        <v>0</v>
      </c>
      <c r="K2" s="9"/>
      <c r="L2" s="18">
        <f>IF(J2=100,0.3,IF(J2&lt;60,0,(J2*0.04-2)/8))</f>
        <v>0</v>
      </c>
    </row>
    <row r="3" spans="1:12">
      <c r="A3" s="4" t="s">
        <v>6</v>
      </c>
      <c r="B3" s="4" t="s">
        <v>40</v>
      </c>
      <c r="C3" s="4"/>
      <c r="D3" s="4" t="s">
        <v>187</v>
      </c>
      <c r="E3" s="4" t="s">
        <v>188</v>
      </c>
      <c r="F3" s="4"/>
      <c r="G3" s="4" t="s">
        <v>174</v>
      </c>
      <c r="H3" s="4"/>
      <c r="I3" s="4"/>
      <c r="J3" s="9">
        <v>0</v>
      </c>
      <c r="K3" s="9"/>
      <c r="L3" s="18">
        <f>IF(J3=100,0.3,IF(J3&lt;60,0,(J3*0.04-2)/8))</f>
        <v>0</v>
      </c>
    </row>
    <row r="4" spans="1:12">
      <c r="A4" s="4" t="s">
        <v>6</v>
      </c>
      <c r="B4" s="4" t="s">
        <v>40</v>
      </c>
      <c r="C4" s="4"/>
      <c r="D4" s="4" t="s">
        <v>187</v>
      </c>
      <c r="E4" s="4" t="s">
        <v>189</v>
      </c>
      <c r="F4" s="4"/>
      <c r="G4" s="4" t="s">
        <v>173</v>
      </c>
      <c r="H4" s="4"/>
      <c r="I4" s="4"/>
      <c r="J4" s="9">
        <v>0</v>
      </c>
      <c r="K4" s="9"/>
      <c r="L4" s="18">
        <f>IF(J4&gt;=20,0.2,IF(J4&lt;10,0,((J4-10)*0.1+2.5)/20))</f>
        <v>0</v>
      </c>
    </row>
    <row r="5" spans="1:12">
      <c r="A5" s="4" t="s">
        <v>6</v>
      </c>
      <c r="B5" s="4" t="s">
        <v>40</v>
      </c>
      <c r="C5" s="4"/>
      <c r="D5" s="4" t="s">
        <v>187</v>
      </c>
      <c r="E5" s="4" t="s">
        <v>189</v>
      </c>
      <c r="F5" s="4"/>
      <c r="G5" s="4" t="s">
        <v>174</v>
      </c>
      <c r="H5" s="4"/>
      <c r="I5" s="4"/>
      <c r="J5" s="9">
        <v>0</v>
      </c>
      <c r="K5" s="9"/>
      <c r="L5" s="18">
        <f>IF(J5&gt;=20,0.2,IF(J5&lt;10,0,((J5-10)*0.1+2.5)/20))</f>
        <v>0</v>
      </c>
    </row>
    <row r="6" spans="1:12">
      <c r="A6" s="4" t="s">
        <v>6</v>
      </c>
      <c r="B6" s="4" t="s">
        <v>38</v>
      </c>
      <c r="C6" s="4"/>
      <c r="D6" s="4" t="s">
        <v>190</v>
      </c>
      <c r="E6" s="4" t="s">
        <v>191</v>
      </c>
      <c r="F6" s="4"/>
      <c r="G6" s="4" t="s">
        <v>173</v>
      </c>
      <c r="H6" s="4"/>
      <c r="I6" s="4"/>
      <c r="J6" s="9">
        <v>62</v>
      </c>
      <c r="K6" s="9"/>
      <c r="L6" s="9"/>
    </row>
    <row r="7" spans="1:12">
      <c r="A7" s="4" t="s">
        <v>6</v>
      </c>
      <c r="B7" s="4" t="s">
        <v>38</v>
      </c>
      <c r="C7" s="4"/>
      <c r="D7" s="4" t="s">
        <v>190</v>
      </c>
      <c r="E7" s="4" t="s">
        <v>191</v>
      </c>
      <c r="F7" s="4"/>
      <c r="G7" s="4" t="s">
        <v>174</v>
      </c>
      <c r="H7" s="4"/>
      <c r="I7" s="4"/>
      <c r="J7" s="9">
        <v>65</v>
      </c>
      <c r="K7" s="9"/>
      <c r="L7" s="9"/>
    </row>
    <row r="8" spans="1:12">
      <c r="A8" s="4" t="s">
        <v>6</v>
      </c>
      <c r="B8" s="4" t="s">
        <v>38</v>
      </c>
      <c r="C8" s="4"/>
      <c r="D8" s="4" t="s">
        <v>187</v>
      </c>
      <c r="E8" s="4" t="s">
        <v>188</v>
      </c>
      <c r="F8" s="4"/>
      <c r="G8" s="4" t="s">
        <v>173</v>
      </c>
      <c r="H8" s="4"/>
      <c r="I8" s="4"/>
      <c r="J8" s="9">
        <v>46.6166666666667</v>
      </c>
      <c r="K8" s="9"/>
      <c r="L8" s="18">
        <f>IF(J8=100,0.3,IF(J8&lt;60,0,(J8*0.04-2)/8))</f>
        <v>0</v>
      </c>
    </row>
    <row r="9" spans="1:12">
      <c r="A9" s="4" t="s">
        <v>6</v>
      </c>
      <c r="B9" s="4" t="s">
        <v>38</v>
      </c>
      <c r="C9" s="4"/>
      <c r="D9" s="4" t="s">
        <v>187</v>
      </c>
      <c r="E9" s="4" t="s">
        <v>188</v>
      </c>
      <c r="F9" s="4"/>
      <c r="G9" s="4" t="s">
        <v>174</v>
      </c>
      <c r="H9" s="4"/>
      <c r="I9" s="4"/>
      <c r="J9" s="9">
        <v>50.1833333333333</v>
      </c>
      <c r="K9" s="9"/>
      <c r="L9" s="18">
        <f>IF(J9=100,0.3,IF(J9&lt;60,0,(J9*0.04-2)/8))</f>
        <v>0</v>
      </c>
    </row>
    <row r="10" spans="1:12">
      <c r="A10" s="4" t="s">
        <v>6</v>
      </c>
      <c r="B10" s="4" t="s">
        <v>38</v>
      </c>
      <c r="C10" s="4"/>
      <c r="D10" s="4" t="s">
        <v>187</v>
      </c>
      <c r="E10" s="4" t="s">
        <v>189</v>
      </c>
      <c r="F10" s="4"/>
      <c r="G10" s="4" t="s">
        <v>173</v>
      </c>
      <c r="H10" s="4"/>
      <c r="I10" s="4"/>
      <c r="J10" s="9">
        <v>20</v>
      </c>
      <c r="K10" s="9"/>
      <c r="L10" s="18">
        <f>IF(J10&gt;=20,0.2,IF(J10&lt;10,0,((J10-10)*0.1+2.5)/20))</f>
        <v>0.2</v>
      </c>
    </row>
    <row r="11" spans="1:12">
      <c r="A11" s="4" t="s">
        <v>6</v>
      </c>
      <c r="B11" s="14" t="s">
        <v>38</v>
      </c>
      <c r="C11" s="15"/>
      <c r="D11" s="4" t="s">
        <v>187</v>
      </c>
      <c r="E11" s="4" t="s">
        <v>189</v>
      </c>
      <c r="F11" s="4"/>
      <c r="G11" s="4" t="s">
        <v>174</v>
      </c>
      <c r="H11" s="4"/>
      <c r="I11" s="4"/>
      <c r="J11" s="9">
        <v>0</v>
      </c>
      <c r="K11" s="9"/>
      <c r="L11" s="18">
        <f>IF(J11&gt;=20,0.2,IF(J11&lt;10,0,((J11-10)*0.1+2.5)/20))</f>
        <v>0</v>
      </c>
    </row>
    <row r="12" spans="1:12">
      <c r="A12" s="4" t="s">
        <v>6</v>
      </c>
      <c r="B12" s="4" t="s">
        <v>38</v>
      </c>
      <c r="C12" s="4"/>
      <c r="D12" s="4" t="s">
        <v>187</v>
      </c>
      <c r="E12" s="4" t="s">
        <v>189</v>
      </c>
      <c r="F12" s="4"/>
      <c r="G12" s="4" t="s">
        <v>174</v>
      </c>
      <c r="H12" s="4"/>
      <c r="I12" s="4"/>
      <c r="J12" s="9">
        <v>0</v>
      </c>
      <c r="K12" s="9"/>
      <c r="L12" s="18">
        <f>IF(J12&gt;=20,0.2,IF(J12&lt;10,0,((J12-10)*0.1+2.5)/20))</f>
        <v>0</v>
      </c>
    </row>
    <row r="13" spans="1:12">
      <c r="A13" s="4" t="s">
        <v>6</v>
      </c>
      <c r="B13" s="4" t="s">
        <v>28</v>
      </c>
      <c r="C13" s="4"/>
      <c r="D13" s="4" t="s">
        <v>190</v>
      </c>
      <c r="E13" s="4" t="s">
        <v>191</v>
      </c>
      <c r="F13" s="4"/>
      <c r="G13" s="4" t="s">
        <v>173</v>
      </c>
      <c r="H13" s="4"/>
      <c r="I13" s="4"/>
      <c r="J13" s="9">
        <v>75</v>
      </c>
      <c r="K13" s="9"/>
      <c r="L13" s="9"/>
    </row>
    <row r="14" spans="1:12">
      <c r="A14" s="4" t="s">
        <v>6</v>
      </c>
      <c r="B14" s="4" t="s">
        <v>28</v>
      </c>
      <c r="C14" s="4"/>
      <c r="D14" s="4" t="s">
        <v>190</v>
      </c>
      <c r="E14" s="4" t="s">
        <v>191</v>
      </c>
      <c r="F14" s="4"/>
      <c r="G14" s="4" t="s">
        <v>174</v>
      </c>
      <c r="H14" s="4"/>
      <c r="I14" s="4"/>
      <c r="J14" s="9">
        <v>81</v>
      </c>
      <c r="K14" s="9"/>
      <c r="L14" s="9"/>
    </row>
    <row r="15" spans="1:12">
      <c r="A15" s="4" t="s">
        <v>6</v>
      </c>
      <c r="B15" s="4" t="s">
        <v>28</v>
      </c>
      <c r="C15" s="4"/>
      <c r="D15" s="4" t="s">
        <v>187</v>
      </c>
      <c r="E15" s="4" t="s">
        <v>188</v>
      </c>
      <c r="F15" s="4"/>
      <c r="G15" s="4" t="s">
        <v>173</v>
      </c>
      <c r="H15" s="4"/>
      <c r="I15" s="4"/>
      <c r="J15" s="9">
        <v>60.3833333333333</v>
      </c>
      <c r="K15" s="9"/>
      <c r="L15" s="18">
        <f>IF(J15=100,0.3,IF(J15&lt;60,0,(J15*0.04-2)/8))</f>
        <v>0.0519166666666665</v>
      </c>
    </row>
    <row r="16" spans="1:12">
      <c r="A16" s="4" t="s">
        <v>6</v>
      </c>
      <c r="B16" s="4" t="s">
        <v>28</v>
      </c>
      <c r="C16" s="4"/>
      <c r="D16" s="4" t="s">
        <v>187</v>
      </c>
      <c r="E16" s="4" t="s">
        <v>188</v>
      </c>
      <c r="F16" s="4"/>
      <c r="G16" s="4" t="s">
        <v>174</v>
      </c>
      <c r="H16" s="4"/>
      <c r="I16" s="4"/>
      <c r="J16" s="9">
        <v>58.525</v>
      </c>
      <c r="K16" s="9"/>
      <c r="L16" s="18">
        <f>IF(J16=100,0.3,IF(J16&lt;60,0,(J16*0.04-2)/8))</f>
        <v>0</v>
      </c>
    </row>
    <row r="17" spans="1:12">
      <c r="A17" s="4" t="s">
        <v>6</v>
      </c>
      <c r="B17" s="4" t="s">
        <v>28</v>
      </c>
      <c r="C17" s="4"/>
      <c r="D17" s="4" t="s">
        <v>187</v>
      </c>
      <c r="E17" s="4" t="s">
        <v>189</v>
      </c>
      <c r="F17" s="4"/>
      <c r="G17" s="4" t="s">
        <v>173</v>
      </c>
      <c r="H17" s="4"/>
      <c r="I17" s="4"/>
      <c r="J17" s="9">
        <v>20</v>
      </c>
      <c r="K17" s="9"/>
      <c r="L17" s="18">
        <f>IF(J17&gt;=20,0.2,IF(J17&lt;10,0,((J17-10)*0.1+2.5)/20))</f>
        <v>0.2</v>
      </c>
    </row>
    <row r="18" spans="1:12">
      <c r="A18" s="4" t="s">
        <v>6</v>
      </c>
      <c r="B18" s="14" t="s">
        <v>28</v>
      </c>
      <c r="C18" s="15"/>
      <c r="D18" s="4" t="s">
        <v>187</v>
      </c>
      <c r="E18" s="4" t="s">
        <v>189</v>
      </c>
      <c r="F18" s="4"/>
      <c r="G18" s="4" t="s">
        <v>174</v>
      </c>
      <c r="H18" s="4"/>
      <c r="I18" s="4"/>
      <c r="J18" s="9">
        <v>21</v>
      </c>
      <c r="K18" s="9"/>
      <c r="L18" s="18">
        <f>IF(J18&gt;=20,0.2,IF(J18&lt;10,0,((J18-10)*0.1+2.5)/20))</f>
        <v>0.2</v>
      </c>
    </row>
    <row r="19" spans="1:12">
      <c r="A19" s="4" t="s">
        <v>6</v>
      </c>
      <c r="B19" s="4" t="s">
        <v>28</v>
      </c>
      <c r="C19" s="4"/>
      <c r="D19" s="4" t="s">
        <v>187</v>
      </c>
      <c r="E19" s="4" t="s">
        <v>189</v>
      </c>
      <c r="F19" s="4"/>
      <c r="G19" s="4" t="s">
        <v>174</v>
      </c>
      <c r="H19" s="4"/>
      <c r="I19" s="4"/>
      <c r="J19" s="9">
        <v>21</v>
      </c>
      <c r="K19" s="9"/>
      <c r="L19" s="18">
        <f>IF(J19&gt;=20,0.2,IF(J19&lt;10,0,((J19-10)*0.1+2.5)/20))</f>
        <v>0.2</v>
      </c>
    </row>
    <row r="20" spans="1:12">
      <c r="A20" s="4" t="s">
        <v>6</v>
      </c>
      <c r="B20" s="4" t="s">
        <v>32</v>
      </c>
      <c r="C20" s="4"/>
      <c r="D20" s="4" t="s">
        <v>190</v>
      </c>
      <c r="E20" s="4" t="s">
        <v>191</v>
      </c>
      <c r="F20" s="4"/>
      <c r="G20" s="4" t="s">
        <v>173</v>
      </c>
      <c r="H20" s="4"/>
      <c r="I20" s="4"/>
      <c r="J20" s="9">
        <v>65</v>
      </c>
      <c r="K20" s="9"/>
      <c r="L20" s="9"/>
    </row>
    <row r="21" spans="1:12">
      <c r="A21" s="4" t="s">
        <v>6</v>
      </c>
      <c r="B21" s="4" t="s">
        <v>32</v>
      </c>
      <c r="C21" s="4"/>
      <c r="D21" s="4" t="s">
        <v>190</v>
      </c>
      <c r="E21" s="4" t="s">
        <v>191</v>
      </c>
      <c r="F21" s="4"/>
      <c r="G21" s="4" t="s">
        <v>174</v>
      </c>
      <c r="H21" s="4"/>
      <c r="I21" s="4"/>
      <c r="J21" s="9">
        <v>61</v>
      </c>
      <c r="K21" s="9"/>
      <c r="L21" s="9"/>
    </row>
    <row r="22" spans="1:12">
      <c r="A22" s="4" t="s">
        <v>6</v>
      </c>
      <c r="B22" s="4" t="s">
        <v>32</v>
      </c>
      <c r="C22" s="4"/>
      <c r="D22" s="4" t="s">
        <v>187</v>
      </c>
      <c r="E22" s="4" t="s">
        <v>188</v>
      </c>
      <c r="F22" s="4"/>
      <c r="G22" s="4" t="s">
        <v>173</v>
      </c>
      <c r="H22" s="4"/>
      <c r="I22" s="4"/>
      <c r="J22" s="9">
        <v>21.925</v>
      </c>
      <c r="K22" s="9"/>
      <c r="L22" s="18">
        <f>IF(J22=100,0.3,IF(J22&lt;60,0,(J22*0.04-2)/8))</f>
        <v>0</v>
      </c>
    </row>
    <row r="23" spans="1:12">
      <c r="A23" s="4" t="s">
        <v>6</v>
      </c>
      <c r="B23" s="4" t="s">
        <v>32</v>
      </c>
      <c r="C23" s="4"/>
      <c r="D23" s="4" t="s">
        <v>187</v>
      </c>
      <c r="E23" s="4" t="s">
        <v>188</v>
      </c>
      <c r="F23" s="4"/>
      <c r="G23" s="4" t="s">
        <v>174</v>
      </c>
      <c r="H23" s="4"/>
      <c r="I23" s="4"/>
      <c r="J23" s="9">
        <v>1.975</v>
      </c>
      <c r="K23" s="9"/>
      <c r="L23" s="18">
        <f>IF(J23=100,0.3,IF(J23&lt;60,0,(J23*0.04-2)/8))</f>
        <v>0</v>
      </c>
    </row>
    <row r="24" spans="1:12">
      <c r="A24" s="4" t="s">
        <v>6</v>
      </c>
      <c r="B24" s="4" t="s">
        <v>32</v>
      </c>
      <c r="C24" s="4"/>
      <c r="D24" s="4" t="s">
        <v>187</v>
      </c>
      <c r="E24" s="4" t="s">
        <v>189</v>
      </c>
      <c r="F24" s="4"/>
      <c r="G24" s="4" t="s">
        <v>173</v>
      </c>
      <c r="H24" s="4"/>
      <c r="I24" s="4"/>
      <c r="J24" s="9">
        <v>7</v>
      </c>
      <c r="K24" s="9"/>
      <c r="L24" s="18">
        <f>IF(J24&gt;=20,0.2,IF(J24&lt;10,0,((J24-10)*0.1+2.5)/20))</f>
        <v>0</v>
      </c>
    </row>
    <row r="25" spans="1:12">
      <c r="A25" s="4" t="s">
        <v>6</v>
      </c>
      <c r="B25" s="14" t="s">
        <v>32</v>
      </c>
      <c r="C25" s="15"/>
      <c r="D25" s="4" t="s">
        <v>187</v>
      </c>
      <c r="E25" s="4" t="s">
        <v>189</v>
      </c>
      <c r="F25" s="4"/>
      <c r="G25" s="4" t="s">
        <v>174</v>
      </c>
      <c r="H25" s="4"/>
      <c r="I25" s="4"/>
      <c r="J25" s="9">
        <v>0</v>
      </c>
      <c r="K25" s="9"/>
      <c r="L25" s="18">
        <f>IF(J25&gt;=20,0.2,IF(J25&lt;10,0,((J25-10)*0.1+2.5)/20))</f>
        <v>0</v>
      </c>
    </row>
    <row r="26" spans="1:12">
      <c r="A26" s="4" t="s">
        <v>6</v>
      </c>
      <c r="B26" s="4" t="s">
        <v>32</v>
      </c>
      <c r="C26" s="4"/>
      <c r="D26" s="4" t="s">
        <v>187</v>
      </c>
      <c r="E26" s="4" t="s">
        <v>189</v>
      </c>
      <c r="F26" s="4"/>
      <c r="G26" s="4" t="s">
        <v>174</v>
      </c>
      <c r="H26" s="4"/>
      <c r="I26" s="4"/>
      <c r="J26" s="9">
        <v>0</v>
      </c>
      <c r="K26" s="9"/>
      <c r="L26" s="18">
        <f>IF(J26&gt;=20,0.2,IF(J26&lt;10,0,((J26-10)*0.1+2.5)/20))</f>
        <v>0</v>
      </c>
    </row>
    <row r="27" spans="1:12">
      <c r="A27" s="4" t="s">
        <v>6</v>
      </c>
      <c r="B27" s="4" t="s">
        <v>18</v>
      </c>
      <c r="C27" s="4"/>
      <c r="D27" s="4" t="s">
        <v>190</v>
      </c>
      <c r="E27" s="4" t="s">
        <v>191</v>
      </c>
      <c r="F27" s="4"/>
      <c r="G27" s="4" t="s">
        <v>173</v>
      </c>
      <c r="H27" s="4"/>
      <c r="I27" s="4"/>
      <c r="J27" s="9">
        <v>80</v>
      </c>
      <c r="K27" s="9"/>
      <c r="L27" s="9"/>
    </row>
    <row r="28" spans="1:12">
      <c r="A28" s="4" t="s">
        <v>6</v>
      </c>
      <c r="B28" s="4" t="s">
        <v>18</v>
      </c>
      <c r="C28" s="4"/>
      <c r="D28" s="4" t="s">
        <v>190</v>
      </c>
      <c r="E28" s="4" t="s">
        <v>191</v>
      </c>
      <c r="F28" s="4"/>
      <c r="G28" s="4" t="s">
        <v>174</v>
      </c>
      <c r="H28" s="4"/>
      <c r="I28" s="4"/>
      <c r="J28" s="9">
        <v>82</v>
      </c>
      <c r="K28" s="9"/>
      <c r="L28" s="9"/>
    </row>
    <row r="29" spans="1:12">
      <c r="A29" s="4" t="s">
        <v>6</v>
      </c>
      <c r="B29" s="4" t="s">
        <v>18</v>
      </c>
      <c r="C29" s="4"/>
      <c r="D29" s="4" t="s">
        <v>187</v>
      </c>
      <c r="E29" s="4" t="s">
        <v>188</v>
      </c>
      <c r="F29" s="4"/>
      <c r="G29" s="4" t="s">
        <v>173</v>
      </c>
      <c r="H29" s="4"/>
      <c r="I29" s="4"/>
      <c r="J29" s="9">
        <v>100</v>
      </c>
      <c r="K29" s="9"/>
      <c r="L29" s="18">
        <f>IF(J29=100,0.3,IF(J29&lt;60,0,(J29*0.04-2)/8))</f>
        <v>0.3</v>
      </c>
    </row>
    <row r="30" spans="1:12">
      <c r="A30" s="4" t="s">
        <v>6</v>
      </c>
      <c r="B30" s="4" t="s">
        <v>18</v>
      </c>
      <c r="C30" s="4"/>
      <c r="D30" s="4" t="s">
        <v>187</v>
      </c>
      <c r="E30" s="4" t="s">
        <v>188</v>
      </c>
      <c r="F30" s="4"/>
      <c r="G30" s="4" t="s">
        <v>174</v>
      </c>
      <c r="H30" s="4"/>
      <c r="I30" s="4"/>
      <c r="J30" s="9">
        <v>100</v>
      </c>
      <c r="K30" s="9"/>
      <c r="L30" s="18">
        <f>IF(J30=100,0.3,IF(J30&lt;60,0,(J30*0.04-2)/8))</f>
        <v>0.3</v>
      </c>
    </row>
    <row r="31" spans="1:12">
      <c r="A31" s="4" t="s">
        <v>6</v>
      </c>
      <c r="B31" s="4" t="s">
        <v>18</v>
      </c>
      <c r="C31" s="4"/>
      <c r="D31" s="4" t="s">
        <v>187</v>
      </c>
      <c r="E31" s="4" t="s">
        <v>189</v>
      </c>
      <c r="F31" s="4"/>
      <c r="G31" s="4" t="s">
        <v>173</v>
      </c>
      <c r="H31" s="4"/>
      <c r="I31" s="4"/>
      <c r="J31" s="9">
        <v>20</v>
      </c>
      <c r="K31" s="9"/>
      <c r="L31" s="18">
        <f>IF(J31&gt;=20,0.2,IF(J31&lt;10,0,((J31-10)*0.1+2.5)/20))</f>
        <v>0.2</v>
      </c>
    </row>
    <row r="32" spans="1:12">
      <c r="A32" s="4" t="s">
        <v>6</v>
      </c>
      <c r="B32" s="14" t="s">
        <v>18</v>
      </c>
      <c r="C32" s="15"/>
      <c r="D32" s="4" t="s">
        <v>187</v>
      </c>
      <c r="E32" s="4" t="s">
        <v>189</v>
      </c>
      <c r="F32" s="4"/>
      <c r="G32" s="4" t="s">
        <v>174</v>
      </c>
      <c r="H32" s="4"/>
      <c r="I32" s="4"/>
      <c r="J32" s="9">
        <v>24.5</v>
      </c>
      <c r="K32" s="9"/>
      <c r="L32" s="18">
        <f>IF(J32&gt;=20,0.2,IF(J32&lt;10,0,((J32-10)*0.1+2.5)/20))</f>
        <v>0.2</v>
      </c>
    </row>
    <row r="33" spans="1:12">
      <c r="A33" s="4" t="s">
        <v>6</v>
      </c>
      <c r="B33" s="4" t="s">
        <v>18</v>
      </c>
      <c r="C33" s="4"/>
      <c r="D33" s="4" t="s">
        <v>187</v>
      </c>
      <c r="E33" s="4" t="s">
        <v>189</v>
      </c>
      <c r="F33" s="4"/>
      <c r="G33" s="4" t="s">
        <v>174</v>
      </c>
      <c r="H33" s="4"/>
      <c r="I33" s="4"/>
      <c r="J33" s="9">
        <v>24.5</v>
      </c>
      <c r="K33" s="9"/>
      <c r="L33" s="18">
        <f>IF(J33&gt;=20,0.2,IF(J33&lt;10,0,((J33-10)*0.1+2.5)/20))</f>
        <v>0.2</v>
      </c>
    </row>
    <row r="34" spans="1:12">
      <c r="A34" s="4" t="s">
        <v>6</v>
      </c>
      <c r="B34" s="4" t="s">
        <v>23</v>
      </c>
      <c r="C34" s="4"/>
      <c r="D34" s="4" t="s">
        <v>190</v>
      </c>
      <c r="E34" s="4" t="s">
        <v>191</v>
      </c>
      <c r="F34" s="4"/>
      <c r="G34" s="4" t="s">
        <v>173</v>
      </c>
      <c r="H34" s="4"/>
      <c r="I34" s="4"/>
      <c r="J34" s="9">
        <v>72</v>
      </c>
      <c r="K34" s="9"/>
      <c r="L34" s="9"/>
    </row>
    <row r="35" spans="1:12">
      <c r="A35" s="4" t="s">
        <v>6</v>
      </c>
      <c r="B35" s="4" t="s">
        <v>23</v>
      </c>
      <c r="C35" s="4"/>
      <c r="D35" s="4" t="s">
        <v>190</v>
      </c>
      <c r="E35" s="4" t="s">
        <v>191</v>
      </c>
      <c r="F35" s="4"/>
      <c r="G35" s="4" t="s">
        <v>174</v>
      </c>
      <c r="H35" s="4"/>
      <c r="I35" s="4"/>
      <c r="J35" s="9">
        <v>71</v>
      </c>
      <c r="K35" s="9"/>
      <c r="L35" s="9"/>
    </row>
    <row r="36" spans="1:12">
      <c r="A36" s="4" t="s">
        <v>6</v>
      </c>
      <c r="B36" s="4" t="s">
        <v>23</v>
      </c>
      <c r="C36" s="4"/>
      <c r="D36" s="4" t="s">
        <v>187</v>
      </c>
      <c r="E36" s="4" t="s">
        <v>188</v>
      </c>
      <c r="F36" s="4"/>
      <c r="G36" s="4" t="s">
        <v>173</v>
      </c>
      <c r="H36" s="4"/>
      <c r="I36" s="4"/>
      <c r="J36" s="9">
        <v>41.5833333333333</v>
      </c>
      <c r="K36" s="9"/>
      <c r="L36" s="18">
        <f>IF(J36=100,0.3,IF(J36&lt;60,0,(J36*0.04-2)/8))</f>
        <v>0</v>
      </c>
    </row>
    <row r="37" spans="1:12">
      <c r="A37" s="4" t="s">
        <v>6</v>
      </c>
      <c r="B37" s="4" t="s">
        <v>23</v>
      </c>
      <c r="C37" s="4"/>
      <c r="D37" s="4" t="s">
        <v>187</v>
      </c>
      <c r="E37" s="4" t="s">
        <v>188</v>
      </c>
      <c r="F37" s="4"/>
      <c r="G37" s="4" t="s">
        <v>174</v>
      </c>
      <c r="H37" s="4"/>
      <c r="I37" s="4"/>
      <c r="J37" s="9">
        <v>14.175</v>
      </c>
      <c r="K37" s="9"/>
      <c r="L37" s="18">
        <f>IF(J37=100,0.3,IF(J37&lt;60,0,(J37*0.04-2)/8))</f>
        <v>0</v>
      </c>
    </row>
    <row r="38" spans="1:12">
      <c r="A38" s="4" t="s">
        <v>6</v>
      </c>
      <c r="B38" s="4" t="s">
        <v>23</v>
      </c>
      <c r="C38" s="4"/>
      <c r="D38" s="4" t="s">
        <v>187</v>
      </c>
      <c r="E38" s="4" t="s">
        <v>189</v>
      </c>
      <c r="F38" s="4"/>
      <c r="G38" s="4" t="s">
        <v>173</v>
      </c>
      <c r="H38" s="4"/>
      <c r="I38" s="4"/>
      <c r="J38" s="9">
        <v>12</v>
      </c>
      <c r="K38" s="9"/>
      <c r="L38" s="18">
        <f>IF(J38&gt;=20,0.2,IF(J38&lt;10,0,((J38-10)*0.1+2.5)/20))</f>
        <v>0.135</v>
      </c>
    </row>
    <row r="39" spans="1:12">
      <c r="A39" s="4" t="s">
        <v>6</v>
      </c>
      <c r="B39" s="14" t="s">
        <v>23</v>
      </c>
      <c r="C39" s="15"/>
      <c r="D39" s="4" t="s">
        <v>187</v>
      </c>
      <c r="E39" s="4" t="s">
        <v>189</v>
      </c>
      <c r="F39" s="4"/>
      <c r="G39" s="4" t="s">
        <v>174</v>
      </c>
      <c r="H39" s="4"/>
      <c r="I39" s="4"/>
      <c r="J39" s="9">
        <v>0</v>
      </c>
      <c r="K39" s="9"/>
      <c r="L39" s="18">
        <f>IF(J39&gt;=20,0.2,IF(J39&lt;10,0,((J39-10)*0.1+2.5)/20))</f>
        <v>0</v>
      </c>
    </row>
    <row r="40" spans="1:12">
      <c r="A40" s="4" t="s">
        <v>6</v>
      </c>
      <c r="B40" s="4" t="s">
        <v>23</v>
      </c>
      <c r="C40" s="4"/>
      <c r="D40" s="4" t="s">
        <v>187</v>
      </c>
      <c r="E40" s="4" t="s">
        <v>189</v>
      </c>
      <c r="F40" s="4"/>
      <c r="G40" s="4" t="s">
        <v>174</v>
      </c>
      <c r="H40" s="4"/>
      <c r="I40" s="4"/>
      <c r="J40" s="9">
        <v>0</v>
      </c>
      <c r="K40" s="9"/>
      <c r="L40" s="18">
        <f>IF(J40&gt;=20,0.2,IF(J40&lt;10,0,((J40-10)*0.1+2.5)/20))</f>
        <v>0</v>
      </c>
    </row>
    <row r="41" spans="1:12">
      <c r="A41" s="4" t="s">
        <v>6</v>
      </c>
      <c r="B41" s="4" t="s">
        <v>19</v>
      </c>
      <c r="C41" s="4"/>
      <c r="D41" s="4" t="s">
        <v>190</v>
      </c>
      <c r="E41" s="4" t="s">
        <v>191</v>
      </c>
      <c r="F41" s="4"/>
      <c r="G41" s="4" t="s">
        <v>173</v>
      </c>
      <c r="H41" s="4"/>
      <c r="I41" s="4"/>
      <c r="J41" s="9">
        <v>65</v>
      </c>
      <c r="K41" s="9"/>
      <c r="L41" s="9"/>
    </row>
    <row r="42" spans="1:12">
      <c r="A42" s="4" t="s">
        <v>6</v>
      </c>
      <c r="B42" s="4" t="s">
        <v>19</v>
      </c>
      <c r="C42" s="4"/>
      <c r="D42" s="4" t="s">
        <v>190</v>
      </c>
      <c r="E42" s="4" t="s">
        <v>191</v>
      </c>
      <c r="F42" s="4"/>
      <c r="G42" s="4" t="s">
        <v>174</v>
      </c>
      <c r="H42" s="4"/>
      <c r="I42" s="4"/>
      <c r="J42" s="9">
        <v>65</v>
      </c>
      <c r="K42" s="9"/>
      <c r="L42" s="9"/>
    </row>
    <row r="43" spans="1:12">
      <c r="A43" s="4" t="s">
        <v>6</v>
      </c>
      <c r="B43" s="4" t="s">
        <v>19</v>
      </c>
      <c r="C43" s="4"/>
      <c r="D43" s="4" t="s">
        <v>187</v>
      </c>
      <c r="E43" s="4" t="s">
        <v>188</v>
      </c>
      <c r="F43" s="4"/>
      <c r="G43" s="4" t="s">
        <v>173</v>
      </c>
      <c r="H43" s="4"/>
      <c r="I43" s="4"/>
      <c r="J43" s="9">
        <v>100</v>
      </c>
      <c r="K43" s="9"/>
      <c r="L43" s="18">
        <f>IF(J43=100,0.3,IF(J43&lt;60,0,(J43*0.04-2)/8))</f>
        <v>0.3</v>
      </c>
    </row>
    <row r="44" spans="1:12">
      <c r="A44" s="4" t="s">
        <v>6</v>
      </c>
      <c r="B44" s="4" t="s">
        <v>19</v>
      </c>
      <c r="C44" s="4"/>
      <c r="D44" s="4" t="s">
        <v>187</v>
      </c>
      <c r="E44" s="4" t="s">
        <v>188</v>
      </c>
      <c r="F44" s="4"/>
      <c r="G44" s="4" t="s">
        <v>174</v>
      </c>
      <c r="H44" s="4"/>
      <c r="I44" s="4"/>
      <c r="J44" s="9">
        <v>100</v>
      </c>
      <c r="K44" s="9"/>
      <c r="L44" s="18">
        <f>IF(J44=100,0.3,IF(J44&lt;60,0,(J44*0.04-2)/8))</f>
        <v>0.3</v>
      </c>
    </row>
    <row r="45" spans="1:12">
      <c r="A45" s="4" t="s">
        <v>6</v>
      </c>
      <c r="B45" s="4" t="s">
        <v>19</v>
      </c>
      <c r="C45" s="4"/>
      <c r="D45" s="4" t="s">
        <v>187</v>
      </c>
      <c r="E45" s="4" t="s">
        <v>189</v>
      </c>
      <c r="F45" s="4"/>
      <c r="G45" s="4" t="s">
        <v>173</v>
      </c>
      <c r="H45" s="4"/>
      <c r="I45" s="4"/>
      <c r="J45" s="9">
        <v>20</v>
      </c>
      <c r="K45" s="9"/>
      <c r="L45" s="18">
        <f>IF(J45&gt;=20,0.2,IF(J45&lt;10,0,((J45-10)*0.1+2.5)/20))</f>
        <v>0.2</v>
      </c>
    </row>
    <row r="46" spans="1:12">
      <c r="A46" s="4" t="s">
        <v>6</v>
      </c>
      <c r="B46" s="14" t="s">
        <v>19</v>
      </c>
      <c r="C46" s="15"/>
      <c r="D46" s="4" t="s">
        <v>187</v>
      </c>
      <c r="E46" s="4" t="s">
        <v>189</v>
      </c>
      <c r="F46" s="4"/>
      <c r="G46" s="4" t="s">
        <v>174</v>
      </c>
      <c r="H46" s="4"/>
      <c r="I46" s="4"/>
      <c r="J46" s="9">
        <v>13</v>
      </c>
      <c r="K46" s="9"/>
      <c r="L46" s="18">
        <f>IF(J46&gt;=20,0.2,IF(J46&lt;10,0,((J46-10)*0.1+2.5)/20))</f>
        <v>0.14</v>
      </c>
    </row>
    <row r="47" spans="1:12">
      <c r="A47" s="4" t="s">
        <v>6</v>
      </c>
      <c r="B47" s="4" t="s">
        <v>19</v>
      </c>
      <c r="C47" s="4"/>
      <c r="D47" s="4" t="s">
        <v>187</v>
      </c>
      <c r="E47" s="4" t="s">
        <v>189</v>
      </c>
      <c r="F47" s="4"/>
      <c r="G47" s="4" t="s">
        <v>174</v>
      </c>
      <c r="H47" s="4"/>
      <c r="I47" s="4"/>
      <c r="J47" s="9">
        <v>13</v>
      </c>
      <c r="K47" s="9"/>
      <c r="L47" s="18">
        <f>IF(J47&gt;=20,0.2,IF(J47&lt;10,0,((J47-10)*0.1+2.5)/20))</f>
        <v>0.14</v>
      </c>
    </row>
    <row r="48" spans="1:12">
      <c r="A48" s="4" t="s">
        <v>6</v>
      </c>
      <c r="B48" s="4" t="s">
        <v>10</v>
      </c>
      <c r="C48" s="4"/>
      <c r="D48" s="4" t="s">
        <v>190</v>
      </c>
      <c r="E48" s="4" t="s">
        <v>191</v>
      </c>
      <c r="F48" s="4"/>
      <c r="G48" s="4" t="s">
        <v>173</v>
      </c>
      <c r="H48" s="4"/>
      <c r="I48" s="4"/>
      <c r="J48" s="9">
        <v>94</v>
      </c>
      <c r="K48" s="9"/>
      <c r="L48" s="9"/>
    </row>
    <row r="49" spans="1:12">
      <c r="A49" s="4" t="s">
        <v>6</v>
      </c>
      <c r="B49" s="4" t="s">
        <v>10</v>
      </c>
      <c r="C49" s="4"/>
      <c r="D49" s="4" t="s">
        <v>190</v>
      </c>
      <c r="E49" s="4" t="s">
        <v>191</v>
      </c>
      <c r="F49" s="4"/>
      <c r="G49" s="4" t="s">
        <v>174</v>
      </c>
      <c r="H49" s="4"/>
      <c r="I49" s="4"/>
      <c r="J49" s="9">
        <v>95</v>
      </c>
      <c r="K49" s="9"/>
      <c r="L49" s="9"/>
    </row>
    <row r="50" spans="1:12">
      <c r="A50" s="4" t="s">
        <v>6</v>
      </c>
      <c r="B50" s="4" t="s">
        <v>10</v>
      </c>
      <c r="C50" s="4"/>
      <c r="D50" s="4" t="s">
        <v>187</v>
      </c>
      <c r="E50" s="4" t="s">
        <v>188</v>
      </c>
      <c r="F50" s="4"/>
      <c r="G50" s="4" t="s">
        <v>173</v>
      </c>
      <c r="H50" s="4"/>
      <c r="I50" s="4"/>
      <c r="J50" s="9">
        <v>100</v>
      </c>
      <c r="K50" s="9"/>
      <c r="L50" s="18">
        <f>IF(J50=100,0.3,IF(J50&lt;60,0,(J50*0.04-2)/8))</f>
        <v>0.3</v>
      </c>
    </row>
    <row r="51" spans="1:12">
      <c r="A51" s="4" t="s">
        <v>6</v>
      </c>
      <c r="B51" s="4" t="s">
        <v>10</v>
      </c>
      <c r="C51" s="4"/>
      <c r="D51" s="4" t="s">
        <v>187</v>
      </c>
      <c r="E51" s="4" t="s">
        <v>188</v>
      </c>
      <c r="F51" s="4"/>
      <c r="G51" s="4" t="s">
        <v>174</v>
      </c>
      <c r="H51" s="4"/>
      <c r="I51" s="4"/>
      <c r="J51" s="9">
        <v>99.9166666666667</v>
      </c>
      <c r="K51" s="9"/>
      <c r="L51" s="18">
        <f>IF(J51=100,0.3,IF(J51&lt;60,0,(J51*0.04-2)/8))</f>
        <v>0.249583333333333</v>
      </c>
    </row>
    <row r="52" spans="1:12">
      <c r="A52" s="4" t="s">
        <v>6</v>
      </c>
      <c r="B52" s="4" t="s">
        <v>10</v>
      </c>
      <c r="C52" s="4"/>
      <c r="D52" s="4" t="s">
        <v>187</v>
      </c>
      <c r="E52" s="4" t="s">
        <v>189</v>
      </c>
      <c r="F52" s="4"/>
      <c r="G52" s="4" t="s">
        <v>173</v>
      </c>
      <c r="H52" s="4"/>
      <c r="I52" s="4"/>
      <c r="J52" s="9">
        <v>20</v>
      </c>
      <c r="K52" s="9"/>
      <c r="L52" s="18">
        <f>IF(J52&gt;=20,0.2,IF(J52&lt;10,0,((J52-10)*0.1+2.5)/20))</f>
        <v>0.2</v>
      </c>
    </row>
    <row r="53" spans="1:12">
      <c r="A53" s="4" t="s">
        <v>6</v>
      </c>
      <c r="B53" s="14" t="s">
        <v>10</v>
      </c>
      <c r="C53" s="15"/>
      <c r="D53" s="4" t="s">
        <v>187</v>
      </c>
      <c r="E53" s="4" t="s">
        <v>189</v>
      </c>
      <c r="F53" s="4"/>
      <c r="G53" s="4" t="s">
        <v>174</v>
      </c>
      <c r="H53" s="4"/>
      <c r="I53" s="4"/>
      <c r="J53" s="9">
        <v>21.5</v>
      </c>
      <c r="K53" s="9"/>
      <c r="L53" s="18">
        <f>IF(J53&gt;=20,0.2,IF(J53&lt;10,0,((J53-10)*0.1+2.5)/20))</f>
        <v>0.2</v>
      </c>
    </row>
    <row r="54" spans="1:12">
      <c r="A54" s="4" t="s">
        <v>6</v>
      </c>
      <c r="B54" s="4" t="s">
        <v>10</v>
      </c>
      <c r="C54" s="4"/>
      <c r="D54" s="4" t="s">
        <v>187</v>
      </c>
      <c r="E54" s="4" t="s">
        <v>189</v>
      </c>
      <c r="F54" s="4"/>
      <c r="G54" s="4" t="s">
        <v>174</v>
      </c>
      <c r="H54" s="4"/>
      <c r="I54" s="4"/>
      <c r="J54" s="9">
        <v>21.5</v>
      </c>
      <c r="K54" s="9"/>
      <c r="L54" s="18">
        <f>IF(J54&gt;=20,0.2,IF(J54&lt;10,0,((J54-10)*0.1+2.5)/20))</f>
        <v>0.2</v>
      </c>
    </row>
    <row r="55" spans="1:12">
      <c r="A55" s="4" t="s">
        <v>6</v>
      </c>
      <c r="B55" s="4" t="s">
        <v>11</v>
      </c>
      <c r="C55" s="4"/>
      <c r="D55" s="4" t="s">
        <v>190</v>
      </c>
      <c r="E55" s="4" t="s">
        <v>191</v>
      </c>
      <c r="F55" s="4"/>
      <c r="G55" s="4" t="s">
        <v>173</v>
      </c>
      <c r="H55" s="4"/>
      <c r="I55" s="4"/>
      <c r="J55" s="9">
        <v>81</v>
      </c>
      <c r="K55" s="9"/>
      <c r="L55" s="9"/>
    </row>
    <row r="56" spans="1:12">
      <c r="A56" s="4" t="s">
        <v>6</v>
      </c>
      <c r="B56" s="4" t="s">
        <v>11</v>
      </c>
      <c r="C56" s="4"/>
      <c r="D56" s="4" t="s">
        <v>190</v>
      </c>
      <c r="E56" s="4" t="s">
        <v>191</v>
      </c>
      <c r="F56" s="4"/>
      <c r="G56" s="4" t="s">
        <v>174</v>
      </c>
      <c r="H56" s="4"/>
      <c r="I56" s="4"/>
      <c r="J56" s="9">
        <v>84</v>
      </c>
      <c r="K56" s="9"/>
      <c r="L56" s="9"/>
    </row>
    <row r="57" spans="1:12">
      <c r="A57" s="4" t="s">
        <v>6</v>
      </c>
      <c r="B57" s="4" t="s">
        <v>11</v>
      </c>
      <c r="C57" s="4"/>
      <c r="D57" s="4" t="s">
        <v>187</v>
      </c>
      <c r="E57" s="4" t="s">
        <v>188</v>
      </c>
      <c r="F57" s="4"/>
      <c r="G57" s="4" t="s">
        <v>173</v>
      </c>
      <c r="H57" s="4"/>
      <c r="I57" s="4"/>
      <c r="J57" s="9">
        <v>100</v>
      </c>
      <c r="K57" s="9"/>
      <c r="L57" s="18">
        <f>IF(J57=100,0.3,IF(J57&lt;60,0,(J57*0.04-2)/8))</f>
        <v>0.3</v>
      </c>
    </row>
    <row r="58" spans="1:12">
      <c r="A58" s="4" t="s">
        <v>6</v>
      </c>
      <c r="B58" s="4" t="s">
        <v>11</v>
      </c>
      <c r="C58" s="4"/>
      <c r="D58" s="4" t="s">
        <v>187</v>
      </c>
      <c r="E58" s="4" t="s">
        <v>188</v>
      </c>
      <c r="F58" s="4"/>
      <c r="G58" s="4" t="s">
        <v>174</v>
      </c>
      <c r="H58" s="4"/>
      <c r="I58" s="4"/>
      <c r="J58" s="9">
        <v>100</v>
      </c>
      <c r="K58" s="9"/>
      <c r="L58" s="18">
        <f>IF(J58=100,0.3,IF(J58&lt;60,0,(J58*0.04-2)/8))</f>
        <v>0.3</v>
      </c>
    </row>
    <row r="59" spans="1:12">
      <c r="A59" s="4" t="s">
        <v>6</v>
      </c>
      <c r="B59" s="4" t="s">
        <v>11</v>
      </c>
      <c r="C59" s="4"/>
      <c r="D59" s="4" t="s">
        <v>187</v>
      </c>
      <c r="E59" s="4" t="s">
        <v>189</v>
      </c>
      <c r="F59" s="4"/>
      <c r="G59" s="4" t="s">
        <v>173</v>
      </c>
      <c r="H59" s="4"/>
      <c r="I59" s="4"/>
      <c r="J59" s="9">
        <v>20</v>
      </c>
      <c r="K59" s="9"/>
      <c r="L59" s="18">
        <f>IF(J59&gt;=20,0.2,IF(J59&lt;10,0,((J59-10)*0.1+2.5)/20))</f>
        <v>0.2</v>
      </c>
    </row>
    <row r="60" spans="1:12">
      <c r="A60" s="4" t="s">
        <v>6</v>
      </c>
      <c r="B60" s="14" t="s">
        <v>11</v>
      </c>
      <c r="C60" s="15"/>
      <c r="D60" s="4" t="s">
        <v>187</v>
      </c>
      <c r="E60" s="4" t="s">
        <v>189</v>
      </c>
      <c r="F60" s="4"/>
      <c r="G60" s="4" t="s">
        <v>174</v>
      </c>
      <c r="H60" s="4"/>
      <c r="I60" s="4"/>
      <c r="J60" s="9">
        <v>20</v>
      </c>
      <c r="K60" s="9"/>
      <c r="L60" s="18">
        <f>IF(J60&gt;=20,0.2,IF(J60&lt;10,0,((J60-10)*0.1+2.5)/20))</f>
        <v>0.2</v>
      </c>
    </row>
    <row r="61" spans="1:12">
      <c r="A61" s="4" t="s">
        <v>6</v>
      </c>
      <c r="B61" s="4" t="s">
        <v>11</v>
      </c>
      <c r="C61" s="4"/>
      <c r="D61" s="4" t="s">
        <v>187</v>
      </c>
      <c r="E61" s="4" t="s">
        <v>189</v>
      </c>
      <c r="F61" s="4"/>
      <c r="G61" s="4" t="s">
        <v>174</v>
      </c>
      <c r="H61" s="4"/>
      <c r="I61" s="4"/>
      <c r="J61" s="9">
        <v>20</v>
      </c>
      <c r="K61" s="9"/>
      <c r="L61" s="18">
        <f>IF(J61&gt;=20,0.2,IF(J61&lt;10,0,((J61-10)*0.1+2.5)/20))</f>
        <v>0.2</v>
      </c>
    </row>
    <row r="62" spans="1:12">
      <c r="A62" s="4" t="s">
        <v>6</v>
      </c>
      <c r="B62" s="41" t="s">
        <v>11</v>
      </c>
      <c r="C62" s="4"/>
      <c r="D62" s="16" t="s">
        <v>192</v>
      </c>
      <c r="E62" s="17" t="s">
        <v>193</v>
      </c>
      <c r="F62" s="16" t="s">
        <v>156</v>
      </c>
      <c r="G62" s="16"/>
      <c r="H62" s="4" t="s">
        <v>194</v>
      </c>
      <c r="I62" s="4" t="s">
        <v>195</v>
      </c>
      <c r="J62" s="19">
        <v>1</v>
      </c>
      <c r="K62" s="9">
        <v>0.5</v>
      </c>
      <c r="L62" s="18">
        <f>J62*K62</f>
        <v>0.5</v>
      </c>
    </row>
    <row r="63" spans="1:12">
      <c r="A63" s="4" t="s">
        <v>6</v>
      </c>
      <c r="B63" s="41" t="s">
        <v>11</v>
      </c>
      <c r="C63" s="4"/>
      <c r="D63" s="16" t="s">
        <v>192</v>
      </c>
      <c r="E63" s="17" t="s">
        <v>196</v>
      </c>
      <c r="F63" s="16" t="s">
        <v>156</v>
      </c>
      <c r="G63" s="16"/>
      <c r="H63" s="4" t="s">
        <v>197</v>
      </c>
      <c r="I63" s="4" t="s">
        <v>195</v>
      </c>
      <c r="J63" s="19">
        <v>0.5</v>
      </c>
      <c r="K63" s="9">
        <v>0.5</v>
      </c>
      <c r="L63" s="18">
        <f>J63*K63</f>
        <v>0.25</v>
      </c>
    </row>
    <row r="64" spans="1:12">
      <c r="A64" s="4" t="s">
        <v>6</v>
      </c>
      <c r="B64" s="4" t="s">
        <v>29</v>
      </c>
      <c r="C64" s="4"/>
      <c r="D64" s="4" t="s">
        <v>190</v>
      </c>
      <c r="E64" s="4" t="s">
        <v>191</v>
      </c>
      <c r="F64" s="4"/>
      <c r="G64" s="4" t="s">
        <v>173</v>
      </c>
      <c r="H64" s="4"/>
      <c r="I64" s="4"/>
      <c r="J64" s="9">
        <v>65</v>
      </c>
      <c r="K64" s="9"/>
      <c r="L64" s="9"/>
    </row>
    <row r="65" spans="1:12">
      <c r="A65" s="4" t="s">
        <v>6</v>
      </c>
      <c r="B65" s="4" t="s">
        <v>29</v>
      </c>
      <c r="C65" s="4"/>
      <c r="D65" s="4" t="s">
        <v>190</v>
      </c>
      <c r="E65" s="4" t="s">
        <v>191</v>
      </c>
      <c r="F65" s="4"/>
      <c r="G65" s="4" t="s">
        <v>174</v>
      </c>
      <c r="H65" s="4"/>
      <c r="I65" s="4"/>
      <c r="J65" s="9">
        <v>61</v>
      </c>
      <c r="K65" s="9"/>
      <c r="L65" s="9"/>
    </row>
    <row r="66" spans="1:12">
      <c r="A66" s="4" t="s">
        <v>6</v>
      </c>
      <c r="B66" s="4" t="s">
        <v>29</v>
      </c>
      <c r="C66" s="4"/>
      <c r="D66" s="4" t="s">
        <v>187</v>
      </c>
      <c r="E66" s="4" t="s">
        <v>188</v>
      </c>
      <c r="F66" s="4"/>
      <c r="G66" s="4" t="s">
        <v>173</v>
      </c>
      <c r="H66" s="4"/>
      <c r="I66" s="4"/>
      <c r="J66" s="9">
        <v>61.6083333333333</v>
      </c>
      <c r="K66" s="9"/>
      <c r="L66" s="18">
        <f>IF(J66=100,0.3,IF(J66&lt;60,0,(J66*0.04-2)/8))</f>
        <v>0.0580416666666665</v>
      </c>
    </row>
    <row r="67" spans="1:12">
      <c r="A67" s="4" t="s">
        <v>6</v>
      </c>
      <c r="B67" s="4" t="s">
        <v>29</v>
      </c>
      <c r="C67" s="4"/>
      <c r="D67" s="4" t="s">
        <v>187</v>
      </c>
      <c r="E67" s="4" t="s">
        <v>188</v>
      </c>
      <c r="F67" s="4"/>
      <c r="G67" s="4" t="s">
        <v>174</v>
      </c>
      <c r="H67" s="4"/>
      <c r="I67" s="4"/>
      <c r="J67" s="9">
        <v>44.65</v>
      </c>
      <c r="K67" s="9"/>
      <c r="L67" s="18">
        <f>IF(J67=100,0.3,IF(J67&lt;60,0,(J67*0.04-2)/8))</f>
        <v>0</v>
      </c>
    </row>
    <row r="68" spans="1:12">
      <c r="A68" s="4" t="s">
        <v>6</v>
      </c>
      <c r="B68" s="4" t="s">
        <v>29</v>
      </c>
      <c r="C68" s="4"/>
      <c r="D68" s="4" t="s">
        <v>187</v>
      </c>
      <c r="E68" s="4" t="s">
        <v>189</v>
      </c>
      <c r="F68" s="4"/>
      <c r="G68" s="4" t="s">
        <v>173</v>
      </c>
      <c r="H68" s="4"/>
      <c r="I68" s="4"/>
      <c r="J68" s="9">
        <v>20</v>
      </c>
      <c r="K68" s="9"/>
      <c r="L68" s="18">
        <f>IF(J68&gt;=20,0.2,IF(J68&lt;10,0,((J68-10)*0.1+2.5)/20))</f>
        <v>0.2</v>
      </c>
    </row>
    <row r="69" spans="1:12">
      <c r="A69" s="4" t="s">
        <v>6</v>
      </c>
      <c r="B69" s="14" t="s">
        <v>29</v>
      </c>
      <c r="C69" s="15"/>
      <c r="D69" s="4" t="s">
        <v>187</v>
      </c>
      <c r="E69" s="4" t="s">
        <v>189</v>
      </c>
      <c r="F69" s="4"/>
      <c r="G69" s="4" t="s">
        <v>174</v>
      </c>
      <c r="H69" s="4"/>
      <c r="I69" s="4"/>
      <c r="J69" s="9">
        <v>14</v>
      </c>
      <c r="K69" s="9"/>
      <c r="L69" s="18">
        <f>IF(J69&gt;=20,0.2,IF(J69&lt;10,0,((J69-10)*0.1+2.5)/20))</f>
        <v>0.145</v>
      </c>
    </row>
    <row r="70" spans="1:12">
      <c r="A70" s="4" t="s">
        <v>6</v>
      </c>
      <c r="B70" s="4" t="s">
        <v>29</v>
      </c>
      <c r="C70" s="4"/>
      <c r="D70" s="4" t="s">
        <v>187</v>
      </c>
      <c r="E70" s="4" t="s">
        <v>189</v>
      </c>
      <c r="F70" s="4"/>
      <c r="G70" s="4" t="s">
        <v>174</v>
      </c>
      <c r="H70" s="4"/>
      <c r="I70" s="4"/>
      <c r="J70" s="9">
        <v>14</v>
      </c>
      <c r="K70" s="9"/>
      <c r="L70" s="18">
        <f>IF(J70&gt;=20,0.2,IF(J70&lt;10,0,((J70-10)*0.1+2.5)/20))</f>
        <v>0.145</v>
      </c>
    </row>
    <row r="71" spans="1:12">
      <c r="A71" s="4" t="s">
        <v>6</v>
      </c>
      <c r="B71" s="4" t="s">
        <v>27</v>
      </c>
      <c r="C71" s="4"/>
      <c r="D71" s="4" t="s">
        <v>190</v>
      </c>
      <c r="E71" s="4" t="s">
        <v>191</v>
      </c>
      <c r="F71" s="4"/>
      <c r="G71" s="4" t="s">
        <v>173</v>
      </c>
      <c r="H71" s="4"/>
      <c r="I71" s="4"/>
      <c r="J71" s="9">
        <v>97</v>
      </c>
      <c r="K71" s="9"/>
      <c r="L71" s="9"/>
    </row>
    <row r="72" spans="1:12">
      <c r="A72" s="4" t="s">
        <v>6</v>
      </c>
      <c r="B72" s="4" t="s">
        <v>27</v>
      </c>
      <c r="C72" s="4"/>
      <c r="D72" s="4" t="s">
        <v>190</v>
      </c>
      <c r="E72" s="4" t="s">
        <v>191</v>
      </c>
      <c r="F72" s="4"/>
      <c r="G72" s="4" t="s">
        <v>174</v>
      </c>
      <c r="H72" s="4"/>
      <c r="I72" s="4"/>
      <c r="J72" s="9">
        <v>90</v>
      </c>
      <c r="K72" s="9"/>
      <c r="L72" s="9"/>
    </row>
    <row r="73" spans="1:12">
      <c r="A73" s="4" t="s">
        <v>6</v>
      </c>
      <c r="B73" s="4" t="s">
        <v>27</v>
      </c>
      <c r="C73" s="4"/>
      <c r="D73" s="4" t="s">
        <v>187</v>
      </c>
      <c r="E73" s="4" t="s">
        <v>188</v>
      </c>
      <c r="F73" s="4"/>
      <c r="G73" s="4" t="s">
        <v>173</v>
      </c>
      <c r="H73" s="4"/>
      <c r="I73" s="4"/>
      <c r="J73" s="9">
        <v>100</v>
      </c>
      <c r="K73" s="9"/>
      <c r="L73" s="18">
        <f>IF(J73=100,0.3,IF(J73&lt;60,0,(J73*0.04-2)/8))</f>
        <v>0.3</v>
      </c>
    </row>
    <row r="74" spans="1:12">
      <c r="A74" s="4" t="s">
        <v>6</v>
      </c>
      <c r="B74" s="4" t="s">
        <v>27</v>
      </c>
      <c r="C74" s="4"/>
      <c r="D74" s="4" t="s">
        <v>187</v>
      </c>
      <c r="E74" s="4" t="s">
        <v>188</v>
      </c>
      <c r="F74" s="4"/>
      <c r="G74" s="4" t="s">
        <v>174</v>
      </c>
      <c r="H74" s="4"/>
      <c r="I74" s="4"/>
      <c r="J74" s="9">
        <v>52.5</v>
      </c>
      <c r="K74" s="9"/>
      <c r="L74" s="18">
        <f>IF(J74=100,0.3,IF(J74&lt;60,0,(J74*0.04-2)/8))</f>
        <v>0</v>
      </c>
    </row>
    <row r="75" spans="1:12">
      <c r="A75" s="4" t="s">
        <v>6</v>
      </c>
      <c r="B75" s="4" t="s">
        <v>27</v>
      </c>
      <c r="C75" s="4"/>
      <c r="D75" s="4" t="s">
        <v>187</v>
      </c>
      <c r="E75" s="4" t="s">
        <v>189</v>
      </c>
      <c r="F75" s="4"/>
      <c r="G75" s="4" t="s">
        <v>173</v>
      </c>
      <c r="H75" s="4"/>
      <c r="I75" s="4"/>
      <c r="J75" s="9">
        <v>20</v>
      </c>
      <c r="K75" s="9"/>
      <c r="L75" s="18">
        <f>IF(J75&gt;=20,0.2,IF(J75&lt;10,0,((J75-10)*0.1+2.5)/20))</f>
        <v>0.2</v>
      </c>
    </row>
    <row r="76" spans="1:12">
      <c r="A76" s="4" t="s">
        <v>6</v>
      </c>
      <c r="B76" s="14" t="s">
        <v>27</v>
      </c>
      <c r="C76" s="15"/>
      <c r="D76" s="4" t="s">
        <v>187</v>
      </c>
      <c r="E76" s="4" t="s">
        <v>189</v>
      </c>
      <c r="F76" s="4"/>
      <c r="G76" s="4" t="s">
        <v>174</v>
      </c>
      <c r="H76" s="4"/>
      <c r="I76" s="4"/>
      <c r="J76" s="9">
        <v>14</v>
      </c>
      <c r="K76" s="9"/>
      <c r="L76" s="18">
        <f>IF(J76&gt;=20,0.2,IF(J76&lt;10,0,((J76-10)*0.1+2.5)/20))</f>
        <v>0.145</v>
      </c>
    </row>
    <row r="77" spans="1:12">
      <c r="A77" s="4" t="s">
        <v>6</v>
      </c>
      <c r="B77" s="4" t="s">
        <v>27</v>
      </c>
      <c r="C77" s="4"/>
      <c r="D77" s="4" t="s">
        <v>187</v>
      </c>
      <c r="E77" s="4" t="s">
        <v>189</v>
      </c>
      <c r="F77" s="4"/>
      <c r="G77" s="4" t="s">
        <v>174</v>
      </c>
      <c r="H77" s="4"/>
      <c r="I77" s="4"/>
      <c r="J77" s="9">
        <v>14</v>
      </c>
      <c r="K77" s="9"/>
      <c r="L77" s="18">
        <f>IF(J77&gt;=20,0.2,IF(J77&lt;10,0,((J77-10)*0.1+2.5)/20))</f>
        <v>0.145</v>
      </c>
    </row>
    <row r="78" spans="1:12">
      <c r="A78" s="4" t="s">
        <v>6</v>
      </c>
      <c r="B78" s="4" t="s">
        <v>7</v>
      </c>
      <c r="C78" s="4"/>
      <c r="D78" s="4" t="s">
        <v>190</v>
      </c>
      <c r="E78" s="4" t="s">
        <v>191</v>
      </c>
      <c r="F78" s="4"/>
      <c r="G78" s="4" t="s">
        <v>173</v>
      </c>
      <c r="H78" s="4"/>
      <c r="I78" s="4"/>
      <c r="J78" s="9">
        <v>83</v>
      </c>
      <c r="K78" s="9"/>
      <c r="L78" s="9"/>
    </row>
    <row r="79" spans="1:12">
      <c r="A79" s="4" t="s">
        <v>6</v>
      </c>
      <c r="B79" s="4" t="s">
        <v>7</v>
      </c>
      <c r="C79" s="4"/>
      <c r="D79" s="4" t="s">
        <v>190</v>
      </c>
      <c r="E79" s="4" t="s">
        <v>191</v>
      </c>
      <c r="F79" s="4"/>
      <c r="G79" s="4" t="s">
        <v>174</v>
      </c>
      <c r="H79" s="4"/>
      <c r="I79" s="4"/>
      <c r="J79" s="9">
        <v>73</v>
      </c>
      <c r="K79" s="9"/>
      <c r="L79" s="9"/>
    </row>
    <row r="80" spans="1:12">
      <c r="A80" s="4" t="s">
        <v>6</v>
      </c>
      <c r="B80" s="4" t="s">
        <v>7</v>
      </c>
      <c r="C80" s="4"/>
      <c r="D80" s="4" t="s">
        <v>187</v>
      </c>
      <c r="E80" s="4" t="s">
        <v>188</v>
      </c>
      <c r="F80" s="4"/>
      <c r="G80" s="4" t="s">
        <v>173</v>
      </c>
      <c r="H80" s="4"/>
      <c r="I80" s="4"/>
      <c r="J80" s="9">
        <v>100</v>
      </c>
      <c r="K80" s="9"/>
      <c r="L80" s="18">
        <f>IF(J80=100,0.3,IF(J80&lt;60,0,(J80*0.04-2)/8))</f>
        <v>0.3</v>
      </c>
    </row>
    <row r="81" spans="1:12">
      <c r="A81" s="4" t="s">
        <v>6</v>
      </c>
      <c r="B81" s="4" t="s">
        <v>7</v>
      </c>
      <c r="C81" s="4"/>
      <c r="D81" s="4" t="s">
        <v>187</v>
      </c>
      <c r="E81" s="4" t="s">
        <v>188</v>
      </c>
      <c r="F81" s="4"/>
      <c r="G81" s="4" t="s">
        <v>174</v>
      </c>
      <c r="H81" s="4"/>
      <c r="I81" s="4"/>
      <c r="J81" s="9">
        <v>100</v>
      </c>
      <c r="K81" s="9"/>
      <c r="L81" s="18">
        <f>IF(J81=100,0.3,IF(J81&lt;60,0,(J81*0.04-2)/8))</f>
        <v>0.3</v>
      </c>
    </row>
    <row r="82" spans="1:12">
      <c r="A82" s="4" t="s">
        <v>6</v>
      </c>
      <c r="B82" s="4" t="s">
        <v>7</v>
      </c>
      <c r="C82" s="4"/>
      <c r="D82" s="4" t="s">
        <v>187</v>
      </c>
      <c r="E82" s="4" t="s">
        <v>189</v>
      </c>
      <c r="F82" s="4"/>
      <c r="G82" s="4" t="s">
        <v>173</v>
      </c>
      <c r="H82" s="4"/>
      <c r="I82" s="4"/>
      <c r="J82" s="9">
        <v>20</v>
      </c>
      <c r="K82" s="9"/>
      <c r="L82" s="18">
        <f>IF(J82&gt;=20,0.2,IF(J82&lt;10,0,((J82-10)*0.1+2.5)/20))</f>
        <v>0.2</v>
      </c>
    </row>
    <row r="83" spans="1:12">
      <c r="A83" s="4" t="s">
        <v>6</v>
      </c>
      <c r="B83" s="14" t="s">
        <v>7</v>
      </c>
      <c r="C83" s="15"/>
      <c r="D83" s="4" t="s">
        <v>187</v>
      </c>
      <c r="E83" s="4" t="s">
        <v>189</v>
      </c>
      <c r="F83" s="4"/>
      <c r="G83" s="4" t="s">
        <v>174</v>
      </c>
      <c r="H83" s="4"/>
      <c r="I83" s="4"/>
      <c r="J83" s="9">
        <v>20</v>
      </c>
      <c r="K83" s="9"/>
      <c r="L83" s="18">
        <f>IF(J83&gt;=20,0.2,IF(J83&lt;10,0,((J83-10)*0.1+2.5)/20))</f>
        <v>0.2</v>
      </c>
    </row>
    <row r="84" spans="1:12">
      <c r="A84" s="4" t="s">
        <v>6</v>
      </c>
      <c r="B84" s="4" t="s">
        <v>7</v>
      </c>
      <c r="C84" s="4"/>
      <c r="D84" s="4" t="s">
        <v>187</v>
      </c>
      <c r="E84" s="4" t="s">
        <v>189</v>
      </c>
      <c r="F84" s="4"/>
      <c r="G84" s="4" t="s">
        <v>174</v>
      </c>
      <c r="H84" s="4"/>
      <c r="I84" s="4"/>
      <c r="J84" s="9">
        <v>20</v>
      </c>
      <c r="K84" s="9"/>
      <c r="L84" s="18">
        <f>IF(J84&gt;=20,0.2,IF(J84&lt;10,0,((J84-10)*0.1+2.5)/20))</f>
        <v>0.2</v>
      </c>
    </row>
    <row r="85" spans="1:12">
      <c r="A85" s="4" t="s">
        <v>6</v>
      </c>
      <c r="B85" s="4" t="s">
        <v>26</v>
      </c>
      <c r="C85" s="4"/>
      <c r="D85" s="4" t="s">
        <v>190</v>
      </c>
      <c r="E85" s="4" t="s">
        <v>191</v>
      </c>
      <c r="F85" s="4"/>
      <c r="G85" s="4" t="s">
        <v>173</v>
      </c>
      <c r="H85" s="4"/>
      <c r="I85" s="4"/>
      <c r="J85" s="9">
        <v>61</v>
      </c>
      <c r="K85" s="9"/>
      <c r="L85" s="9"/>
    </row>
    <row r="86" spans="1:12">
      <c r="A86" s="4" t="s">
        <v>6</v>
      </c>
      <c r="B86" s="4" t="s">
        <v>26</v>
      </c>
      <c r="C86" s="4"/>
      <c r="D86" s="4" t="s">
        <v>190</v>
      </c>
      <c r="E86" s="4" t="s">
        <v>191</v>
      </c>
      <c r="F86" s="4"/>
      <c r="G86" s="4" t="s">
        <v>174</v>
      </c>
      <c r="H86" s="4"/>
      <c r="I86" s="4"/>
      <c r="J86" s="9">
        <v>64</v>
      </c>
      <c r="K86" s="9"/>
      <c r="L86" s="9"/>
    </row>
    <row r="87" spans="1:12">
      <c r="A87" s="4" t="s">
        <v>6</v>
      </c>
      <c r="B87" s="4" t="s">
        <v>26</v>
      </c>
      <c r="C87" s="4"/>
      <c r="D87" s="4" t="s">
        <v>187</v>
      </c>
      <c r="E87" s="4" t="s">
        <v>188</v>
      </c>
      <c r="F87" s="4"/>
      <c r="G87" s="4" t="s">
        <v>173</v>
      </c>
      <c r="H87" s="4"/>
      <c r="I87" s="4"/>
      <c r="J87" s="9">
        <v>61.3416666666667</v>
      </c>
      <c r="K87" s="9"/>
      <c r="L87" s="18">
        <f>IF(J87=100,0.3,IF(J87&lt;60,0,(J87*0.04-2)/8))</f>
        <v>0.0567083333333335</v>
      </c>
    </row>
    <row r="88" spans="1:12">
      <c r="A88" s="4" t="s">
        <v>6</v>
      </c>
      <c r="B88" s="4" t="s">
        <v>26</v>
      </c>
      <c r="C88" s="4"/>
      <c r="D88" s="4" t="s">
        <v>187</v>
      </c>
      <c r="E88" s="4" t="s">
        <v>188</v>
      </c>
      <c r="F88" s="4"/>
      <c r="G88" s="4" t="s">
        <v>174</v>
      </c>
      <c r="H88" s="4"/>
      <c r="I88" s="4"/>
      <c r="J88" s="9">
        <v>42.575</v>
      </c>
      <c r="K88" s="9"/>
      <c r="L88" s="18">
        <f>IF(J88=100,0.3,IF(J88&lt;60,0,(J88*0.04-2)/8))</f>
        <v>0</v>
      </c>
    </row>
    <row r="89" spans="1:12">
      <c r="A89" s="4" t="s">
        <v>6</v>
      </c>
      <c r="B89" s="4" t="s">
        <v>26</v>
      </c>
      <c r="C89" s="4"/>
      <c r="D89" s="4" t="s">
        <v>187</v>
      </c>
      <c r="E89" s="4" t="s">
        <v>189</v>
      </c>
      <c r="F89" s="4"/>
      <c r="G89" s="4" t="s">
        <v>173</v>
      </c>
      <c r="H89" s="4"/>
      <c r="I89" s="4"/>
      <c r="J89" s="9">
        <v>20</v>
      </c>
      <c r="K89" s="9"/>
      <c r="L89" s="18">
        <f>IF(J89&gt;=20,0.2,IF(J89&lt;10,0,((J89-10)*0.1+2.5)/20))</f>
        <v>0.2</v>
      </c>
    </row>
    <row r="90" spans="1:12">
      <c r="A90" s="4" t="s">
        <v>6</v>
      </c>
      <c r="B90" s="14" t="s">
        <v>26</v>
      </c>
      <c r="C90" s="15"/>
      <c r="D90" s="4" t="s">
        <v>187</v>
      </c>
      <c r="E90" s="4" t="s">
        <v>189</v>
      </c>
      <c r="F90" s="4"/>
      <c r="G90" s="4" t="s">
        <v>174</v>
      </c>
      <c r="H90" s="4"/>
      <c r="I90" s="4"/>
      <c r="J90" s="9">
        <v>19</v>
      </c>
      <c r="K90" s="9"/>
      <c r="L90" s="18">
        <f>IF(J90&gt;=20,0.2,IF(J90&lt;10,0,((J90-10)*0.1+2.5)/20))</f>
        <v>0.17</v>
      </c>
    </row>
    <row r="91" spans="1:12">
      <c r="A91" s="4" t="s">
        <v>6</v>
      </c>
      <c r="B91" s="4" t="s">
        <v>26</v>
      </c>
      <c r="C91" s="4"/>
      <c r="D91" s="4" t="s">
        <v>187</v>
      </c>
      <c r="E91" s="4" t="s">
        <v>189</v>
      </c>
      <c r="F91" s="4"/>
      <c r="G91" s="4" t="s">
        <v>174</v>
      </c>
      <c r="H91" s="4"/>
      <c r="I91" s="4"/>
      <c r="J91" s="9">
        <v>19</v>
      </c>
      <c r="K91" s="9"/>
      <c r="L91" s="18">
        <f>IF(J91&gt;=20,0.2,IF(J91&lt;10,0,((J91-10)*0.1+2.5)/20))</f>
        <v>0.17</v>
      </c>
    </row>
    <row r="92" spans="1:12">
      <c r="A92" s="4" t="s">
        <v>6</v>
      </c>
      <c r="B92" s="4" t="s">
        <v>12</v>
      </c>
      <c r="C92" s="4"/>
      <c r="D92" s="4" t="s">
        <v>190</v>
      </c>
      <c r="E92" s="4" t="s">
        <v>191</v>
      </c>
      <c r="F92" s="4"/>
      <c r="G92" s="4" t="s">
        <v>173</v>
      </c>
      <c r="H92" s="4"/>
      <c r="I92" s="4"/>
      <c r="J92" s="9">
        <v>83</v>
      </c>
      <c r="K92" s="9"/>
      <c r="L92" s="9"/>
    </row>
    <row r="93" spans="1:12">
      <c r="A93" s="4" t="s">
        <v>6</v>
      </c>
      <c r="B93" s="4" t="s">
        <v>12</v>
      </c>
      <c r="C93" s="4"/>
      <c r="D93" s="4" t="s">
        <v>190</v>
      </c>
      <c r="E93" s="4" t="s">
        <v>191</v>
      </c>
      <c r="F93" s="4"/>
      <c r="G93" s="4" t="s">
        <v>174</v>
      </c>
      <c r="H93" s="4"/>
      <c r="I93" s="4"/>
      <c r="J93" s="9">
        <v>65</v>
      </c>
      <c r="K93" s="9"/>
      <c r="L93" s="9"/>
    </row>
    <row r="94" spans="1:12">
      <c r="A94" s="4" t="s">
        <v>6</v>
      </c>
      <c r="B94" s="4" t="s">
        <v>12</v>
      </c>
      <c r="C94" s="4"/>
      <c r="D94" s="4" t="s">
        <v>187</v>
      </c>
      <c r="E94" s="4" t="s">
        <v>188</v>
      </c>
      <c r="F94" s="4"/>
      <c r="G94" s="4" t="s">
        <v>173</v>
      </c>
      <c r="H94" s="4"/>
      <c r="I94" s="4"/>
      <c r="J94" s="9">
        <v>51.4083333333333</v>
      </c>
      <c r="K94" s="9"/>
      <c r="L94" s="18">
        <f>IF(J94=100,0.3,IF(J94&lt;60,0,(J94*0.04-2)/8))</f>
        <v>0</v>
      </c>
    </row>
    <row r="95" spans="1:12">
      <c r="A95" s="4" t="s">
        <v>6</v>
      </c>
      <c r="B95" s="4" t="s">
        <v>12</v>
      </c>
      <c r="C95" s="4"/>
      <c r="D95" s="4" t="s">
        <v>187</v>
      </c>
      <c r="E95" s="4" t="s">
        <v>188</v>
      </c>
      <c r="F95" s="4"/>
      <c r="G95" s="4" t="s">
        <v>174</v>
      </c>
      <c r="H95" s="4"/>
      <c r="I95" s="4"/>
      <c r="J95" s="9">
        <v>60.9</v>
      </c>
      <c r="K95" s="9"/>
      <c r="L95" s="18">
        <f>IF(J95=100,0.3,IF(J95&lt;60,0,(J95*0.04-2)/8))</f>
        <v>0.0545</v>
      </c>
    </row>
    <row r="96" spans="1:12">
      <c r="A96" s="4" t="s">
        <v>6</v>
      </c>
      <c r="B96" s="4" t="s">
        <v>12</v>
      </c>
      <c r="C96" s="4"/>
      <c r="D96" s="4" t="s">
        <v>187</v>
      </c>
      <c r="E96" s="4" t="s">
        <v>189</v>
      </c>
      <c r="F96" s="4"/>
      <c r="G96" s="4" t="s">
        <v>173</v>
      </c>
      <c r="H96" s="4"/>
      <c r="I96" s="4"/>
      <c r="J96" s="9">
        <v>20</v>
      </c>
      <c r="K96" s="9"/>
      <c r="L96" s="18">
        <f>IF(J96&gt;=20,0.2,IF(J96&lt;10,0,((J96-10)*0.1+2.5)/20))</f>
        <v>0.2</v>
      </c>
    </row>
    <row r="97" spans="1:12">
      <c r="A97" s="4" t="s">
        <v>6</v>
      </c>
      <c r="B97" s="14" t="s">
        <v>12</v>
      </c>
      <c r="C97" s="15"/>
      <c r="D97" s="4" t="s">
        <v>187</v>
      </c>
      <c r="E97" s="4" t="s">
        <v>189</v>
      </c>
      <c r="F97" s="4"/>
      <c r="G97" s="4" t="s">
        <v>174</v>
      </c>
      <c r="H97" s="4"/>
      <c r="I97" s="4"/>
      <c r="J97" s="9">
        <v>21</v>
      </c>
      <c r="K97" s="9"/>
      <c r="L97" s="18">
        <f>IF(J97&gt;=20,0.2,IF(J97&lt;10,0,((J97-10)*0.1+2.5)/20))</f>
        <v>0.2</v>
      </c>
    </row>
    <row r="98" spans="1:12">
      <c r="A98" s="4" t="s">
        <v>6</v>
      </c>
      <c r="B98" s="4" t="s">
        <v>12</v>
      </c>
      <c r="C98" s="4"/>
      <c r="D98" s="4" t="s">
        <v>187</v>
      </c>
      <c r="E98" s="4" t="s">
        <v>189</v>
      </c>
      <c r="F98" s="4"/>
      <c r="G98" s="4" t="s">
        <v>174</v>
      </c>
      <c r="H98" s="4"/>
      <c r="I98" s="4"/>
      <c r="J98" s="9">
        <v>21</v>
      </c>
      <c r="K98" s="9"/>
      <c r="L98" s="18">
        <f>IF(J98&gt;=20,0.2,IF(J98&lt;10,0,((J98-10)*0.1+2.5)/20))</f>
        <v>0.2</v>
      </c>
    </row>
    <row r="99" spans="1:12">
      <c r="A99" s="4" t="s">
        <v>6</v>
      </c>
      <c r="B99" s="4" t="s">
        <v>35</v>
      </c>
      <c r="C99" s="4"/>
      <c r="D99" s="4" t="s">
        <v>190</v>
      </c>
      <c r="E99" s="4" t="s">
        <v>191</v>
      </c>
      <c r="F99" s="4"/>
      <c r="G99" s="4" t="s">
        <v>173</v>
      </c>
      <c r="H99" s="4"/>
      <c r="I99" s="4"/>
      <c r="J99" s="9">
        <v>72</v>
      </c>
      <c r="K99" s="9"/>
      <c r="L99" s="9"/>
    </row>
    <row r="100" spans="1:12">
      <c r="A100" s="4" t="s">
        <v>6</v>
      </c>
      <c r="B100" s="4" t="s">
        <v>35</v>
      </c>
      <c r="C100" s="4"/>
      <c r="D100" s="4" t="s">
        <v>190</v>
      </c>
      <c r="E100" s="4" t="s">
        <v>191</v>
      </c>
      <c r="F100" s="4"/>
      <c r="G100" s="4" t="s">
        <v>174</v>
      </c>
      <c r="H100" s="4"/>
      <c r="I100" s="4"/>
      <c r="J100" s="9">
        <v>60</v>
      </c>
      <c r="K100" s="9"/>
      <c r="L100" s="9"/>
    </row>
    <row r="101" spans="1:12">
      <c r="A101" s="4" t="s">
        <v>6</v>
      </c>
      <c r="B101" s="4" t="s">
        <v>35</v>
      </c>
      <c r="C101" s="4"/>
      <c r="D101" s="4" t="s">
        <v>187</v>
      </c>
      <c r="E101" s="4" t="s">
        <v>188</v>
      </c>
      <c r="F101" s="4"/>
      <c r="G101" s="4" t="s">
        <v>173</v>
      </c>
      <c r="H101" s="4"/>
      <c r="I101" s="4"/>
      <c r="J101" s="9">
        <v>42.6333333333333</v>
      </c>
      <c r="K101" s="9"/>
      <c r="L101" s="18">
        <f>IF(J101=100,0.3,IF(J101&lt;60,0,(J101*0.04-2)/8))</f>
        <v>0</v>
      </c>
    </row>
    <row r="102" spans="1:12">
      <c r="A102" s="4" t="s">
        <v>6</v>
      </c>
      <c r="B102" s="4" t="s">
        <v>35</v>
      </c>
      <c r="C102" s="4"/>
      <c r="D102" s="4" t="s">
        <v>187</v>
      </c>
      <c r="E102" s="4" t="s">
        <v>188</v>
      </c>
      <c r="F102" s="4"/>
      <c r="G102" s="4" t="s">
        <v>174</v>
      </c>
      <c r="H102" s="4"/>
      <c r="I102" s="4"/>
      <c r="J102" s="9">
        <v>32.6416666666667</v>
      </c>
      <c r="K102" s="9"/>
      <c r="L102" s="18">
        <f>IF(J102=100,0.3,IF(J102&lt;60,0,(J102*0.04-2)/8))</f>
        <v>0</v>
      </c>
    </row>
    <row r="103" spans="1:12">
      <c r="A103" s="4" t="s">
        <v>6</v>
      </c>
      <c r="B103" s="4" t="s">
        <v>35</v>
      </c>
      <c r="C103" s="4"/>
      <c r="D103" s="4" t="s">
        <v>187</v>
      </c>
      <c r="E103" s="4" t="s">
        <v>189</v>
      </c>
      <c r="F103" s="4"/>
      <c r="G103" s="4" t="s">
        <v>173</v>
      </c>
      <c r="H103" s="4"/>
      <c r="I103" s="4"/>
      <c r="J103" s="9">
        <v>20</v>
      </c>
      <c r="K103" s="9"/>
      <c r="L103" s="18">
        <f>IF(J103&gt;=20,0.2,IF(J103&lt;10,0,((J103-10)*0.1+2.5)/20))</f>
        <v>0.2</v>
      </c>
    </row>
    <row r="104" spans="1:12">
      <c r="A104" s="4" t="s">
        <v>6</v>
      </c>
      <c r="B104" s="14" t="s">
        <v>35</v>
      </c>
      <c r="C104" s="15"/>
      <c r="D104" s="4" t="s">
        <v>187</v>
      </c>
      <c r="E104" s="4" t="s">
        <v>189</v>
      </c>
      <c r="F104" s="4"/>
      <c r="G104" s="4" t="s">
        <v>174</v>
      </c>
      <c r="H104" s="4"/>
      <c r="I104" s="4"/>
      <c r="J104" s="9">
        <v>20</v>
      </c>
      <c r="K104" s="9"/>
      <c r="L104" s="18">
        <f>IF(J104&gt;=20,0.2,IF(J104&lt;10,0,((J104-10)*0.1+2.5)/20))</f>
        <v>0.2</v>
      </c>
    </row>
    <row r="105" spans="1:12">
      <c r="A105" s="4" t="s">
        <v>6</v>
      </c>
      <c r="B105" s="4" t="s">
        <v>35</v>
      </c>
      <c r="C105" s="4"/>
      <c r="D105" s="4" t="s">
        <v>187</v>
      </c>
      <c r="E105" s="4" t="s">
        <v>189</v>
      </c>
      <c r="F105" s="4"/>
      <c r="G105" s="4" t="s">
        <v>174</v>
      </c>
      <c r="H105" s="4"/>
      <c r="I105" s="4"/>
      <c r="J105" s="9">
        <v>20</v>
      </c>
      <c r="K105" s="9"/>
      <c r="L105" s="18">
        <f>IF(J105&gt;=20,0.2,IF(J105&lt;10,0,((J105-10)*0.1+2.5)/20))</f>
        <v>0.2</v>
      </c>
    </row>
    <row r="106" spans="1:12">
      <c r="A106" s="4" t="s">
        <v>6</v>
      </c>
      <c r="B106" s="4" t="s">
        <v>198</v>
      </c>
      <c r="C106" s="4"/>
      <c r="D106" s="4" t="s">
        <v>187</v>
      </c>
      <c r="E106" s="4" t="s">
        <v>189</v>
      </c>
      <c r="F106" s="4"/>
      <c r="G106" s="4" t="s">
        <v>173</v>
      </c>
      <c r="H106" s="4"/>
      <c r="I106" s="4"/>
      <c r="J106" s="9">
        <v>0</v>
      </c>
      <c r="K106" s="9"/>
      <c r="L106" s="18">
        <f>IF(J106&gt;=20,0.2,IF(J106&lt;10,0,((J106-10)*0.1+2.5)/20))</f>
        <v>0</v>
      </c>
    </row>
    <row r="107" spans="1:12">
      <c r="A107" s="4" t="s">
        <v>6</v>
      </c>
      <c r="B107" s="4" t="s">
        <v>17</v>
      </c>
      <c r="C107" s="4"/>
      <c r="D107" s="4" t="s">
        <v>190</v>
      </c>
      <c r="E107" s="4" t="s">
        <v>191</v>
      </c>
      <c r="F107" s="4"/>
      <c r="G107" s="4" t="s">
        <v>173</v>
      </c>
      <c r="H107" s="4"/>
      <c r="I107" s="4"/>
      <c r="J107" s="9">
        <v>78</v>
      </c>
      <c r="K107" s="9"/>
      <c r="L107" s="9"/>
    </row>
    <row r="108" spans="1:12">
      <c r="A108" s="4" t="s">
        <v>6</v>
      </c>
      <c r="B108" s="4" t="s">
        <v>17</v>
      </c>
      <c r="C108" s="4"/>
      <c r="D108" s="4" t="s">
        <v>190</v>
      </c>
      <c r="E108" s="4" t="s">
        <v>191</v>
      </c>
      <c r="F108" s="4"/>
      <c r="G108" s="4" t="s">
        <v>174</v>
      </c>
      <c r="H108" s="4"/>
      <c r="I108" s="4"/>
      <c r="J108" s="9">
        <v>68</v>
      </c>
      <c r="K108" s="9"/>
      <c r="L108" s="9"/>
    </row>
    <row r="109" spans="1:12">
      <c r="A109" s="4" t="s">
        <v>6</v>
      </c>
      <c r="B109" s="4" t="s">
        <v>17</v>
      </c>
      <c r="C109" s="4"/>
      <c r="D109" s="4" t="s">
        <v>187</v>
      </c>
      <c r="E109" s="4" t="s">
        <v>188</v>
      </c>
      <c r="F109" s="4"/>
      <c r="G109" s="4" t="s">
        <v>173</v>
      </c>
      <c r="H109" s="4"/>
      <c r="I109" s="4"/>
      <c r="J109" s="9">
        <v>53.675</v>
      </c>
      <c r="K109" s="9"/>
      <c r="L109" s="18">
        <f>IF(J109=100,0.3,IF(J109&lt;60,0,(J109*0.04-2)/8))</f>
        <v>0</v>
      </c>
    </row>
    <row r="110" spans="1:12">
      <c r="A110" s="4" t="s">
        <v>6</v>
      </c>
      <c r="B110" s="4" t="s">
        <v>17</v>
      </c>
      <c r="C110" s="4"/>
      <c r="D110" s="4" t="s">
        <v>187</v>
      </c>
      <c r="E110" s="4" t="s">
        <v>188</v>
      </c>
      <c r="F110" s="4"/>
      <c r="G110" s="4" t="s">
        <v>174</v>
      </c>
      <c r="H110" s="4"/>
      <c r="I110" s="4"/>
      <c r="J110" s="9">
        <v>33.2916666666667</v>
      </c>
      <c r="K110" s="9"/>
      <c r="L110" s="18">
        <f>IF(J110=100,0.3,IF(J110&lt;60,0,(J110*0.04-2)/8))</f>
        <v>0</v>
      </c>
    </row>
    <row r="111" spans="1:12">
      <c r="A111" s="4" t="s">
        <v>6</v>
      </c>
      <c r="B111" s="4" t="s">
        <v>17</v>
      </c>
      <c r="C111" s="4"/>
      <c r="D111" s="4" t="s">
        <v>187</v>
      </c>
      <c r="E111" s="4" t="s">
        <v>189</v>
      </c>
      <c r="F111" s="4"/>
      <c r="G111" s="4" t="s">
        <v>173</v>
      </c>
      <c r="H111" s="4"/>
      <c r="I111" s="4"/>
      <c r="J111" s="9">
        <v>20</v>
      </c>
      <c r="K111" s="9"/>
      <c r="L111" s="18">
        <f>IF(J111&gt;=20,0.2,IF(J111&lt;10,0,((J111-10)*0.1+2.5)/20))</f>
        <v>0.2</v>
      </c>
    </row>
    <row r="112" spans="1:12">
      <c r="A112" s="4" t="s">
        <v>6</v>
      </c>
      <c r="B112" s="14" t="s">
        <v>17</v>
      </c>
      <c r="C112" s="15"/>
      <c r="D112" s="4" t="s">
        <v>187</v>
      </c>
      <c r="E112" s="4" t="s">
        <v>189</v>
      </c>
      <c r="F112" s="4"/>
      <c r="G112" s="4" t="s">
        <v>174</v>
      </c>
      <c r="H112" s="4"/>
      <c r="I112" s="4"/>
      <c r="J112" s="9">
        <v>18.5</v>
      </c>
      <c r="K112" s="9"/>
      <c r="L112" s="18">
        <f>IF(J112&gt;=20,0.2,IF(J112&lt;10,0,((J112-10)*0.1+2.5)/20))</f>
        <v>0.1675</v>
      </c>
    </row>
    <row r="113" spans="1:12">
      <c r="A113" s="4" t="s">
        <v>6</v>
      </c>
      <c r="B113" s="4" t="s">
        <v>17</v>
      </c>
      <c r="C113" s="4"/>
      <c r="D113" s="4" t="s">
        <v>187</v>
      </c>
      <c r="E113" s="4" t="s">
        <v>189</v>
      </c>
      <c r="F113" s="4"/>
      <c r="G113" s="4" t="s">
        <v>174</v>
      </c>
      <c r="H113" s="4"/>
      <c r="I113" s="4"/>
      <c r="J113" s="9">
        <v>18.5</v>
      </c>
      <c r="K113" s="9"/>
      <c r="L113" s="18">
        <f>IF(J113&gt;=20,0.2,IF(J113&lt;10,0,((J113-10)*0.1+2.5)/20))</f>
        <v>0.1675</v>
      </c>
    </row>
    <row r="114" spans="1:12">
      <c r="A114" s="4" t="s">
        <v>6</v>
      </c>
      <c r="B114" s="4" t="s">
        <v>16</v>
      </c>
      <c r="C114" s="4"/>
      <c r="D114" s="4" t="s">
        <v>190</v>
      </c>
      <c r="E114" s="4" t="s">
        <v>191</v>
      </c>
      <c r="F114" s="4"/>
      <c r="G114" s="4" t="s">
        <v>173</v>
      </c>
      <c r="H114" s="4"/>
      <c r="I114" s="4"/>
      <c r="J114" s="9">
        <v>87</v>
      </c>
      <c r="K114" s="9"/>
      <c r="L114" s="9"/>
    </row>
    <row r="115" spans="1:12">
      <c r="A115" s="4" t="s">
        <v>6</v>
      </c>
      <c r="B115" s="4" t="s">
        <v>16</v>
      </c>
      <c r="C115" s="4"/>
      <c r="D115" s="4" t="s">
        <v>190</v>
      </c>
      <c r="E115" s="4" t="s">
        <v>191</v>
      </c>
      <c r="F115" s="4"/>
      <c r="G115" s="4" t="s">
        <v>174</v>
      </c>
      <c r="H115" s="4"/>
      <c r="I115" s="4"/>
      <c r="J115" s="9">
        <v>76</v>
      </c>
      <c r="K115" s="9"/>
      <c r="L115" s="9"/>
    </row>
    <row r="116" spans="1:12">
      <c r="A116" s="4" t="s">
        <v>6</v>
      </c>
      <c r="B116" s="4" t="s">
        <v>16</v>
      </c>
      <c r="C116" s="4"/>
      <c r="D116" s="4" t="s">
        <v>187</v>
      </c>
      <c r="E116" s="4" t="s">
        <v>188</v>
      </c>
      <c r="F116" s="4"/>
      <c r="G116" s="4" t="s">
        <v>173</v>
      </c>
      <c r="H116" s="4"/>
      <c r="I116" s="4"/>
      <c r="J116" s="9">
        <v>100</v>
      </c>
      <c r="K116" s="9"/>
      <c r="L116" s="18">
        <f>IF(J116=100,0.3,IF(J116&lt;60,0,(J116*0.04-2)/8))</f>
        <v>0.3</v>
      </c>
    </row>
    <row r="117" spans="1:12">
      <c r="A117" s="4" t="s">
        <v>6</v>
      </c>
      <c r="B117" s="4" t="s">
        <v>16</v>
      </c>
      <c r="C117" s="4"/>
      <c r="D117" s="4" t="s">
        <v>187</v>
      </c>
      <c r="E117" s="4" t="s">
        <v>188</v>
      </c>
      <c r="F117" s="4"/>
      <c r="G117" s="4" t="s">
        <v>174</v>
      </c>
      <c r="H117" s="4"/>
      <c r="I117" s="4"/>
      <c r="J117" s="9">
        <v>100</v>
      </c>
      <c r="K117" s="9"/>
      <c r="L117" s="18">
        <f>IF(J117=100,0.3,IF(J117&lt;60,0,(J117*0.04-2)/8))</f>
        <v>0.3</v>
      </c>
    </row>
    <row r="118" spans="1:12">
      <c r="A118" s="4" t="s">
        <v>6</v>
      </c>
      <c r="B118" s="4" t="s">
        <v>16</v>
      </c>
      <c r="C118" s="4"/>
      <c r="D118" s="4" t="s">
        <v>187</v>
      </c>
      <c r="E118" s="4" t="s">
        <v>189</v>
      </c>
      <c r="F118" s="4"/>
      <c r="G118" s="4" t="s">
        <v>173</v>
      </c>
      <c r="H118" s="4"/>
      <c r="I118" s="4"/>
      <c r="J118" s="9">
        <v>20</v>
      </c>
      <c r="K118" s="9"/>
      <c r="L118" s="18">
        <f>IF(J118&gt;=20,0.2,IF(J118&lt;10,0,((J118-10)*0.1+2.5)/20))</f>
        <v>0.2</v>
      </c>
    </row>
    <row r="119" spans="1:12">
      <c r="A119" s="4" t="s">
        <v>6</v>
      </c>
      <c r="B119" s="14" t="s">
        <v>16</v>
      </c>
      <c r="C119" s="15"/>
      <c r="D119" s="4" t="s">
        <v>187</v>
      </c>
      <c r="E119" s="4" t="s">
        <v>189</v>
      </c>
      <c r="F119" s="4"/>
      <c r="G119" s="4" t="s">
        <v>174</v>
      </c>
      <c r="H119" s="4"/>
      <c r="I119" s="4"/>
      <c r="J119" s="9">
        <v>21</v>
      </c>
      <c r="K119" s="9"/>
      <c r="L119" s="18">
        <f>IF(J119&gt;=20,0.2,IF(J119&lt;10,0,((J119-10)*0.1+2.5)/20))</f>
        <v>0.2</v>
      </c>
    </row>
    <row r="120" spans="1:12">
      <c r="A120" s="4" t="s">
        <v>6</v>
      </c>
      <c r="B120" s="4" t="s">
        <v>16</v>
      </c>
      <c r="C120" s="4"/>
      <c r="D120" s="4" t="s">
        <v>187</v>
      </c>
      <c r="E120" s="4" t="s">
        <v>189</v>
      </c>
      <c r="F120" s="4"/>
      <c r="G120" s="4" t="s">
        <v>174</v>
      </c>
      <c r="H120" s="4"/>
      <c r="I120" s="4"/>
      <c r="J120" s="9">
        <v>21</v>
      </c>
      <c r="K120" s="9"/>
      <c r="L120" s="18">
        <f>IF(J120&gt;=20,0.2,IF(J120&lt;10,0,((J120-10)*0.1+2.5)/20))</f>
        <v>0.2</v>
      </c>
    </row>
    <row r="121" spans="1:12">
      <c r="A121" s="4" t="s">
        <v>6</v>
      </c>
      <c r="B121" s="4" t="s">
        <v>36</v>
      </c>
      <c r="C121" s="4"/>
      <c r="D121" s="4" t="s">
        <v>190</v>
      </c>
      <c r="E121" s="4" t="s">
        <v>191</v>
      </c>
      <c r="F121" s="4"/>
      <c r="G121" s="4" t="s">
        <v>173</v>
      </c>
      <c r="H121" s="4"/>
      <c r="I121" s="4"/>
      <c r="J121" s="9">
        <v>85</v>
      </c>
      <c r="K121" s="9"/>
      <c r="L121" s="9"/>
    </row>
    <row r="122" spans="1:12">
      <c r="A122" s="4" t="s">
        <v>6</v>
      </c>
      <c r="B122" s="4" t="s">
        <v>36</v>
      </c>
      <c r="C122" s="4"/>
      <c r="D122" s="4" t="s">
        <v>190</v>
      </c>
      <c r="E122" s="4" t="s">
        <v>191</v>
      </c>
      <c r="F122" s="4"/>
      <c r="G122" s="4" t="s">
        <v>174</v>
      </c>
      <c r="H122" s="4"/>
      <c r="I122" s="4"/>
      <c r="J122" s="9">
        <v>82</v>
      </c>
      <c r="K122" s="9"/>
      <c r="L122" s="9"/>
    </row>
    <row r="123" spans="1:12">
      <c r="A123" s="4" t="s">
        <v>6</v>
      </c>
      <c r="B123" s="4" t="s">
        <v>36</v>
      </c>
      <c r="C123" s="4"/>
      <c r="D123" s="4" t="s">
        <v>187</v>
      </c>
      <c r="E123" s="4" t="s">
        <v>188</v>
      </c>
      <c r="F123" s="4"/>
      <c r="G123" s="4" t="s">
        <v>173</v>
      </c>
      <c r="H123" s="4"/>
      <c r="I123" s="4"/>
      <c r="J123" s="9">
        <v>100</v>
      </c>
      <c r="K123" s="9"/>
      <c r="L123" s="18">
        <f>IF(J123=100,0.3,IF(J123&lt;60,0,(J123*0.04-2)/8))</f>
        <v>0.3</v>
      </c>
    </row>
    <row r="124" spans="1:12">
      <c r="A124" s="4" t="s">
        <v>6</v>
      </c>
      <c r="B124" s="4" t="s">
        <v>36</v>
      </c>
      <c r="C124" s="4"/>
      <c r="D124" s="4" t="s">
        <v>187</v>
      </c>
      <c r="E124" s="4" t="s">
        <v>188</v>
      </c>
      <c r="F124" s="4"/>
      <c r="G124" s="4" t="s">
        <v>174</v>
      </c>
      <c r="H124" s="4"/>
      <c r="I124" s="4"/>
      <c r="J124" s="9">
        <v>100</v>
      </c>
      <c r="K124" s="9"/>
      <c r="L124" s="18">
        <f>IF(J124=100,0.3,IF(J124&lt;60,0,(J124*0.04-2)/8))</f>
        <v>0.3</v>
      </c>
    </row>
    <row r="125" spans="1:12">
      <c r="A125" s="4" t="s">
        <v>6</v>
      </c>
      <c r="B125" s="4" t="s">
        <v>36</v>
      </c>
      <c r="C125" s="4"/>
      <c r="D125" s="4" t="s">
        <v>187</v>
      </c>
      <c r="E125" s="4" t="s">
        <v>189</v>
      </c>
      <c r="F125" s="4"/>
      <c r="G125" s="4" t="s">
        <v>173</v>
      </c>
      <c r="H125" s="4"/>
      <c r="I125" s="4"/>
      <c r="J125" s="9">
        <v>20</v>
      </c>
      <c r="K125" s="9"/>
      <c r="L125" s="18">
        <f>IF(J125&gt;=20,0.2,IF(J125&lt;10,0,((J125-10)*0.1+2.5)/20))</f>
        <v>0.2</v>
      </c>
    </row>
    <row r="126" spans="1:12">
      <c r="A126" s="4" t="s">
        <v>6</v>
      </c>
      <c r="B126" s="14" t="s">
        <v>36</v>
      </c>
      <c r="C126" s="15"/>
      <c r="D126" s="4" t="s">
        <v>187</v>
      </c>
      <c r="E126" s="4" t="s">
        <v>189</v>
      </c>
      <c r="F126" s="4"/>
      <c r="G126" s="4" t="s">
        <v>174</v>
      </c>
      <c r="H126" s="4"/>
      <c r="I126" s="4"/>
      <c r="J126" s="9">
        <v>23</v>
      </c>
      <c r="K126" s="9"/>
      <c r="L126" s="18">
        <f>IF(J126&gt;=20,0.2,IF(J126&lt;10,0,((J126-10)*0.1+2.5)/20))</f>
        <v>0.2</v>
      </c>
    </row>
    <row r="127" spans="1:12">
      <c r="A127" s="4" t="s">
        <v>6</v>
      </c>
      <c r="B127" s="4" t="s">
        <v>36</v>
      </c>
      <c r="C127" s="4"/>
      <c r="D127" s="4" t="s">
        <v>187</v>
      </c>
      <c r="E127" s="4" t="s">
        <v>189</v>
      </c>
      <c r="F127" s="4"/>
      <c r="G127" s="4" t="s">
        <v>174</v>
      </c>
      <c r="H127" s="4"/>
      <c r="I127" s="4"/>
      <c r="J127" s="9">
        <v>23</v>
      </c>
      <c r="K127" s="9"/>
      <c r="L127" s="18">
        <f>IF(J127&gt;=20,0.2,IF(J127&lt;10,0,((J127-10)*0.1+2.5)/20))</f>
        <v>0.2</v>
      </c>
    </row>
    <row r="128" spans="1:12">
      <c r="A128" s="4" t="s">
        <v>6</v>
      </c>
      <c r="B128" s="41" t="s">
        <v>36</v>
      </c>
      <c r="C128" s="4"/>
      <c r="D128" s="16" t="s">
        <v>192</v>
      </c>
      <c r="E128" s="17" t="s">
        <v>193</v>
      </c>
      <c r="F128" s="16" t="s">
        <v>156</v>
      </c>
      <c r="G128" s="16"/>
      <c r="H128" s="4" t="s">
        <v>194</v>
      </c>
      <c r="I128" s="4" t="s">
        <v>195</v>
      </c>
      <c r="J128" s="19">
        <v>1</v>
      </c>
      <c r="K128" s="9">
        <v>0.5</v>
      </c>
      <c r="L128" s="18">
        <f>J128*K128</f>
        <v>0.5</v>
      </c>
    </row>
    <row r="129" spans="1:12">
      <c r="A129" s="4" t="s">
        <v>6</v>
      </c>
      <c r="B129" s="41" t="s">
        <v>36</v>
      </c>
      <c r="C129" s="4"/>
      <c r="D129" s="16" t="s">
        <v>192</v>
      </c>
      <c r="E129" s="17" t="s">
        <v>199</v>
      </c>
      <c r="F129" s="16" t="s">
        <v>156</v>
      </c>
      <c r="G129" s="16"/>
      <c r="H129" s="4" t="s">
        <v>200</v>
      </c>
      <c r="I129" s="4" t="s">
        <v>195</v>
      </c>
      <c r="J129" s="9">
        <v>0.25</v>
      </c>
      <c r="K129" s="9">
        <v>0.5</v>
      </c>
      <c r="L129" s="18">
        <f>J129*K129</f>
        <v>0.125</v>
      </c>
    </row>
    <row r="130" spans="1:12">
      <c r="A130" s="4" t="s">
        <v>6</v>
      </c>
      <c r="B130" s="41" t="s">
        <v>36</v>
      </c>
      <c r="C130" s="4"/>
      <c r="D130" s="16" t="s">
        <v>192</v>
      </c>
      <c r="E130" s="17" t="s">
        <v>201</v>
      </c>
      <c r="F130" s="16" t="s">
        <v>156</v>
      </c>
      <c r="G130" s="16"/>
      <c r="H130" s="4" t="s">
        <v>194</v>
      </c>
      <c r="I130" s="4" t="s">
        <v>195</v>
      </c>
      <c r="J130" s="19">
        <v>1</v>
      </c>
      <c r="K130" s="9">
        <v>0.5</v>
      </c>
      <c r="L130" s="18">
        <f>J130*K130</f>
        <v>0.5</v>
      </c>
    </row>
    <row r="131" spans="1:12">
      <c r="A131" s="4" t="s">
        <v>6</v>
      </c>
      <c r="B131" s="4" t="s">
        <v>22</v>
      </c>
      <c r="C131" s="4"/>
      <c r="D131" s="4" t="s">
        <v>190</v>
      </c>
      <c r="E131" s="4" t="s">
        <v>191</v>
      </c>
      <c r="F131" s="4"/>
      <c r="G131" s="4" t="s">
        <v>173</v>
      </c>
      <c r="H131" s="4"/>
      <c r="I131" s="4"/>
      <c r="J131" s="9">
        <v>93</v>
      </c>
      <c r="K131" s="9"/>
      <c r="L131" s="9"/>
    </row>
    <row r="132" spans="1:12">
      <c r="A132" s="4" t="s">
        <v>6</v>
      </c>
      <c r="B132" s="4" t="s">
        <v>22</v>
      </c>
      <c r="C132" s="4"/>
      <c r="D132" s="4" t="s">
        <v>190</v>
      </c>
      <c r="E132" s="4" t="s">
        <v>191</v>
      </c>
      <c r="F132" s="4"/>
      <c r="G132" s="4" t="s">
        <v>174</v>
      </c>
      <c r="H132" s="4"/>
      <c r="I132" s="4"/>
      <c r="J132" s="9">
        <v>95</v>
      </c>
      <c r="K132" s="9"/>
      <c r="L132" s="9"/>
    </row>
    <row r="133" spans="1:12">
      <c r="A133" s="4" t="s">
        <v>6</v>
      </c>
      <c r="B133" s="4" t="s">
        <v>22</v>
      </c>
      <c r="C133" s="4"/>
      <c r="D133" s="4" t="s">
        <v>187</v>
      </c>
      <c r="E133" s="4" t="s">
        <v>188</v>
      </c>
      <c r="F133" s="4"/>
      <c r="G133" s="4" t="s">
        <v>173</v>
      </c>
      <c r="H133" s="4"/>
      <c r="I133" s="4"/>
      <c r="J133" s="9">
        <v>100</v>
      </c>
      <c r="K133" s="9"/>
      <c r="L133" s="18">
        <f>IF(J133=100,0.3,IF(J133&lt;60,0,(J133*0.04-2)/8))</f>
        <v>0.3</v>
      </c>
    </row>
    <row r="134" spans="1:12">
      <c r="A134" s="4" t="s">
        <v>6</v>
      </c>
      <c r="B134" s="4" t="s">
        <v>22</v>
      </c>
      <c r="C134" s="4"/>
      <c r="D134" s="4" t="s">
        <v>187</v>
      </c>
      <c r="E134" s="4" t="s">
        <v>188</v>
      </c>
      <c r="F134" s="4"/>
      <c r="G134" s="4" t="s">
        <v>174</v>
      </c>
      <c r="H134" s="4"/>
      <c r="I134" s="4"/>
      <c r="J134" s="9">
        <v>100</v>
      </c>
      <c r="K134" s="9"/>
      <c r="L134" s="18">
        <f>IF(J134=100,0.3,IF(J134&lt;60,0,(J134*0.04-2)/8))</f>
        <v>0.3</v>
      </c>
    </row>
    <row r="135" spans="1:12">
      <c r="A135" s="4" t="s">
        <v>6</v>
      </c>
      <c r="B135" s="4" t="s">
        <v>22</v>
      </c>
      <c r="C135" s="4"/>
      <c r="D135" s="4" t="s">
        <v>187</v>
      </c>
      <c r="E135" s="4" t="s">
        <v>189</v>
      </c>
      <c r="F135" s="4"/>
      <c r="G135" s="4" t="s">
        <v>173</v>
      </c>
      <c r="H135" s="4"/>
      <c r="I135" s="4"/>
      <c r="J135" s="9">
        <v>20</v>
      </c>
      <c r="K135" s="9"/>
      <c r="L135" s="18">
        <f>IF(J135&gt;=20,0.2,IF(J135&lt;10,0,((J135-10)*0.1+2.5)/20))</f>
        <v>0.2</v>
      </c>
    </row>
    <row r="136" spans="1:12">
      <c r="A136" s="4" t="s">
        <v>6</v>
      </c>
      <c r="B136" s="14" t="s">
        <v>22</v>
      </c>
      <c r="C136" s="15"/>
      <c r="D136" s="4" t="s">
        <v>187</v>
      </c>
      <c r="E136" s="4" t="s">
        <v>189</v>
      </c>
      <c r="F136" s="4"/>
      <c r="G136" s="4" t="s">
        <v>174</v>
      </c>
      <c r="H136" s="4"/>
      <c r="I136" s="4"/>
      <c r="J136" s="9">
        <v>30</v>
      </c>
      <c r="K136" s="9"/>
      <c r="L136" s="18">
        <f>IF(J136&gt;=20,0.2,IF(J136&lt;10,0,((J136-10)*0.1+2.5)/20))</f>
        <v>0.2</v>
      </c>
    </row>
    <row r="137" spans="1:12">
      <c r="A137" s="4" t="s">
        <v>6</v>
      </c>
      <c r="B137" s="4" t="s">
        <v>22</v>
      </c>
      <c r="C137" s="4"/>
      <c r="D137" s="4" t="s">
        <v>187</v>
      </c>
      <c r="E137" s="4" t="s">
        <v>189</v>
      </c>
      <c r="F137" s="4"/>
      <c r="G137" s="4" t="s">
        <v>174</v>
      </c>
      <c r="H137" s="4"/>
      <c r="I137" s="4"/>
      <c r="J137" s="9">
        <v>30</v>
      </c>
      <c r="K137" s="9"/>
      <c r="L137" s="18">
        <f>IF(J137&gt;=20,0.2,IF(J137&lt;10,0,((J137-10)*0.1+2.5)/20))</f>
        <v>0.2</v>
      </c>
    </row>
    <row r="138" spans="1:12">
      <c r="A138" s="4" t="s">
        <v>6</v>
      </c>
      <c r="B138" s="41" t="s">
        <v>22</v>
      </c>
      <c r="C138" s="4"/>
      <c r="D138" s="16" t="s">
        <v>192</v>
      </c>
      <c r="E138" s="17" t="s">
        <v>202</v>
      </c>
      <c r="F138" s="16" t="s">
        <v>156</v>
      </c>
      <c r="G138" s="16"/>
      <c r="H138" s="4" t="s">
        <v>203</v>
      </c>
      <c r="I138" s="4"/>
      <c r="J138" s="19">
        <v>2</v>
      </c>
      <c r="K138" s="9"/>
      <c r="L138" s="18">
        <f>J138</f>
        <v>2</v>
      </c>
    </row>
    <row r="139" spans="1:12">
      <c r="A139" s="4" t="s">
        <v>6</v>
      </c>
      <c r="B139" s="41" t="s">
        <v>22</v>
      </c>
      <c r="C139" s="4"/>
      <c r="D139" s="16" t="s">
        <v>192</v>
      </c>
      <c r="E139" s="17" t="s">
        <v>204</v>
      </c>
      <c r="F139" s="16" t="s">
        <v>156</v>
      </c>
      <c r="G139" s="16"/>
      <c r="H139" s="4" t="s">
        <v>203</v>
      </c>
      <c r="I139" s="4"/>
      <c r="J139" s="19">
        <v>2</v>
      </c>
      <c r="K139" s="9"/>
      <c r="L139" s="18">
        <f>J139</f>
        <v>2</v>
      </c>
    </row>
    <row r="140" spans="1:12">
      <c r="A140" s="4" t="s">
        <v>6</v>
      </c>
      <c r="B140" s="41" t="s">
        <v>22</v>
      </c>
      <c r="C140" s="4"/>
      <c r="D140" s="16" t="s">
        <v>192</v>
      </c>
      <c r="E140" s="17" t="s">
        <v>201</v>
      </c>
      <c r="F140" s="16" t="s">
        <v>156</v>
      </c>
      <c r="G140" s="16"/>
      <c r="H140" s="4" t="s">
        <v>194</v>
      </c>
      <c r="I140" s="4" t="s">
        <v>195</v>
      </c>
      <c r="J140" s="19">
        <v>1</v>
      </c>
      <c r="K140" s="9">
        <v>0.5</v>
      </c>
      <c r="L140" s="18">
        <f>J140*K140</f>
        <v>0.5</v>
      </c>
    </row>
    <row r="141" spans="1:12">
      <c r="A141" s="4" t="s">
        <v>6</v>
      </c>
      <c r="B141" s="41" t="s">
        <v>22</v>
      </c>
      <c r="C141" s="4"/>
      <c r="D141" s="16" t="s">
        <v>192</v>
      </c>
      <c r="E141" s="17" t="s">
        <v>205</v>
      </c>
      <c r="F141" s="16" t="s">
        <v>156</v>
      </c>
      <c r="G141" s="16"/>
      <c r="H141" s="4" t="s">
        <v>206</v>
      </c>
      <c r="I141" s="4" t="s">
        <v>195</v>
      </c>
      <c r="J141" s="9">
        <v>0.25</v>
      </c>
      <c r="K141" s="9">
        <v>0.5</v>
      </c>
      <c r="L141" s="18">
        <f>J141*K141</f>
        <v>0.125</v>
      </c>
    </row>
    <row r="142" spans="1:12">
      <c r="A142" s="4" t="s">
        <v>6</v>
      </c>
      <c r="B142" s="4" t="s">
        <v>20</v>
      </c>
      <c r="C142" s="4"/>
      <c r="D142" s="4" t="s">
        <v>190</v>
      </c>
      <c r="E142" s="4" t="s">
        <v>191</v>
      </c>
      <c r="F142" s="4"/>
      <c r="G142" s="4" t="s">
        <v>173</v>
      </c>
      <c r="H142" s="4"/>
      <c r="I142" s="4"/>
      <c r="J142" s="9">
        <v>75</v>
      </c>
      <c r="K142" s="9"/>
      <c r="L142" s="9"/>
    </row>
    <row r="143" spans="1:12">
      <c r="A143" s="4" t="s">
        <v>6</v>
      </c>
      <c r="B143" s="4" t="s">
        <v>20</v>
      </c>
      <c r="C143" s="4"/>
      <c r="D143" s="4" t="s">
        <v>190</v>
      </c>
      <c r="E143" s="4" t="s">
        <v>191</v>
      </c>
      <c r="F143" s="4"/>
      <c r="G143" s="4" t="s">
        <v>174</v>
      </c>
      <c r="H143" s="4"/>
      <c r="I143" s="4"/>
      <c r="J143" s="9">
        <v>85</v>
      </c>
      <c r="K143" s="9"/>
      <c r="L143" s="9"/>
    </row>
    <row r="144" spans="1:12">
      <c r="A144" s="4" t="s">
        <v>6</v>
      </c>
      <c r="B144" s="4" t="s">
        <v>20</v>
      </c>
      <c r="C144" s="4"/>
      <c r="D144" s="4" t="s">
        <v>187</v>
      </c>
      <c r="E144" s="4" t="s">
        <v>188</v>
      </c>
      <c r="F144" s="4"/>
      <c r="G144" s="4" t="s">
        <v>173</v>
      </c>
      <c r="H144" s="4"/>
      <c r="I144" s="4"/>
      <c r="J144" s="9">
        <v>100</v>
      </c>
      <c r="K144" s="9"/>
      <c r="L144" s="18">
        <f>IF(J144=100,0.3,IF(J144&lt;60,0,(J144*0.04-2)/8))</f>
        <v>0.3</v>
      </c>
    </row>
    <row r="145" spans="1:12">
      <c r="A145" s="4" t="s">
        <v>6</v>
      </c>
      <c r="B145" s="4" t="s">
        <v>20</v>
      </c>
      <c r="C145" s="4"/>
      <c r="D145" s="4" t="s">
        <v>187</v>
      </c>
      <c r="E145" s="4" t="s">
        <v>188</v>
      </c>
      <c r="F145" s="4"/>
      <c r="G145" s="4" t="s">
        <v>174</v>
      </c>
      <c r="H145" s="4"/>
      <c r="I145" s="4"/>
      <c r="J145" s="9">
        <v>100</v>
      </c>
      <c r="K145" s="9"/>
      <c r="L145" s="18">
        <f>IF(J145=100,0.3,IF(J145&lt;60,0,(J145*0.04-2)/8))</f>
        <v>0.3</v>
      </c>
    </row>
    <row r="146" spans="1:12">
      <c r="A146" s="4" t="s">
        <v>6</v>
      </c>
      <c r="B146" s="4" t="s">
        <v>20</v>
      </c>
      <c r="C146" s="4"/>
      <c r="D146" s="4" t="s">
        <v>187</v>
      </c>
      <c r="E146" s="4" t="s">
        <v>189</v>
      </c>
      <c r="F146" s="4"/>
      <c r="G146" s="4" t="s">
        <v>173</v>
      </c>
      <c r="H146" s="4"/>
      <c r="I146" s="4"/>
      <c r="J146" s="9">
        <v>20</v>
      </c>
      <c r="K146" s="9"/>
      <c r="L146" s="18">
        <f>IF(J146&gt;=20,0.2,IF(J146&lt;10,0,((J146-10)*0.1+2.5)/20))</f>
        <v>0.2</v>
      </c>
    </row>
    <row r="147" spans="1:12">
      <c r="A147" s="4" t="s">
        <v>6</v>
      </c>
      <c r="B147" s="14" t="s">
        <v>20</v>
      </c>
      <c r="C147" s="15"/>
      <c r="D147" s="4" t="s">
        <v>187</v>
      </c>
      <c r="E147" s="4" t="s">
        <v>189</v>
      </c>
      <c r="F147" s="4"/>
      <c r="G147" s="4" t="s">
        <v>174</v>
      </c>
      <c r="H147" s="4"/>
      <c r="I147" s="4"/>
      <c r="J147" s="9">
        <v>16.5</v>
      </c>
      <c r="K147" s="9"/>
      <c r="L147" s="18">
        <f>IF(J147&gt;=20,0.2,IF(J147&lt;10,0,((J147-10)*0.1+2.5)/20))</f>
        <v>0.1575</v>
      </c>
    </row>
    <row r="148" spans="1:12">
      <c r="A148" s="4" t="s">
        <v>6</v>
      </c>
      <c r="B148" s="4" t="s">
        <v>20</v>
      </c>
      <c r="C148" s="4"/>
      <c r="D148" s="4" t="s">
        <v>187</v>
      </c>
      <c r="E148" s="4" t="s">
        <v>189</v>
      </c>
      <c r="F148" s="4"/>
      <c r="G148" s="4" t="s">
        <v>174</v>
      </c>
      <c r="H148" s="4"/>
      <c r="I148" s="4"/>
      <c r="J148" s="9">
        <v>16.5</v>
      </c>
      <c r="K148" s="9"/>
      <c r="L148" s="18">
        <f>IF(J148&gt;=20,0.2,IF(J148&lt;10,0,((J148-10)*0.1+2.5)/20))</f>
        <v>0.1575</v>
      </c>
    </row>
    <row r="149" spans="1:12">
      <c r="A149" s="4" t="s">
        <v>6</v>
      </c>
      <c r="B149" s="4" t="s">
        <v>15</v>
      </c>
      <c r="C149" s="4"/>
      <c r="D149" s="4" t="s">
        <v>190</v>
      </c>
      <c r="E149" s="4" t="s">
        <v>191</v>
      </c>
      <c r="F149" s="4"/>
      <c r="G149" s="4" t="s">
        <v>173</v>
      </c>
      <c r="H149" s="4"/>
      <c r="I149" s="4"/>
      <c r="J149" s="9">
        <v>81</v>
      </c>
      <c r="K149" s="9"/>
      <c r="L149" s="9"/>
    </row>
    <row r="150" spans="1:12">
      <c r="A150" s="4" t="s">
        <v>6</v>
      </c>
      <c r="B150" s="4" t="s">
        <v>15</v>
      </c>
      <c r="C150" s="4"/>
      <c r="D150" s="4" t="s">
        <v>190</v>
      </c>
      <c r="E150" s="4" t="s">
        <v>191</v>
      </c>
      <c r="F150" s="4"/>
      <c r="G150" s="4" t="s">
        <v>174</v>
      </c>
      <c r="H150" s="4"/>
      <c r="I150" s="4"/>
      <c r="J150" s="9">
        <v>73</v>
      </c>
      <c r="K150" s="9"/>
      <c r="L150" s="9"/>
    </row>
    <row r="151" spans="1:12">
      <c r="A151" s="4" t="s">
        <v>6</v>
      </c>
      <c r="B151" s="4" t="s">
        <v>15</v>
      </c>
      <c r="C151" s="4"/>
      <c r="D151" s="4" t="s">
        <v>187</v>
      </c>
      <c r="E151" s="4" t="s">
        <v>188</v>
      </c>
      <c r="F151" s="4"/>
      <c r="G151" s="4" t="s">
        <v>173</v>
      </c>
      <c r="H151" s="4"/>
      <c r="I151" s="4"/>
      <c r="J151" s="9">
        <v>100</v>
      </c>
      <c r="K151" s="9"/>
      <c r="L151" s="18">
        <f>IF(J151=100,0.3,IF(J151&lt;60,0,(J151*0.04-2)/8))</f>
        <v>0.3</v>
      </c>
    </row>
    <row r="152" spans="1:12">
      <c r="A152" s="4" t="s">
        <v>6</v>
      </c>
      <c r="B152" s="4" t="s">
        <v>15</v>
      </c>
      <c r="C152" s="4"/>
      <c r="D152" s="4" t="s">
        <v>187</v>
      </c>
      <c r="E152" s="4" t="s">
        <v>188</v>
      </c>
      <c r="F152" s="4"/>
      <c r="G152" s="4" t="s">
        <v>174</v>
      </c>
      <c r="H152" s="4"/>
      <c r="I152" s="4"/>
      <c r="J152" s="9">
        <v>100</v>
      </c>
      <c r="K152" s="9"/>
      <c r="L152" s="18">
        <f>IF(J152=100,0.3,IF(J152&lt;60,0,(J152*0.04-2)/8))</f>
        <v>0.3</v>
      </c>
    </row>
    <row r="153" spans="1:12">
      <c r="A153" s="4" t="s">
        <v>6</v>
      </c>
      <c r="B153" s="4" t="s">
        <v>15</v>
      </c>
      <c r="C153" s="4"/>
      <c r="D153" s="4" t="s">
        <v>187</v>
      </c>
      <c r="E153" s="4" t="s">
        <v>189</v>
      </c>
      <c r="F153" s="4"/>
      <c r="G153" s="4" t="s">
        <v>173</v>
      </c>
      <c r="H153" s="4"/>
      <c r="I153" s="4"/>
      <c r="J153" s="9">
        <v>20</v>
      </c>
      <c r="K153" s="9"/>
      <c r="L153" s="18">
        <f>IF(J153&gt;=20,0.2,IF(J153&lt;10,0,((J153-10)*0.1+2.5)/20))</f>
        <v>0.2</v>
      </c>
    </row>
    <row r="154" spans="1:12">
      <c r="A154" s="4" t="s">
        <v>6</v>
      </c>
      <c r="B154" s="14" t="s">
        <v>15</v>
      </c>
      <c r="C154" s="15"/>
      <c r="D154" s="4" t="s">
        <v>187</v>
      </c>
      <c r="E154" s="4" t="s">
        <v>189</v>
      </c>
      <c r="F154" s="4"/>
      <c r="G154" s="4" t="s">
        <v>174</v>
      </c>
      <c r="H154" s="4"/>
      <c r="I154" s="4"/>
      <c r="J154" s="9">
        <v>21</v>
      </c>
      <c r="K154" s="9"/>
      <c r="L154" s="18">
        <f>IF(J154&gt;=20,0.2,IF(J154&lt;10,0,((J154-10)*0.1+2.5)/20))</f>
        <v>0.2</v>
      </c>
    </row>
    <row r="155" spans="1:12">
      <c r="A155" s="4" t="s">
        <v>6</v>
      </c>
      <c r="B155" s="4" t="s">
        <v>15</v>
      </c>
      <c r="C155" s="4"/>
      <c r="D155" s="4" t="s">
        <v>187</v>
      </c>
      <c r="E155" s="4" t="s">
        <v>189</v>
      </c>
      <c r="F155" s="4"/>
      <c r="G155" s="4" t="s">
        <v>174</v>
      </c>
      <c r="H155" s="4"/>
      <c r="I155" s="4"/>
      <c r="J155" s="9">
        <v>21</v>
      </c>
      <c r="K155" s="9"/>
      <c r="L155" s="18">
        <f>IF(J155&gt;=20,0.2,IF(J155&lt;10,0,((J155-10)*0.1+2.5)/20))</f>
        <v>0.2</v>
      </c>
    </row>
    <row r="156" spans="1:12">
      <c r="A156" s="4" t="s">
        <v>6</v>
      </c>
      <c r="B156" s="4" t="s">
        <v>9</v>
      </c>
      <c r="C156" s="4"/>
      <c r="D156" s="4" t="s">
        <v>190</v>
      </c>
      <c r="E156" s="4" t="s">
        <v>191</v>
      </c>
      <c r="F156" s="4"/>
      <c r="G156" s="4" t="s">
        <v>173</v>
      </c>
      <c r="H156" s="4"/>
      <c r="I156" s="4"/>
      <c r="J156" s="9">
        <v>65</v>
      </c>
      <c r="K156" s="9"/>
      <c r="L156" s="9"/>
    </row>
    <row r="157" spans="1:12">
      <c r="A157" s="4" t="s">
        <v>6</v>
      </c>
      <c r="B157" s="4" t="s">
        <v>9</v>
      </c>
      <c r="C157" s="4"/>
      <c r="D157" s="4" t="s">
        <v>190</v>
      </c>
      <c r="E157" s="4" t="s">
        <v>191</v>
      </c>
      <c r="F157" s="4"/>
      <c r="G157" s="4" t="s">
        <v>174</v>
      </c>
      <c r="H157" s="4"/>
      <c r="I157" s="4"/>
      <c r="J157" s="9">
        <v>61</v>
      </c>
      <c r="K157" s="9"/>
      <c r="L157" s="9"/>
    </row>
    <row r="158" spans="1:12">
      <c r="A158" s="4" t="s">
        <v>6</v>
      </c>
      <c r="B158" s="4" t="s">
        <v>9</v>
      </c>
      <c r="C158" s="4"/>
      <c r="D158" s="4" t="s">
        <v>187</v>
      </c>
      <c r="E158" s="4" t="s">
        <v>189</v>
      </c>
      <c r="F158" s="4"/>
      <c r="G158" s="4" t="s">
        <v>173</v>
      </c>
      <c r="H158" s="4"/>
      <c r="I158" s="4"/>
      <c r="J158" s="9">
        <v>20</v>
      </c>
      <c r="K158" s="9"/>
      <c r="L158" s="18">
        <f>IF(J158&gt;=20,0.2,IF(J158&lt;10,0,((J158-10)*0.1+2.5)/20))</f>
        <v>0.2</v>
      </c>
    </row>
    <row r="159" spans="1:12">
      <c r="A159" s="4" t="s">
        <v>6</v>
      </c>
      <c r="B159" s="4" t="s">
        <v>13</v>
      </c>
      <c r="C159" s="4"/>
      <c r="D159" s="4" t="s">
        <v>190</v>
      </c>
      <c r="E159" s="4" t="s">
        <v>191</v>
      </c>
      <c r="F159" s="4"/>
      <c r="G159" s="4" t="s">
        <v>173</v>
      </c>
      <c r="H159" s="4"/>
      <c r="I159" s="4"/>
      <c r="J159" s="9">
        <v>65</v>
      </c>
      <c r="K159" s="9"/>
      <c r="L159" s="9"/>
    </row>
    <row r="160" spans="1:12">
      <c r="A160" s="4" t="s">
        <v>6</v>
      </c>
      <c r="B160" s="4" t="s">
        <v>13</v>
      </c>
      <c r="C160" s="4"/>
      <c r="D160" s="4" t="s">
        <v>190</v>
      </c>
      <c r="E160" s="4" t="s">
        <v>191</v>
      </c>
      <c r="F160" s="4"/>
      <c r="G160" s="4" t="s">
        <v>174</v>
      </c>
      <c r="H160" s="4"/>
      <c r="I160" s="4"/>
      <c r="J160" s="9">
        <v>62</v>
      </c>
      <c r="K160" s="9"/>
      <c r="L160" s="9"/>
    </row>
    <row r="161" spans="1:12">
      <c r="A161" s="4" t="s">
        <v>6</v>
      </c>
      <c r="B161" s="4" t="s">
        <v>13</v>
      </c>
      <c r="C161" s="4"/>
      <c r="D161" s="4" t="s">
        <v>187</v>
      </c>
      <c r="E161" s="4" t="s">
        <v>188</v>
      </c>
      <c r="F161" s="4"/>
      <c r="G161" s="4" t="s">
        <v>173</v>
      </c>
      <c r="H161" s="4"/>
      <c r="I161" s="4"/>
      <c r="J161" s="9">
        <v>100</v>
      </c>
      <c r="K161" s="9"/>
      <c r="L161" s="18">
        <f>IF(J161=100,0.3,IF(J161&lt;60,0,(J161*0.04-2)/8))</f>
        <v>0.3</v>
      </c>
    </row>
    <row r="162" spans="1:12">
      <c r="A162" s="4" t="s">
        <v>6</v>
      </c>
      <c r="B162" s="4" t="s">
        <v>13</v>
      </c>
      <c r="C162" s="4"/>
      <c r="D162" s="4" t="s">
        <v>187</v>
      </c>
      <c r="E162" s="4" t="s">
        <v>188</v>
      </c>
      <c r="F162" s="4"/>
      <c r="G162" s="4" t="s">
        <v>174</v>
      </c>
      <c r="H162" s="4"/>
      <c r="I162" s="4"/>
      <c r="J162" s="9">
        <v>100</v>
      </c>
      <c r="K162" s="9"/>
      <c r="L162" s="18">
        <f>IF(J162=100,0.3,IF(J162&lt;60,0,(J162*0.04-2)/8))</f>
        <v>0.3</v>
      </c>
    </row>
    <row r="163" spans="1:12">
      <c r="A163" s="4" t="s">
        <v>6</v>
      </c>
      <c r="B163" s="4" t="s">
        <v>13</v>
      </c>
      <c r="C163" s="4"/>
      <c r="D163" s="4" t="s">
        <v>187</v>
      </c>
      <c r="E163" s="4" t="s">
        <v>189</v>
      </c>
      <c r="F163" s="4"/>
      <c r="G163" s="4" t="s">
        <v>173</v>
      </c>
      <c r="H163" s="4"/>
      <c r="I163" s="4"/>
      <c r="J163" s="9">
        <v>20</v>
      </c>
      <c r="K163" s="9"/>
      <c r="L163" s="18">
        <f>IF(J163&gt;=20,0.2,IF(J163&lt;10,0,((J163-10)*0.1+2.5)/20))</f>
        <v>0.2</v>
      </c>
    </row>
    <row r="164" spans="1:12">
      <c r="A164" s="4" t="s">
        <v>6</v>
      </c>
      <c r="B164" s="14" t="s">
        <v>13</v>
      </c>
      <c r="C164" s="15"/>
      <c r="D164" s="4" t="s">
        <v>187</v>
      </c>
      <c r="E164" s="4" t="s">
        <v>189</v>
      </c>
      <c r="F164" s="4"/>
      <c r="G164" s="4" t="s">
        <v>174</v>
      </c>
      <c r="H164" s="4"/>
      <c r="I164" s="4"/>
      <c r="J164" s="9">
        <v>32</v>
      </c>
      <c r="K164" s="9"/>
      <c r="L164" s="18">
        <f>IF(J164&gt;=20,0.2,IF(J164&lt;10,0,((J164-10)*0.1+2.5)/20))</f>
        <v>0.2</v>
      </c>
    </row>
    <row r="165" spans="1:12">
      <c r="A165" s="4" t="s">
        <v>6</v>
      </c>
      <c r="B165" s="4" t="s">
        <v>13</v>
      </c>
      <c r="C165" s="4"/>
      <c r="D165" s="4" t="s">
        <v>187</v>
      </c>
      <c r="E165" s="4" t="s">
        <v>189</v>
      </c>
      <c r="F165" s="4"/>
      <c r="G165" s="4" t="s">
        <v>174</v>
      </c>
      <c r="H165" s="4"/>
      <c r="I165" s="4"/>
      <c r="J165" s="9">
        <v>32</v>
      </c>
      <c r="K165" s="9"/>
      <c r="L165" s="18">
        <f>IF(J165&gt;=20,0.2,IF(J165&lt;10,0,((J165-10)*0.1+2.5)/20))</f>
        <v>0.2</v>
      </c>
    </row>
    <row r="166" spans="1:12">
      <c r="A166" s="4" t="s">
        <v>6</v>
      </c>
      <c r="B166" s="4" t="s">
        <v>25</v>
      </c>
      <c r="C166" s="4"/>
      <c r="D166" s="4" t="s">
        <v>190</v>
      </c>
      <c r="E166" s="4" t="s">
        <v>191</v>
      </c>
      <c r="F166" s="4"/>
      <c r="G166" s="4" t="s">
        <v>173</v>
      </c>
      <c r="H166" s="4"/>
      <c r="I166" s="4"/>
      <c r="J166" s="9">
        <v>75</v>
      </c>
      <c r="K166" s="9"/>
      <c r="L166" s="9"/>
    </row>
    <row r="167" spans="1:12">
      <c r="A167" s="4" t="s">
        <v>6</v>
      </c>
      <c r="B167" s="4" t="s">
        <v>25</v>
      </c>
      <c r="C167" s="4"/>
      <c r="D167" s="4" t="s">
        <v>190</v>
      </c>
      <c r="E167" s="4" t="s">
        <v>191</v>
      </c>
      <c r="F167" s="4"/>
      <c r="G167" s="4" t="s">
        <v>174</v>
      </c>
      <c r="H167" s="4"/>
      <c r="I167" s="4"/>
      <c r="J167" s="9">
        <v>75</v>
      </c>
      <c r="K167" s="9"/>
      <c r="L167" s="9"/>
    </row>
    <row r="168" spans="1:12">
      <c r="A168" s="4" t="s">
        <v>6</v>
      </c>
      <c r="B168" s="4" t="s">
        <v>25</v>
      </c>
      <c r="C168" s="4"/>
      <c r="D168" s="4" t="s">
        <v>187</v>
      </c>
      <c r="E168" s="4" t="s">
        <v>188</v>
      </c>
      <c r="F168" s="4"/>
      <c r="G168" s="4" t="s">
        <v>173</v>
      </c>
      <c r="H168" s="4"/>
      <c r="I168" s="4"/>
      <c r="J168" s="9">
        <v>100</v>
      </c>
      <c r="K168" s="9"/>
      <c r="L168" s="18">
        <f>IF(J168=100,0.3,IF(J168&lt;60,0,(J168*0.04-2)/8))</f>
        <v>0.3</v>
      </c>
    </row>
    <row r="169" spans="1:12">
      <c r="A169" s="4" t="s">
        <v>6</v>
      </c>
      <c r="B169" s="4" t="s">
        <v>25</v>
      </c>
      <c r="C169" s="4"/>
      <c r="D169" s="4" t="s">
        <v>187</v>
      </c>
      <c r="E169" s="4" t="s">
        <v>188</v>
      </c>
      <c r="F169" s="4"/>
      <c r="G169" s="4" t="s">
        <v>174</v>
      </c>
      <c r="H169" s="4"/>
      <c r="I169" s="4"/>
      <c r="J169" s="9">
        <v>52.4166666666667</v>
      </c>
      <c r="K169" s="9"/>
      <c r="L169" s="18">
        <f>IF(J169=100,0.3,IF(J169&lt;60,0,(J169*0.04-2)/8))</f>
        <v>0</v>
      </c>
    </row>
    <row r="170" spans="1:12">
      <c r="A170" s="4" t="s">
        <v>6</v>
      </c>
      <c r="B170" s="4" t="s">
        <v>25</v>
      </c>
      <c r="C170" s="4"/>
      <c r="D170" s="4" t="s">
        <v>187</v>
      </c>
      <c r="E170" s="4" t="s">
        <v>189</v>
      </c>
      <c r="F170" s="4"/>
      <c r="G170" s="4" t="s">
        <v>173</v>
      </c>
      <c r="H170" s="4"/>
      <c r="I170" s="4"/>
      <c r="J170" s="9">
        <v>13</v>
      </c>
      <c r="K170" s="9"/>
      <c r="L170" s="18">
        <f>IF(J170&gt;=20,0.2,IF(J170&lt;10,0,((J170-10)*0.1+2.5)/20))</f>
        <v>0.14</v>
      </c>
    </row>
    <row r="171" spans="1:12">
      <c r="A171" s="4" t="s">
        <v>6</v>
      </c>
      <c r="B171" s="14" t="s">
        <v>25</v>
      </c>
      <c r="C171" s="15"/>
      <c r="D171" s="4" t="s">
        <v>187</v>
      </c>
      <c r="E171" s="4" t="s">
        <v>189</v>
      </c>
      <c r="F171" s="4"/>
      <c r="G171" s="4" t="s">
        <v>174</v>
      </c>
      <c r="H171" s="4"/>
      <c r="I171" s="4"/>
      <c r="J171" s="9">
        <v>1</v>
      </c>
      <c r="K171" s="9"/>
      <c r="L171" s="18">
        <f>IF(J171&gt;=20,0.2,IF(J171&lt;10,0,((J171-10)*0.1+2.5)/20))</f>
        <v>0</v>
      </c>
    </row>
    <row r="172" spans="1:12">
      <c r="A172" s="4" t="s">
        <v>6</v>
      </c>
      <c r="B172" s="4" t="s">
        <v>25</v>
      </c>
      <c r="C172" s="4"/>
      <c r="D172" s="4" t="s">
        <v>187</v>
      </c>
      <c r="E172" s="4" t="s">
        <v>189</v>
      </c>
      <c r="F172" s="4"/>
      <c r="G172" s="4" t="s">
        <v>174</v>
      </c>
      <c r="H172" s="4"/>
      <c r="I172" s="4"/>
      <c r="J172" s="9">
        <v>1</v>
      </c>
      <c r="K172" s="9"/>
      <c r="L172" s="18">
        <f>IF(J172&gt;=20,0.2,IF(J172&lt;10,0,((J172-10)*0.1+2.5)/20))</f>
        <v>0</v>
      </c>
    </row>
    <row r="173" spans="1:12">
      <c r="A173" s="4" t="s">
        <v>6</v>
      </c>
      <c r="B173" s="4" t="s">
        <v>24</v>
      </c>
      <c r="C173" s="4"/>
      <c r="D173" s="4" t="s">
        <v>190</v>
      </c>
      <c r="E173" s="4" t="s">
        <v>191</v>
      </c>
      <c r="F173" s="4"/>
      <c r="G173" s="4" t="s">
        <v>173</v>
      </c>
      <c r="H173" s="4"/>
      <c r="I173" s="4"/>
      <c r="J173" s="9">
        <v>74</v>
      </c>
      <c r="K173" s="9"/>
      <c r="L173" s="9"/>
    </row>
    <row r="174" spans="1:12">
      <c r="A174" s="4" t="s">
        <v>6</v>
      </c>
      <c r="B174" s="4" t="s">
        <v>24</v>
      </c>
      <c r="C174" s="4"/>
      <c r="D174" s="4" t="s">
        <v>190</v>
      </c>
      <c r="E174" s="4" t="s">
        <v>191</v>
      </c>
      <c r="F174" s="4"/>
      <c r="G174" s="4" t="s">
        <v>174</v>
      </c>
      <c r="H174" s="4"/>
      <c r="I174" s="4"/>
      <c r="J174" s="9">
        <v>82</v>
      </c>
      <c r="K174" s="9"/>
      <c r="L174" s="9"/>
    </row>
    <row r="175" spans="1:12">
      <c r="A175" s="4" t="s">
        <v>6</v>
      </c>
      <c r="B175" s="4" t="s">
        <v>24</v>
      </c>
      <c r="C175" s="4"/>
      <c r="D175" s="4" t="s">
        <v>187</v>
      </c>
      <c r="E175" s="4" t="s">
        <v>188</v>
      </c>
      <c r="F175" s="4"/>
      <c r="G175" s="4" t="s">
        <v>173</v>
      </c>
      <c r="H175" s="4"/>
      <c r="I175" s="4"/>
      <c r="J175" s="9">
        <v>100</v>
      </c>
      <c r="K175" s="9"/>
      <c r="L175" s="18">
        <f>IF(J175=100,0.3,IF(J175&lt;60,0,(J175*0.04-2)/8))</f>
        <v>0.3</v>
      </c>
    </row>
    <row r="176" spans="1:12">
      <c r="A176" s="4" t="s">
        <v>6</v>
      </c>
      <c r="B176" s="4" t="s">
        <v>24</v>
      </c>
      <c r="C176" s="4"/>
      <c r="D176" s="4" t="s">
        <v>187</v>
      </c>
      <c r="E176" s="4" t="s">
        <v>188</v>
      </c>
      <c r="F176" s="4"/>
      <c r="G176" s="4" t="s">
        <v>174</v>
      </c>
      <c r="H176" s="4"/>
      <c r="I176" s="4"/>
      <c r="J176" s="9">
        <v>100</v>
      </c>
      <c r="K176" s="9"/>
      <c r="L176" s="18">
        <f>IF(J176=100,0.3,IF(J176&lt;60,0,(J176*0.04-2)/8))</f>
        <v>0.3</v>
      </c>
    </row>
    <row r="177" spans="1:12">
      <c r="A177" s="4" t="s">
        <v>6</v>
      </c>
      <c r="B177" s="4" t="s">
        <v>24</v>
      </c>
      <c r="C177" s="4"/>
      <c r="D177" s="4" t="s">
        <v>187</v>
      </c>
      <c r="E177" s="4" t="s">
        <v>189</v>
      </c>
      <c r="F177" s="4"/>
      <c r="G177" s="4" t="s">
        <v>173</v>
      </c>
      <c r="H177" s="4"/>
      <c r="I177" s="4"/>
      <c r="J177" s="9">
        <v>12</v>
      </c>
      <c r="K177" s="9"/>
      <c r="L177" s="18">
        <f>IF(J177&gt;=20,0.2,IF(J177&lt;10,0,((J177-10)*0.1+2.5)/20))</f>
        <v>0.135</v>
      </c>
    </row>
    <row r="178" spans="1:12">
      <c r="A178" s="4" t="s">
        <v>6</v>
      </c>
      <c r="B178" s="14" t="s">
        <v>24</v>
      </c>
      <c r="C178" s="15"/>
      <c r="D178" s="4" t="s">
        <v>187</v>
      </c>
      <c r="E178" s="4" t="s">
        <v>189</v>
      </c>
      <c r="F178" s="4"/>
      <c r="G178" s="4" t="s">
        <v>174</v>
      </c>
      <c r="H178" s="4"/>
      <c r="I178" s="4"/>
      <c r="J178" s="9">
        <v>8</v>
      </c>
      <c r="K178" s="9"/>
      <c r="L178" s="18">
        <f>IF(J178&gt;=20,0.2,IF(J178&lt;10,0,((J178-10)*0.1+2.5)/20))</f>
        <v>0</v>
      </c>
    </row>
    <row r="179" spans="1:12">
      <c r="A179" s="4" t="s">
        <v>6</v>
      </c>
      <c r="B179" s="4" t="s">
        <v>24</v>
      </c>
      <c r="C179" s="4"/>
      <c r="D179" s="4" t="s">
        <v>187</v>
      </c>
      <c r="E179" s="4" t="s">
        <v>189</v>
      </c>
      <c r="F179" s="4"/>
      <c r="G179" s="4" t="s">
        <v>174</v>
      </c>
      <c r="H179" s="4"/>
      <c r="I179" s="4"/>
      <c r="J179" s="9">
        <v>8</v>
      </c>
      <c r="K179" s="9"/>
      <c r="L179" s="18">
        <f>IF(J179&gt;=20,0.2,IF(J179&lt;10,0,((J179-10)*0.1+2.5)/20))</f>
        <v>0</v>
      </c>
    </row>
    <row r="180" spans="1:12">
      <c r="A180" s="4" t="s">
        <v>6</v>
      </c>
      <c r="B180" s="4" t="s">
        <v>14</v>
      </c>
      <c r="C180" s="4"/>
      <c r="D180" s="4" t="s">
        <v>190</v>
      </c>
      <c r="E180" s="4" t="s">
        <v>191</v>
      </c>
      <c r="F180" s="4"/>
      <c r="G180" s="4" t="s">
        <v>173</v>
      </c>
      <c r="H180" s="4"/>
      <c r="I180" s="4"/>
      <c r="J180" s="9">
        <v>65</v>
      </c>
      <c r="K180" s="9"/>
      <c r="L180" s="9"/>
    </row>
    <row r="181" spans="1:12">
      <c r="A181" s="4" t="s">
        <v>6</v>
      </c>
      <c r="B181" s="4" t="s">
        <v>14</v>
      </c>
      <c r="C181" s="4"/>
      <c r="D181" s="4" t="s">
        <v>190</v>
      </c>
      <c r="E181" s="4" t="s">
        <v>191</v>
      </c>
      <c r="F181" s="4"/>
      <c r="G181" s="4" t="s">
        <v>174</v>
      </c>
      <c r="H181" s="4"/>
      <c r="I181" s="4"/>
      <c r="J181" s="9">
        <v>65</v>
      </c>
      <c r="K181" s="9"/>
      <c r="L181" s="9"/>
    </row>
    <row r="182" spans="1:12">
      <c r="A182" s="4" t="s">
        <v>6</v>
      </c>
      <c r="B182" s="4" t="s">
        <v>14</v>
      </c>
      <c r="C182" s="4"/>
      <c r="D182" s="4" t="s">
        <v>187</v>
      </c>
      <c r="E182" s="4" t="s">
        <v>188</v>
      </c>
      <c r="F182" s="4"/>
      <c r="G182" s="4" t="s">
        <v>173</v>
      </c>
      <c r="H182" s="4"/>
      <c r="I182" s="4"/>
      <c r="J182" s="9">
        <v>100</v>
      </c>
      <c r="K182" s="9"/>
      <c r="L182" s="18">
        <f>IF(J182=100,0.3,IF(J182&lt;60,0,(J182*0.04-2)/8))</f>
        <v>0.3</v>
      </c>
    </row>
    <row r="183" spans="1:12">
      <c r="A183" s="4" t="s">
        <v>6</v>
      </c>
      <c r="B183" s="4" t="s">
        <v>14</v>
      </c>
      <c r="C183" s="4"/>
      <c r="D183" s="4" t="s">
        <v>187</v>
      </c>
      <c r="E183" s="4" t="s">
        <v>188</v>
      </c>
      <c r="F183" s="4"/>
      <c r="G183" s="4" t="s">
        <v>174</v>
      </c>
      <c r="H183" s="4"/>
      <c r="I183" s="4"/>
      <c r="J183" s="9">
        <v>100</v>
      </c>
      <c r="K183" s="9"/>
      <c r="L183" s="18">
        <f>IF(J183=100,0.3,IF(J183&lt;60,0,(J183*0.04-2)/8))</f>
        <v>0.3</v>
      </c>
    </row>
    <row r="184" spans="1:12">
      <c r="A184" s="4" t="s">
        <v>6</v>
      </c>
      <c r="B184" s="4" t="s">
        <v>14</v>
      </c>
      <c r="C184" s="4"/>
      <c r="D184" s="4" t="s">
        <v>187</v>
      </c>
      <c r="E184" s="4" t="s">
        <v>189</v>
      </c>
      <c r="F184" s="4"/>
      <c r="G184" s="4" t="s">
        <v>173</v>
      </c>
      <c r="H184" s="4"/>
      <c r="I184" s="4"/>
      <c r="J184" s="9">
        <v>20</v>
      </c>
      <c r="K184" s="9"/>
      <c r="L184" s="18">
        <f>IF(J184&gt;=20,0.2,IF(J184&lt;10,0,((J184-10)*0.1+2.5)/20))</f>
        <v>0.2</v>
      </c>
    </row>
    <row r="185" spans="1:12">
      <c r="A185" s="4" t="s">
        <v>6</v>
      </c>
      <c r="B185" s="14" t="s">
        <v>14</v>
      </c>
      <c r="C185" s="15"/>
      <c r="D185" s="4" t="s">
        <v>187</v>
      </c>
      <c r="E185" s="4" t="s">
        <v>189</v>
      </c>
      <c r="F185" s="4"/>
      <c r="G185" s="4" t="s">
        <v>174</v>
      </c>
      <c r="H185" s="4"/>
      <c r="I185" s="4"/>
      <c r="J185" s="9">
        <v>21</v>
      </c>
      <c r="K185" s="9"/>
      <c r="L185" s="18">
        <f>IF(J185&gt;=20,0.2,IF(J185&lt;10,0,((J185-10)*0.1+2.5)/20))</f>
        <v>0.2</v>
      </c>
    </row>
    <row r="186" spans="1:12">
      <c r="A186" s="4" t="s">
        <v>6</v>
      </c>
      <c r="B186" s="4" t="s">
        <v>14</v>
      </c>
      <c r="C186" s="4"/>
      <c r="D186" s="4" t="s">
        <v>187</v>
      </c>
      <c r="E186" s="4" t="s">
        <v>189</v>
      </c>
      <c r="F186" s="4"/>
      <c r="G186" s="4" t="s">
        <v>174</v>
      </c>
      <c r="H186" s="4"/>
      <c r="I186" s="4"/>
      <c r="J186" s="9">
        <v>21</v>
      </c>
      <c r="K186" s="9"/>
      <c r="L186" s="18">
        <f>IF(J186&gt;=20,0.2,IF(J186&lt;10,0,((J186-10)*0.1+2.5)/20))</f>
        <v>0.2</v>
      </c>
    </row>
    <row r="187" spans="1:12">
      <c r="A187" s="4" t="s">
        <v>6</v>
      </c>
      <c r="B187" s="4" t="s">
        <v>30</v>
      </c>
      <c r="C187" s="4"/>
      <c r="D187" s="4" t="s">
        <v>190</v>
      </c>
      <c r="E187" s="4" t="s">
        <v>191</v>
      </c>
      <c r="F187" s="4"/>
      <c r="G187" s="4" t="s">
        <v>173</v>
      </c>
      <c r="H187" s="4"/>
      <c r="I187" s="4"/>
      <c r="J187" s="9">
        <v>65</v>
      </c>
      <c r="K187" s="9"/>
      <c r="L187" s="9"/>
    </row>
    <row r="188" spans="1:12">
      <c r="A188" s="4" t="s">
        <v>6</v>
      </c>
      <c r="B188" s="4" t="s">
        <v>30</v>
      </c>
      <c r="C188" s="4"/>
      <c r="D188" s="4" t="s">
        <v>190</v>
      </c>
      <c r="E188" s="4" t="s">
        <v>191</v>
      </c>
      <c r="F188" s="4"/>
      <c r="G188" s="4" t="s">
        <v>174</v>
      </c>
      <c r="H188" s="4"/>
      <c r="I188" s="4"/>
      <c r="J188" s="9">
        <v>65</v>
      </c>
      <c r="K188" s="9"/>
      <c r="L188" s="9"/>
    </row>
    <row r="189" spans="1:12">
      <c r="A189" s="4" t="s">
        <v>6</v>
      </c>
      <c r="B189" s="4" t="s">
        <v>30</v>
      </c>
      <c r="C189" s="4"/>
      <c r="D189" s="4" t="s">
        <v>187</v>
      </c>
      <c r="E189" s="4" t="s">
        <v>188</v>
      </c>
      <c r="F189" s="4"/>
      <c r="G189" s="4" t="s">
        <v>173</v>
      </c>
      <c r="H189" s="4"/>
      <c r="I189" s="4"/>
      <c r="J189" s="9">
        <v>100</v>
      </c>
      <c r="K189" s="9"/>
      <c r="L189" s="18">
        <f>IF(J189=100,0.3,IF(J189&lt;60,0,(J189*0.04-2)/8))</f>
        <v>0.3</v>
      </c>
    </row>
    <row r="190" spans="1:12">
      <c r="A190" s="4" t="s">
        <v>6</v>
      </c>
      <c r="B190" s="4" t="s">
        <v>30</v>
      </c>
      <c r="C190" s="4"/>
      <c r="D190" s="4" t="s">
        <v>187</v>
      </c>
      <c r="E190" s="4" t="s">
        <v>188</v>
      </c>
      <c r="F190" s="4"/>
      <c r="G190" s="4" t="s">
        <v>174</v>
      </c>
      <c r="H190" s="4"/>
      <c r="I190" s="4"/>
      <c r="J190" s="9">
        <v>95.3333333333333</v>
      </c>
      <c r="K190" s="9"/>
      <c r="L190" s="18">
        <f>IF(J190=100,0.3,IF(J190&lt;60,0,(J190*0.04-2)/8))</f>
        <v>0.226666666666667</v>
      </c>
    </row>
    <row r="191" spans="1:12">
      <c r="A191" s="4" t="s">
        <v>6</v>
      </c>
      <c r="B191" s="4" t="s">
        <v>30</v>
      </c>
      <c r="C191" s="4"/>
      <c r="D191" s="4" t="s">
        <v>187</v>
      </c>
      <c r="E191" s="4" t="s">
        <v>189</v>
      </c>
      <c r="F191" s="4"/>
      <c r="G191" s="4" t="s">
        <v>173</v>
      </c>
      <c r="H191" s="4"/>
      <c r="I191" s="4"/>
      <c r="J191" s="9">
        <v>17</v>
      </c>
      <c r="K191" s="9"/>
      <c r="L191" s="18">
        <f>IF(J191&gt;=20,0.2,IF(J191&lt;10,0,((J191-10)*0.1+2.5)/20))</f>
        <v>0.16</v>
      </c>
    </row>
    <row r="192" spans="1:12">
      <c r="A192" s="4" t="s">
        <v>6</v>
      </c>
      <c r="B192" s="14" t="s">
        <v>30</v>
      </c>
      <c r="C192" s="15"/>
      <c r="D192" s="4" t="s">
        <v>187</v>
      </c>
      <c r="E192" s="4" t="s">
        <v>189</v>
      </c>
      <c r="F192" s="4"/>
      <c r="G192" s="4" t="s">
        <v>174</v>
      </c>
      <c r="H192" s="4"/>
      <c r="I192" s="4"/>
      <c r="J192" s="9">
        <v>8.5</v>
      </c>
      <c r="K192" s="9"/>
      <c r="L192" s="18">
        <f>IF(J192&gt;=20,0.2,IF(J192&lt;10,0,((J192-10)*0.1+2.5)/20))</f>
        <v>0</v>
      </c>
    </row>
    <row r="193" spans="1:12">
      <c r="A193" s="4" t="s">
        <v>6</v>
      </c>
      <c r="B193" s="4" t="s">
        <v>30</v>
      </c>
      <c r="C193" s="4"/>
      <c r="D193" s="4" t="s">
        <v>187</v>
      </c>
      <c r="E193" s="4" t="s">
        <v>189</v>
      </c>
      <c r="F193" s="4"/>
      <c r="G193" s="4" t="s">
        <v>174</v>
      </c>
      <c r="H193" s="4"/>
      <c r="I193" s="4"/>
      <c r="J193" s="9">
        <v>8.5</v>
      </c>
      <c r="K193" s="9"/>
      <c r="L193" s="18">
        <f>IF(J193&gt;=20,0.2,IF(J193&lt;10,0,((J193-10)*0.1+2.5)/20))</f>
        <v>0</v>
      </c>
    </row>
    <row r="194" spans="1:12">
      <c r="A194" s="4" t="s">
        <v>6</v>
      </c>
      <c r="B194" s="4" t="s">
        <v>34</v>
      </c>
      <c r="C194" s="4"/>
      <c r="D194" s="4" t="s">
        <v>190</v>
      </c>
      <c r="E194" s="4" t="s">
        <v>191</v>
      </c>
      <c r="F194" s="4"/>
      <c r="G194" s="4" t="s">
        <v>173</v>
      </c>
      <c r="H194" s="4"/>
      <c r="I194" s="4"/>
      <c r="J194" s="9">
        <v>65</v>
      </c>
      <c r="K194" s="9"/>
      <c r="L194" s="9"/>
    </row>
    <row r="195" spans="1:12">
      <c r="A195" s="4" t="s">
        <v>6</v>
      </c>
      <c r="B195" s="4" t="s">
        <v>34</v>
      </c>
      <c r="C195" s="4"/>
      <c r="D195" s="4" t="s">
        <v>190</v>
      </c>
      <c r="E195" s="4" t="s">
        <v>191</v>
      </c>
      <c r="F195" s="4"/>
      <c r="G195" s="4" t="s">
        <v>174</v>
      </c>
      <c r="H195" s="4"/>
      <c r="I195" s="4"/>
      <c r="J195" s="9">
        <v>67</v>
      </c>
      <c r="K195" s="9"/>
      <c r="L195" s="9"/>
    </row>
    <row r="196" spans="1:12">
      <c r="A196" s="4" t="s">
        <v>6</v>
      </c>
      <c r="B196" s="4" t="s">
        <v>34</v>
      </c>
      <c r="C196" s="4"/>
      <c r="D196" s="4" t="s">
        <v>187</v>
      </c>
      <c r="E196" s="4" t="s">
        <v>188</v>
      </c>
      <c r="F196" s="4"/>
      <c r="G196" s="4" t="s">
        <v>173</v>
      </c>
      <c r="H196" s="4"/>
      <c r="I196" s="4"/>
      <c r="J196" s="9">
        <v>50.5666666666667</v>
      </c>
      <c r="K196" s="9"/>
      <c r="L196" s="18">
        <f>IF(J196=100,0.3,IF(J196&lt;60,0,(J196*0.04-2)/8))</f>
        <v>0</v>
      </c>
    </row>
    <row r="197" spans="1:12">
      <c r="A197" s="4" t="s">
        <v>6</v>
      </c>
      <c r="B197" s="4" t="s">
        <v>34</v>
      </c>
      <c r="C197" s="4"/>
      <c r="D197" s="4" t="s">
        <v>187</v>
      </c>
      <c r="E197" s="4" t="s">
        <v>188</v>
      </c>
      <c r="F197" s="4"/>
      <c r="G197" s="4" t="s">
        <v>174</v>
      </c>
      <c r="H197" s="4"/>
      <c r="I197" s="4"/>
      <c r="J197" s="9">
        <v>52</v>
      </c>
      <c r="K197" s="9"/>
      <c r="L197" s="18">
        <f>IF(J197=100,0.3,IF(J197&lt;60,0,(J197*0.04-2)/8))</f>
        <v>0</v>
      </c>
    </row>
    <row r="198" spans="1:12">
      <c r="A198" s="4" t="s">
        <v>6</v>
      </c>
      <c r="B198" s="4" t="s">
        <v>34</v>
      </c>
      <c r="C198" s="4"/>
      <c r="D198" s="4" t="s">
        <v>187</v>
      </c>
      <c r="E198" s="4" t="s">
        <v>189</v>
      </c>
      <c r="F198" s="4"/>
      <c r="G198" s="4" t="s">
        <v>173</v>
      </c>
      <c r="H198" s="4"/>
      <c r="I198" s="4"/>
      <c r="J198" s="9">
        <v>17</v>
      </c>
      <c r="K198" s="9"/>
      <c r="L198" s="18">
        <f>IF(J198&gt;=20,0.2,IF(J198&lt;10,0,((J198-10)*0.1+2.5)/20))</f>
        <v>0.16</v>
      </c>
    </row>
    <row r="199" spans="1:12">
      <c r="A199" s="4" t="s">
        <v>6</v>
      </c>
      <c r="B199" s="14" t="s">
        <v>34</v>
      </c>
      <c r="C199" s="15"/>
      <c r="D199" s="4" t="s">
        <v>187</v>
      </c>
      <c r="E199" s="4" t="s">
        <v>189</v>
      </c>
      <c r="F199" s="4"/>
      <c r="G199" s="4" t="s">
        <v>174</v>
      </c>
      <c r="H199" s="4"/>
      <c r="I199" s="4"/>
      <c r="J199" s="9">
        <v>2</v>
      </c>
      <c r="K199" s="9"/>
      <c r="L199" s="18">
        <f>IF(J199&gt;=20,0.2,IF(J199&lt;10,0,((J199-10)*0.1+2.5)/20))</f>
        <v>0</v>
      </c>
    </row>
    <row r="200" spans="1:12">
      <c r="A200" s="4" t="s">
        <v>6</v>
      </c>
      <c r="B200" s="4" t="s">
        <v>34</v>
      </c>
      <c r="C200" s="4"/>
      <c r="D200" s="4" t="s">
        <v>187</v>
      </c>
      <c r="E200" s="4" t="s">
        <v>189</v>
      </c>
      <c r="F200" s="4"/>
      <c r="G200" s="4" t="s">
        <v>174</v>
      </c>
      <c r="H200" s="4"/>
      <c r="I200" s="4"/>
      <c r="J200" s="9">
        <v>2</v>
      </c>
      <c r="K200" s="9"/>
      <c r="L200" s="18">
        <f>IF(J200&gt;=20,0.2,IF(J200&lt;10,0,((J200-10)*0.1+2.5)/20))</f>
        <v>0</v>
      </c>
    </row>
    <row r="201" spans="1:12">
      <c r="A201" s="4" t="s">
        <v>6</v>
      </c>
      <c r="B201" s="4" t="s">
        <v>37</v>
      </c>
      <c r="C201" s="4"/>
      <c r="D201" s="4" t="s">
        <v>190</v>
      </c>
      <c r="E201" s="4" t="s">
        <v>191</v>
      </c>
      <c r="F201" s="4"/>
      <c r="G201" s="4" t="s">
        <v>173</v>
      </c>
      <c r="H201" s="4"/>
      <c r="I201" s="4"/>
      <c r="J201" s="9">
        <v>65</v>
      </c>
      <c r="K201" s="9"/>
      <c r="L201" s="9"/>
    </row>
    <row r="202" spans="1:12">
      <c r="A202" s="4" t="s">
        <v>6</v>
      </c>
      <c r="B202" s="4" t="s">
        <v>37</v>
      </c>
      <c r="C202" s="4"/>
      <c r="D202" s="4" t="s">
        <v>190</v>
      </c>
      <c r="E202" s="4" t="s">
        <v>191</v>
      </c>
      <c r="F202" s="4"/>
      <c r="G202" s="4" t="s">
        <v>174</v>
      </c>
      <c r="H202" s="4"/>
      <c r="I202" s="4"/>
      <c r="J202" s="9">
        <v>65</v>
      </c>
      <c r="K202" s="9"/>
      <c r="L202" s="9"/>
    </row>
    <row r="203" spans="1:12">
      <c r="A203" s="4" t="s">
        <v>6</v>
      </c>
      <c r="B203" s="4" t="s">
        <v>37</v>
      </c>
      <c r="C203" s="4"/>
      <c r="D203" s="4" t="s">
        <v>187</v>
      </c>
      <c r="E203" s="4" t="s">
        <v>188</v>
      </c>
      <c r="F203" s="4"/>
      <c r="G203" s="4" t="s">
        <v>173</v>
      </c>
      <c r="H203" s="4"/>
      <c r="I203" s="4"/>
      <c r="J203" s="9">
        <v>51.1166666666667</v>
      </c>
      <c r="K203" s="9"/>
      <c r="L203" s="18">
        <f>IF(J203=100,0.3,IF(J203&lt;60,0,(J203*0.04-2)/8))</f>
        <v>0</v>
      </c>
    </row>
    <row r="204" spans="1:12">
      <c r="A204" s="4" t="s">
        <v>6</v>
      </c>
      <c r="B204" s="4" t="s">
        <v>37</v>
      </c>
      <c r="C204" s="4"/>
      <c r="D204" s="4" t="s">
        <v>187</v>
      </c>
      <c r="E204" s="4" t="s">
        <v>188</v>
      </c>
      <c r="F204" s="4"/>
      <c r="G204" s="4" t="s">
        <v>174</v>
      </c>
      <c r="H204" s="4"/>
      <c r="I204" s="4"/>
      <c r="J204" s="9">
        <v>52.5</v>
      </c>
      <c r="K204" s="9"/>
      <c r="L204" s="18">
        <f>IF(J204=100,0.3,IF(J204&lt;60,0,(J204*0.04-2)/8))</f>
        <v>0</v>
      </c>
    </row>
    <row r="205" spans="1:12">
      <c r="A205" s="4" t="s">
        <v>6</v>
      </c>
      <c r="B205" s="4" t="s">
        <v>37</v>
      </c>
      <c r="C205" s="4"/>
      <c r="D205" s="4" t="s">
        <v>187</v>
      </c>
      <c r="E205" s="4" t="s">
        <v>189</v>
      </c>
      <c r="F205" s="4"/>
      <c r="G205" s="4" t="s">
        <v>173</v>
      </c>
      <c r="H205" s="4"/>
      <c r="I205" s="4"/>
      <c r="J205" s="9">
        <v>15</v>
      </c>
      <c r="K205" s="9"/>
      <c r="L205" s="18">
        <f>IF(J205&gt;=20,0.2,IF(J205&lt;10,0,((J205-10)*0.1+2.5)/20))</f>
        <v>0.15</v>
      </c>
    </row>
    <row r="206" spans="1:12">
      <c r="A206" s="4" t="s">
        <v>6</v>
      </c>
      <c r="B206" s="14" t="s">
        <v>37</v>
      </c>
      <c r="C206" s="15"/>
      <c r="D206" s="4" t="s">
        <v>187</v>
      </c>
      <c r="E206" s="4" t="s">
        <v>189</v>
      </c>
      <c r="F206" s="4"/>
      <c r="G206" s="4" t="s">
        <v>174</v>
      </c>
      <c r="H206" s="4"/>
      <c r="I206" s="4"/>
      <c r="J206" s="9">
        <v>0</v>
      </c>
      <c r="K206" s="9"/>
      <c r="L206" s="18">
        <f>IF(J206&gt;=20,0.2,IF(J206&lt;10,0,((J206-10)*0.1+2.5)/20))</f>
        <v>0</v>
      </c>
    </row>
    <row r="207" spans="1:12">
      <c r="A207" s="4" t="s">
        <v>6</v>
      </c>
      <c r="B207" s="4" t="s">
        <v>37</v>
      </c>
      <c r="C207" s="4"/>
      <c r="D207" s="4" t="s">
        <v>187</v>
      </c>
      <c r="E207" s="4" t="s">
        <v>189</v>
      </c>
      <c r="F207" s="4"/>
      <c r="G207" s="4" t="s">
        <v>174</v>
      </c>
      <c r="H207" s="4"/>
      <c r="I207" s="4"/>
      <c r="J207" s="9">
        <v>0</v>
      </c>
      <c r="K207" s="9"/>
      <c r="L207" s="18">
        <f>IF(J207&gt;=20,0.2,IF(J207&lt;10,0,((J207-10)*0.1+2.5)/20))</f>
        <v>0</v>
      </c>
    </row>
    <row r="208" spans="1:12">
      <c r="A208" s="4" t="s">
        <v>6</v>
      </c>
      <c r="B208" s="4" t="s">
        <v>8</v>
      </c>
      <c r="C208" s="4"/>
      <c r="D208" s="4" t="s">
        <v>190</v>
      </c>
      <c r="E208" s="4" t="s">
        <v>191</v>
      </c>
      <c r="F208" s="4"/>
      <c r="G208" s="4" t="s">
        <v>173</v>
      </c>
      <c r="H208" s="4"/>
      <c r="I208" s="4"/>
      <c r="J208" s="9">
        <v>72</v>
      </c>
      <c r="K208" s="9"/>
      <c r="L208" s="9"/>
    </row>
    <row r="209" spans="1:12">
      <c r="A209" s="4" t="s">
        <v>6</v>
      </c>
      <c r="B209" s="4" t="s">
        <v>8</v>
      </c>
      <c r="C209" s="4"/>
      <c r="D209" s="4" t="s">
        <v>190</v>
      </c>
      <c r="E209" s="4" t="s">
        <v>191</v>
      </c>
      <c r="F209" s="4"/>
      <c r="G209" s="4" t="s">
        <v>174</v>
      </c>
      <c r="H209" s="4"/>
      <c r="I209" s="4"/>
      <c r="J209" s="9">
        <v>81</v>
      </c>
      <c r="K209" s="9"/>
      <c r="L209" s="9"/>
    </row>
    <row r="210" spans="1:12">
      <c r="A210" s="4" t="s">
        <v>6</v>
      </c>
      <c r="B210" s="4" t="s">
        <v>8</v>
      </c>
      <c r="C210" s="4"/>
      <c r="D210" s="4" t="s">
        <v>187</v>
      </c>
      <c r="E210" s="4" t="s">
        <v>188</v>
      </c>
      <c r="F210" s="4"/>
      <c r="G210" s="4" t="s">
        <v>173</v>
      </c>
      <c r="H210" s="4"/>
      <c r="I210" s="4"/>
      <c r="J210" s="9">
        <v>100</v>
      </c>
      <c r="K210" s="9"/>
      <c r="L210" s="18">
        <f>IF(J210=100,0.3,IF(J210&lt;60,0,(J210*0.04-2)/8))</f>
        <v>0.3</v>
      </c>
    </row>
    <row r="211" spans="1:12">
      <c r="A211" s="4" t="s">
        <v>6</v>
      </c>
      <c r="B211" s="4" t="s">
        <v>8</v>
      </c>
      <c r="C211" s="4"/>
      <c r="D211" s="4" t="s">
        <v>187</v>
      </c>
      <c r="E211" s="4" t="s">
        <v>188</v>
      </c>
      <c r="F211" s="4"/>
      <c r="G211" s="4" t="s">
        <v>174</v>
      </c>
      <c r="H211" s="4"/>
      <c r="I211" s="4"/>
      <c r="J211" s="9">
        <v>100</v>
      </c>
      <c r="K211" s="9"/>
      <c r="L211" s="18">
        <f>IF(J211=100,0.3,IF(J211&lt;60,0,(J211*0.04-2)/8))</f>
        <v>0.3</v>
      </c>
    </row>
    <row r="212" spans="1:12">
      <c r="A212" s="4" t="s">
        <v>6</v>
      </c>
      <c r="B212" s="4" t="s">
        <v>8</v>
      </c>
      <c r="C212" s="4"/>
      <c r="D212" s="4" t="s">
        <v>187</v>
      </c>
      <c r="E212" s="4" t="s">
        <v>189</v>
      </c>
      <c r="F212" s="4"/>
      <c r="G212" s="4" t="s">
        <v>173</v>
      </c>
      <c r="H212" s="4"/>
      <c r="I212" s="4"/>
      <c r="J212" s="9">
        <v>20</v>
      </c>
      <c r="K212" s="9"/>
      <c r="L212" s="18">
        <f>IF(J212&gt;=20,0.2,IF(J212&lt;10,0,((J212-10)*0.1+2.5)/20))</f>
        <v>0.2</v>
      </c>
    </row>
    <row r="213" spans="1:12">
      <c r="A213" s="4" t="s">
        <v>6</v>
      </c>
      <c r="B213" s="14" t="s">
        <v>8</v>
      </c>
      <c r="C213" s="15"/>
      <c r="D213" s="4" t="s">
        <v>187</v>
      </c>
      <c r="E213" s="4" t="s">
        <v>189</v>
      </c>
      <c r="F213" s="4"/>
      <c r="G213" s="4" t="s">
        <v>174</v>
      </c>
      <c r="H213" s="4"/>
      <c r="I213" s="4"/>
      <c r="J213" s="9">
        <v>24</v>
      </c>
      <c r="K213" s="9"/>
      <c r="L213" s="18">
        <f>IF(J213&gt;=20,0.2,IF(J213&lt;10,0,((J213-10)*0.1+2.5)/20))</f>
        <v>0.2</v>
      </c>
    </row>
    <row r="214" spans="1:12">
      <c r="A214" s="4" t="s">
        <v>6</v>
      </c>
      <c r="B214" s="4" t="s">
        <v>8</v>
      </c>
      <c r="C214" s="4"/>
      <c r="D214" s="4" t="s">
        <v>187</v>
      </c>
      <c r="E214" s="4" t="s">
        <v>189</v>
      </c>
      <c r="F214" s="4"/>
      <c r="G214" s="4" t="s">
        <v>174</v>
      </c>
      <c r="H214" s="4"/>
      <c r="I214" s="4"/>
      <c r="J214" s="9">
        <v>24</v>
      </c>
      <c r="K214" s="9"/>
      <c r="L214" s="18">
        <f>IF(J214&gt;=20,0.2,IF(J214&lt;10,0,((J214-10)*0.1+2.5)/20))</f>
        <v>0.2</v>
      </c>
    </row>
    <row r="215" spans="1:12">
      <c r="A215" s="4" t="s">
        <v>6</v>
      </c>
      <c r="B215" s="4" t="s">
        <v>21</v>
      </c>
      <c r="C215" s="4"/>
      <c r="D215" s="4" t="s">
        <v>190</v>
      </c>
      <c r="E215" s="4" t="s">
        <v>191</v>
      </c>
      <c r="F215" s="4"/>
      <c r="G215" s="4" t="s">
        <v>173</v>
      </c>
      <c r="H215" s="4"/>
      <c r="I215" s="4"/>
      <c r="J215" s="9">
        <v>80</v>
      </c>
      <c r="K215" s="9"/>
      <c r="L215" s="9"/>
    </row>
    <row r="216" spans="1:12">
      <c r="A216" s="4" t="s">
        <v>6</v>
      </c>
      <c r="B216" s="4" t="s">
        <v>21</v>
      </c>
      <c r="C216" s="4"/>
      <c r="D216" s="4" t="s">
        <v>190</v>
      </c>
      <c r="E216" s="4" t="s">
        <v>191</v>
      </c>
      <c r="F216" s="4"/>
      <c r="G216" s="4" t="s">
        <v>174</v>
      </c>
      <c r="H216" s="4"/>
      <c r="I216" s="4"/>
      <c r="J216" s="9">
        <v>83</v>
      </c>
      <c r="K216" s="9"/>
      <c r="L216" s="9"/>
    </row>
    <row r="217" spans="1:12">
      <c r="A217" s="4" t="s">
        <v>6</v>
      </c>
      <c r="B217" s="4" t="s">
        <v>21</v>
      </c>
      <c r="C217" s="4"/>
      <c r="D217" s="4" t="s">
        <v>187</v>
      </c>
      <c r="E217" s="4" t="s">
        <v>188</v>
      </c>
      <c r="F217" s="4"/>
      <c r="G217" s="4" t="s">
        <v>173</v>
      </c>
      <c r="H217" s="4"/>
      <c r="I217" s="4"/>
      <c r="J217" s="9">
        <v>75</v>
      </c>
      <c r="K217" s="9"/>
      <c r="L217" s="18">
        <f>IF(J217=100,0.3,IF(J217&lt;60,0,(J217*0.04-2)/8))</f>
        <v>0.125</v>
      </c>
    </row>
    <row r="218" spans="1:12">
      <c r="A218" s="4" t="s">
        <v>6</v>
      </c>
      <c r="B218" s="4" t="s">
        <v>21</v>
      </c>
      <c r="C218" s="4"/>
      <c r="D218" s="4" t="s">
        <v>187</v>
      </c>
      <c r="E218" s="4" t="s">
        <v>188</v>
      </c>
      <c r="F218" s="4"/>
      <c r="G218" s="4" t="s">
        <v>174</v>
      </c>
      <c r="H218" s="4"/>
      <c r="I218" s="4"/>
      <c r="J218" s="9">
        <v>51.9166666666667</v>
      </c>
      <c r="K218" s="9"/>
      <c r="L218" s="18">
        <f>IF(J218=100,0.3,IF(J218&lt;60,0,(J218*0.04-2)/8))</f>
        <v>0</v>
      </c>
    </row>
    <row r="219" spans="1:12">
      <c r="A219" s="4" t="s">
        <v>6</v>
      </c>
      <c r="B219" s="4" t="s">
        <v>21</v>
      </c>
      <c r="C219" s="4"/>
      <c r="D219" s="4" t="s">
        <v>187</v>
      </c>
      <c r="E219" s="4" t="s">
        <v>189</v>
      </c>
      <c r="F219" s="4"/>
      <c r="G219" s="4" t="s">
        <v>173</v>
      </c>
      <c r="H219" s="4"/>
      <c r="I219" s="4"/>
      <c r="J219" s="9">
        <v>19</v>
      </c>
      <c r="K219" s="9"/>
      <c r="L219" s="18">
        <f>IF(J219&gt;=20,0.2,IF(J219&lt;10,0,((J219-10)*0.1+2.5)/20))</f>
        <v>0.17</v>
      </c>
    </row>
    <row r="220" spans="1:12">
      <c r="A220" s="4" t="s">
        <v>6</v>
      </c>
      <c r="B220" s="14" t="s">
        <v>21</v>
      </c>
      <c r="C220" s="15"/>
      <c r="D220" s="4" t="s">
        <v>187</v>
      </c>
      <c r="E220" s="4" t="s">
        <v>189</v>
      </c>
      <c r="F220" s="4"/>
      <c r="G220" s="4" t="s">
        <v>174</v>
      </c>
      <c r="H220" s="4"/>
      <c r="I220" s="4"/>
      <c r="J220" s="9">
        <v>2</v>
      </c>
      <c r="K220" s="9"/>
      <c r="L220" s="18">
        <f>IF(J220&gt;=20,0.2,IF(J220&lt;10,0,((J220-10)*0.1+2.5)/20))</f>
        <v>0</v>
      </c>
    </row>
    <row r="221" spans="1:12">
      <c r="A221" s="4" t="s">
        <v>6</v>
      </c>
      <c r="B221" s="4" t="s">
        <v>21</v>
      </c>
      <c r="C221" s="4"/>
      <c r="D221" s="4" t="s">
        <v>187</v>
      </c>
      <c r="E221" s="4" t="s">
        <v>189</v>
      </c>
      <c r="F221" s="4"/>
      <c r="G221" s="4" t="s">
        <v>174</v>
      </c>
      <c r="H221" s="4"/>
      <c r="I221" s="4"/>
      <c r="J221" s="9">
        <v>2</v>
      </c>
      <c r="K221" s="9"/>
      <c r="L221" s="18">
        <f>IF(J221&gt;=20,0.2,IF(J221&lt;10,0,((J221-10)*0.1+2.5)/20))</f>
        <v>0</v>
      </c>
    </row>
    <row r="222" spans="1:12">
      <c r="A222" s="4" t="s">
        <v>6</v>
      </c>
      <c r="B222" s="4" t="s">
        <v>39</v>
      </c>
      <c r="C222" s="4"/>
      <c r="D222" s="4" t="s">
        <v>190</v>
      </c>
      <c r="E222" s="4" t="s">
        <v>191</v>
      </c>
      <c r="F222" s="4"/>
      <c r="G222" s="4" t="s">
        <v>173</v>
      </c>
      <c r="H222" s="4"/>
      <c r="I222" s="4"/>
      <c r="J222" s="9">
        <v>72</v>
      </c>
      <c r="K222" s="9"/>
      <c r="L222" s="9"/>
    </row>
    <row r="223" spans="1:12">
      <c r="A223" s="4" t="s">
        <v>6</v>
      </c>
      <c r="B223" s="4" t="s">
        <v>39</v>
      </c>
      <c r="C223" s="4"/>
      <c r="D223" s="4" t="s">
        <v>190</v>
      </c>
      <c r="E223" s="4" t="s">
        <v>191</v>
      </c>
      <c r="F223" s="4"/>
      <c r="G223" s="4" t="s">
        <v>174</v>
      </c>
      <c r="H223" s="4"/>
      <c r="I223" s="4"/>
      <c r="J223" s="9">
        <v>61</v>
      </c>
      <c r="K223" s="9"/>
      <c r="L223" s="9"/>
    </row>
    <row r="224" spans="1:12">
      <c r="A224" s="4" t="s">
        <v>6</v>
      </c>
      <c r="B224" s="4" t="s">
        <v>39</v>
      </c>
      <c r="C224" s="4"/>
      <c r="D224" s="4" t="s">
        <v>187</v>
      </c>
      <c r="E224" s="4" t="s">
        <v>188</v>
      </c>
      <c r="F224" s="4"/>
      <c r="G224" s="4" t="s">
        <v>173</v>
      </c>
      <c r="H224" s="4"/>
      <c r="I224" s="4"/>
      <c r="J224" s="9">
        <v>40.5416666666667</v>
      </c>
      <c r="K224" s="9"/>
      <c r="L224" s="18">
        <f>IF(J224=100,0.3,IF(J224&lt;60,0,(J224*0.04-2)/8))</f>
        <v>0</v>
      </c>
    </row>
    <row r="225" spans="1:12">
      <c r="A225" s="4" t="s">
        <v>6</v>
      </c>
      <c r="B225" s="4" t="s">
        <v>39</v>
      </c>
      <c r="C225" s="4"/>
      <c r="D225" s="4" t="s">
        <v>187</v>
      </c>
      <c r="E225" s="4" t="s">
        <v>188</v>
      </c>
      <c r="F225" s="4"/>
      <c r="G225" s="4" t="s">
        <v>174</v>
      </c>
      <c r="H225" s="4"/>
      <c r="I225" s="4"/>
      <c r="J225" s="9">
        <v>40.275</v>
      </c>
      <c r="K225" s="9"/>
      <c r="L225" s="18">
        <f>IF(J225=100,0.3,IF(J225&lt;60,0,(J225*0.04-2)/8))</f>
        <v>0</v>
      </c>
    </row>
    <row r="226" spans="1:12">
      <c r="A226" s="4" t="s">
        <v>6</v>
      </c>
      <c r="B226" s="4" t="s">
        <v>39</v>
      </c>
      <c r="C226" s="4"/>
      <c r="D226" s="4" t="s">
        <v>187</v>
      </c>
      <c r="E226" s="4" t="s">
        <v>189</v>
      </c>
      <c r="F226" s="4"/>
      <c r="G226" s="4" t="s">
        <v>173</v>
      </c>
      <c r="H226" s="4"/>
      <c r="I226" s="4"/>
      <c r="J226" s="9">
        <v>0</v>
      </c>
      <c r="K226" s="9"/>
      <c r="L226" s="18">
        <f>IF(J226&gt;=20,0.2,IF(J226&lt;10,0,((J226-10)*0.1+2.5)/20))</f>
        <v>0</v>
      </c>
    </row>
    <row r="227" spans="1:12">
      <c r="A227" s="4" t="s">
        <v>6</v>
      </c>
      <c r="B227" s="14" t="s">
        <v>39</v>
      </c>
      <c r="C227" s="15"/>
      <c r="D227" s="4" t="s">
        <v>187</v>
      </c>
      <c r="E227" s="4" t="s">
        <v>189</v>
      </c>
      <c r="F227" s="4"/>
      <c r="G227" s="4" t="s">
        <v>174</v>
      </c>
      <c r="H227" s="4"/>
      <c r="I227" s="4"/>
      <c r="J227" s="9">
        <v>0</v>
      </c>
      <c r="K227" s="9"/>
      <c r="L227" s="18">
        <f>IF(J227&gt;=20,0.2,IF(J227&lt;10,0,((J227-10)*0.1+2.5)/20))</f>
        <v>0</v>
      </c>
    </row>
    <row r="228" spans="1:12">
      <c r="A228" s="4" t="s">
        <v>6</v>
      </c>
      <c r="B228" s="4" t="s">
        <v>39</v>
      </c>
      <c r="C228" s="4"/>
      <c r="D228" s="4" t="s">
        <v>187</v>
      </c>
      <c r="E228" s="4" t="s">
        <v>189</v>
      </c>
      <c r="F228" s="4"/>
      <c r="G228" s="4" t="s">
        <v>174</v>
      </c>
      <c r="H228" s="4"/>
      <c r="I228" s="4"/>
      <c r="J228" s="9">
        <v>0</v>
      </c>
      <c r="K228" s="9"/>
      <c r="L228" s="18">
        <f>IF(J228&gt;=20,0.2,IF(J228&lt;10,0,((J228-10)*0.1+2.5)/20))</f>
        <v>0</v>
      </c>
    </row>
    <row r="229" spans="1:12">
      <c r="A229" s="4" t="s">
        <v>6</v>
      </c>
      <c r="B229" s="4" t="s">
        <v>31</v>
      </c>
      <c r="C229" s="4"/>
      <c r="D229" s="4" t="s">
        <v>190</v>
      </c>
      <c r="E229" s="4" t="s">
        <v>191</v>
      </c>
      <c r="F229" s="4"/>
      <c r="G229" s="4" t="s">
        <v>173</v>
      </c>
      <c r="H229" s="4"/>
      <c r="I229" s="4"/>
      <c r="J229" s="9">
        <v>75</v>
      </c>
      <c r="K229" s="9"/>
      <c r="L229" s="9"/>
    </row>
    <row r="230" spans="1:12">
      <c r="A230" s="4" t="s">
        <v>6</v>
      </c>
      <c r="B230" s="4" t="s">
        <v>31</v>
      </c>
      <c r="C230" s="4"/>
      <c r="D230" s="4" t="s">
        <v>190</v>
      </c>
      <c r="E230" s="4" t="s">
        <v>191</v>
      </c>
      <c r="F230" s="4"/>
      <c r="G230" s="4" t="s">
        <v>174</v>
      </c>
      <c r="H230" s="4"/>
      <c r="I230" s="4"/>
      <c r="J230" s="9">
        <v>75</v>
      </c>
      <c r="K230" s="9"/>
      <c r="L230" s="9"/>
    </row>
    <row r="231" spans="1:12">
      <c r="A231" s="4" t="s">
        <v>6</v>
      </c>
      <c r="B231" s="4" t="s">
        <v>31</v>
      </c>
      <c r="C231" s="4"/>
      <c r="D231" s="4" t="s">
        <v>187</v>
      </c>
      <c r="E231" s="4" t="s">
        <v>188</v>
      </c>
      <c r="F231" s="4"/>
      <c r="G231" s="4" t="s">
        <v>173</v>
      </c>
      <c r="H231" s="4"/>
      <c r="I231" s="4"/>
      <c r="J231" s="9">
        <v>100</v>
      </c>
      <c r="K231" s="9"/>
      <c r="L231" s="18">
        <f>IF(J231=100,0.3,IF(J231&lt;60,0,(J231*0.04-2)/8))</f>
        <v>0.3</v>
      </c>
    </row>
    <row r="232" spans="1:12">
      <c r="A232" s="4" t="s">
        <v>6</v>
      </c>
      <c r="B232" s="4" t="s">
        <v>31</v>
      </c>
      <c r="C232" s="4"/>
      <c r="D232" s="4" t="s">
        <v>187</v>
      </c>
      <c r="E232" s="4" t="s">
        <v>188</v>
      </c>
      <c r="F232" s="4"/>
      <c r="G232" s="4" t="s">
        <v>174</v>
      </c>
      <c r="H232" s="4"/>
      <c r="I232" s="4"/>
      <c r="J232" s="9">
        <v>60.85</v>
      </c>
      <c r="K232" s="9"/>
      <c r="L232" s="18">
        <f>IF(J232=100,0.3,IF(J232&lt;60,0,(J232*0.04-2)/8))</f>
        <v>0.05425</v>
      </c>
    </row>
    <row r="233" spans="1:12">
      <c r="A233" s="4" t="s">
        <v>6</v>
      </c>
      <c r="B233" s="4" t="s">
        <v>31</v>
      </c>
      <c r="C233" s="4"/>
      <c r="D233" s="4" t="s">
        <v>187</v>
      </c>
      <c r="E233" s="4" t="s">
        <v>189</v>
      </c>
      <c r="F233" s="4"/>
      <c r="G233" s="4" t="s">
        <v>173</v>
      </c>
      <c r="H233" s="4"/>
      <c r="I233" s="4"/>
      <c r="J233" s="9">
        <v>11</v>
      </c>
      <c r="K233" s="9"/>
      <c r="L233" s="18">
        <f>IF(J233&gt;=20,0.2,IF(J233&lt;10,0,((J233-10)*0.1+2.5)/20))</f>
        <v>0.13</v>
      </c>
    </row>
    <row r="234" spans="1:12">
      <c r="A234" s="4" t="s">
        <v>6</v>
      </c>
      <c r="B234" s="14" t="s">
        <v>31</v>
      </c>
      <c r="C234" s="15"/>
      <c r="D234" s="4" t="s">
        <v>187</v>
      </c>
      <c r="E234" s="4" t="s">
        <v>189</v>
      </c>
      <c r="F234" s="4"/>
      <c r="G234" s="4" t="s">
        <v>174</v>
      </c>
      <c r="H234" s="4"/>
      <c r="I234" s="4"/>
      <c r="J234" s="9">
        <v>8</v>
      </c>
      <c r="K234" s="9"/>
      <c r="L234" s="18">
        <f>IF(J234&gt;=20,0.2,IF(J234&lt;10,0,((J234-10)*0.1+2.5)/20))</f>
        <v>0</v>
      </c>
    </row>
    <row r="235" spans="1:12">
      <c r="A235" s="4" t="s">
        <v>6</v>
      </c>
      <c r="B235" s="4" t="s">
        <v>31</v>
      </c>
      <c r="C235" s="4"/>
      <c r="D235" s="4" t="s">
        <v>187</v>
      </c>
      <c r="E235" s="4" t="s">
        <v>189</v>
      </c>
      <c r="F235" s="4"/>
      <c r="G235" s="4" t="s">
        <v>174</v>
      </c>
      <c r="H235" s="4"/>
      <c r="I235" s="4"/>
      <c r="J235" s="9">
        <v>8</v>
      </c>
      <c r="K235" s="9"/>
      <c r="L235" s="18">
        <f>IF(J235&gt;=20,0.2,IF(J235&lt;10,0,((J235-10)*0.1+2.5)/20))</f>
        <v>0</v>
      </c>
    </row>
    <row r="236" spans="1:12">
      <c r="A236" s="4" t="s">
        <v>6</v>
      </c>
      <c r="B236" s="4" t="s">
        <v>33</v>
      </c>
      <c r="C236" s="4"/>
      <c r="D236" s="4" t="s">
        <v>190</v>
      </c>
      <c r="E236" s="4" t="s">
        <v>191</v>
      </c>
      <c r="F236" s="4"/>
      <c r="G236" s="4" t="s">
        <v>173</v>
      </c>
      <c r="H236" s="4"/>
      <c r="I236" s="4"/>
      <c r="J236" s="9">
        <v>74</v>
      </c>
      <c r="K236" s="9"/>
      <c r="L236" s="9"/>
    </row>
    <row r="237" spans="1:12">
      <c r="A237" s="4" t="s">
        <v>6</v>
      </c>
      <c r="B237" s="4" t="s">
        <v>33</v>
      </c>
      <c r="C237" s="4"/>
      <c r="D237" s="4" t="s">
        <v>190</v>
      </c>
      <c r="E237" s="4" t="s">
        <v>191</v>
      </c>
      <c r="F237" s="4"/>
      <c r="G237" s="4" t="s">
        <v>174</v>
      </c>
      <c r="H237" s="4"/>
      <c r="I237" s="4"/>
      <c r="J237" s="9">
        <v>79</v>
      </c>
      <c r="K237" s="9"/>
      <c r="L237" s="9"/>
    </row>
    <row r="238" spans="1:12">
      <c r="A238" s="4" t="s">
        <v>6</v>
      </c>
      <c r="B238" s="4" t="s">
        <v>33</v>
      </c>
      <c r="C238" s="4"/>
      <c r="D238" s="4" t="s">
        <v>187</v>
      </c>
      <c r="E238" s="4" t="s">
        <v>188</v>
      </c>
      <c r="F238" s="4"/>
      <c r="G238" s="4" t="s">
        <v>173</v>
      </c>
      <c r="H238" s="4"/>
      <c r="I238" s="4"/>
      <c r="J238" s="9">
        <v>12.25</v>
      </c>
      <c r="K238" s="9"/>
      <c r="L238" s="18">
        <f>IF(J238=100,0.3,IF(J238&lt;60,0,(J238*0.04-2)/8))</f>
        <v>0</v>
      </c>
    </row>
    <row r="239" spans="1:12">
      <c r="A239" s="4" t="s">
        <v>6</v>
      </c>
      <c r="B239" s="4" t="s">
        <v>33</v>
      </c>
      <c r="C239" s="4"/>
      <c r="D239" s="4" t="s">
        <v>187</v>
      </c>
      <c r="E239" s="4" t="s">
        <v>188</v>
      </c>
      <c r="F239" s="4"/>
      <c r="G239" s="4" t="s">
        <v>174</v>
      </c>
      <c r="H239" s="4"/>
      <c r="I239" s="4"/>
      <c r="J239" s="9">
        <v>79.14</v>
      </c>
      <c r="K239" s="9"/>
      <c r="L239" s="18">
        <f>IF(J239=100,0.3,IF(J239&lt;60,0,(J239*0.04-2)/8))</f>
        <v>0.1457</v>
      </c>
    </row>
    <row r="240" spans="1:12">
      <c r="A240" s="4" t="s">
        <v>6</v>
      </c>
      <c r="B240" s="4" t="s">
        <v>33</v>
      </c>
      <c r="C240" s="4"/>
      <c r="D240" s="4" t="s">
        <v>187</v>
      </c>
      <c r="E240" s="4" t="s">
        <v>189</v>
      </c>
      <c r="F240" s="4"/>
      <c r="G240" s="4" t="s">
        <v>173</v>
      </c>
      <c r="H240" s="4"/>
      <c r="I240" s="4"/>
      <c r="J240" s="9">
        <v>19</v>
      </c>
      <c r="K240" s="9"/>
      <c r="L240" s="18">
        <f>IF(J240&gt;=20,0.2,IF(J240&lt;10,0,((J240-10)*0.1+2.5)/20))</f>
        <v>0.17</v>
      </c>
    </row>
    <row r="241" spans="1:12">
      <c r="A241" s="4" t="s">
        <v>6</v>
      </c>
      <c r="B241" s="14" t="s">
        <v>33</v>
      </c>
      <c r="C241" s="15"/>
      <c r="D241" s="4" t="s">
        <v>187</v>
      </c>
      <c r="E241" s="4" t="s">
        <v>189</v>
      </c>
      <c r="F241" s="4"/>
      <c r="G241" s="4" t="s">
        <v>174</v>
      </c>
      <c r="H241" s="4"/>
      <c r="I241" s="4"/>
      <c r="J241" s="9">
        <v>6</v>
      </c>
      <c r="K241" s="9"/>
      <c r="L241" s="18">
        <f>IF(J241&gt;=20,0.2,IF(J241&lt;10,0,((J241-10)*0.1+2.5)/20))</f>
        <v>0</v>
      </c>
    </row>
    <row r="242" spans="1:12">
      <c r="A242" s="4" t="s">
        <v>6</v>
      </c>
      <c r="B242" s="4" t="s">
        <v>33</v>
      </c>
      <c r="C242" s="4"/>
      <c r="D242" s="4" t="s">
        <v>187</v>
      </c>
      <c r="E242" s="4" t="s">
        <v>189</v>
      </c>
      <c r="F242" s="4"/>
      <c r="G242" s="4" t="s">
        <v>174</v>
      </c>
      <c r="H242" s="4"/>
      <c r="I242" s="4"/>
      <c r="J242" s="9">
        <v>6</v>
      </c>
      <c r="K242" s="9"/>
      <c r="L242" s="18">
        <f>IF(J242&gt;=20,0.2,IF(J242&lt;10,0,((J242-10)*0.1+2.5)/20))</f>
        <v>0</v>
      </c>
    </row>
    <row r="243" spans="1:12">
      <c r="A243" s="4" t="s">
        <v>41</v>
      </c>
      <c r="B243" s="4" t="s">
        <v>73</v>
      </c>
      <c r="C243" s="4"/>
      <c r="D243" s="4" t="s">
        <v>190</v>
      </c>
      <c r="E243" s="4" t="s">
        <v>191</v>
      </c>
      <c r="F243" s="4"/>
      <c r="G243" s="4" t="s">
        <v>173</v>
      </c>
      <c r="H243" s="4"/>
      <c r="I243" s="4"/>
      <c r="J243" s="9">
        <v>0</v>
      </c>
      <c r="K243" s="9"/>
      <c r="L243" s="9"/>
    </row>
    <row r="244" spans="1:12">
      <c r="A244" s="4" t="s">
        <v>41</v>
      </c>
      <c r="B244" s="4" t="s">
        <v>73</v>
      </c>
      <c r="C244" s="4"/>
      <c r="D244" s="4" t="s">
        <v>190</v>
      </c>
      <c r="E244" s="4" t="s">
        <v>191</v>
      </c>
      <c r="F244" s="4"/>
      <c r="G244" s="4" t="s">
        <v>174</v>
      </c>
      <c r="H244" s="4"/>
      <c r="I244" s="4"/>
      <c r="J244" s="9">
        <v>81</v>
      </c>
      <c r="K244" s="9"/>
      <c r="L244" s="9"/>
    </row>
    <row r="245" spans="1:12">
      <c r="A245" s="4" t="s">
        <v>41</v>
      </c>
      <c r="B245" s="4" t="s">
        <v>73</v>
      </c>
      <c r="C245" s="4"/>
      <c r="D245" s="4" t="s">
        <v>187</v>
      </c>
      <c r="E245" s="4" t="s">
        <v>188</v>
      </c>
      <c r="F245" s="4"/>
      <c r="G245" s="4" t="s">
        <v>173</v>
      </c>
      <c r="H245" s="4"/>
      <c r="I245" s="4"/>
      <c r="J245" s="9">
        <v>0</v>
      </c>
      <c r="K245" s="9"/>
      <c r="L245" s="18">
        <f>IF(J245=100,0.3,IF(J245&lt;60,0,(J245*0.04-2)/8))</f>
        <v>0</v>
      </c>
    </row>
    <row r="246" spans="1:12">
      <c r="A246" s="4" t="s">
        <v>41</v>
      </c>
      <c r="B246" s="4" t="s">
        <v>73</v>
      </c>
      <c r="C246" s="4"/>
      <c r="D246" s="4" t="s">
        <v>187</v>
      </c>
      <c r="E246" s="4" t="s">
        <v>188</v>
      </c>
      <c r="F246" s="4"/>
      <c r="G246" s="4" t="s">
        <v>174</v>
      </c>
      <c r="H246" s="4"/>
      <c r="I246" s="4"/>
      <c r="J246" s="9">
        <v>0</v>
      </c>
      <c r="K246" s="9"/>
      <c r="L246" s="18">
        <f>IF(J246=100,0.3,IF(J246&lt;60,0,(J246*0.04-2)/8))</f>
        <v>0</v>
      </c>
    </row>
    <row r="247" spans="1:12">
      <c r="A247" s="4" t="s">
        <v>41</v>
      </c>
      <c r="B247" s="4" t="s">
        <v>73</v>
      </c>
      <c r="C247" s="4"/>
      <c r="D247" s="4" t="s">
        <v>187</v>
      </c>
      <c r="E247" s="4" t="s">
        <v>189</v>
      </c>
      <c r="F247" s="4"/>
      <c r="G247" s="4" t="s">
        <v>173</v>
      </c>
      <c r="H247" s="4"/>
      <c r="I247" s="4"/>
      <c r="J247" s="12">
        <v>0</v>
      </c>
      <c r="K247" s="9"/>
      <c r="L247" s="18">
        <f>IF(J247&gt;=20,0.2,IF(J247&lt;10,0,((J247-10)*0.1+2.5)/20))</f>
        <v>0</v>
      </c>
    </row>
    <row r="248" spans="1:12">
      <c r="A248" s="4" t="s">
        <v>41</v>
      </c>
      <c r="B248" s="4" t="s">
        <v>73</v>
      </c>
      <c r="C248" s="4"/>
      <c r="D248" s="4" t="s">
        <v>187</v>
      </c>
      <c r="E248" s="4" t="s">
        <v>189</v>
      </c>
      <c r="F248" s="4"/>
      <c r="G248" s="4" t="s">
        <v>174</v>
      </c>
      <c r="H248" s="4"/>
      <c r="I248" s="4"/>
      <c r="J248" s="9">
        <v>0</v>
      </c>
      <c r="K248" s="9"/>
      <c r="L248" s="18">
        <f>IF(J248&gt;=20,0.2,IF(J248&lt;10,0,((J248-10)*0.1+2.5)/20))</f>
        <v>0</v>
      </c>
    </row>
    <row r="249" spans="1:12">
      <c r="A249" s="4" t="s">
        <v>41</v>
      </c>
      <c r="B249" s="4" t="s">
        <v>50</v>
      </c>
      <c r="C249" s="4"/>
      <c r="D249" s="4" t="s">
        <v>190</v>
      </c>
      <c r="E249" s="4" t="s">
        <v>191</v>
      </c>
      <c r="F249" s="4"/>
      <c r="G249" s="4" t="s">
        <v>173</v>
      </c>
      <c r="H249" s="4"/>
      <c r="I249" s="4"/>
      <c r="J249" s="9">
        <v>76</v>
      </c>
      <c r="K249" s="9"/>
      <c r="L249" s="9"/>
    </row>
    <row r="250" spans="1:12">
      <c r="A250" s="4" t="s">
        <v>41</v>
      </c>
      <c r="B250" s="4" t="s">
        <v>50</v>
      </c>
      <c r="C250" s="4"/>
      <c r="D250" s="4" t="s">
        <v>190</v>
      </c>
      <c r="E250" s="4" t="s">
        <v>191</v>
      </c>
      <c r="F250" s="4"/>
      <c r="G250" s="4" t="s">
        <v>174</v>
      </c>
      <c r="H250" s="4"/>
      <c r="I250" s="4"/>
      <c r="J250" s="9">
        <v>85</v>
      </c>
      <c r="K250" s="9"/>
      <c r="L250" s="9"/>
    </row>
    <row r="251" spans="1:12">
      <c r="A251" s="4" t="s">
        <v>41</v>
      </c>
      <c r="B251" s="4" t="s">
        <v>50</v>
      </c>
      <c r="C251" s="4"/>
      <c r="D251" s="4" t="s">
        <v>187</v>
      </c>
      <c r="E251" s="4" t="s">
        <v>188</v>
      </c>
      <c r="F251" s="4"/>
      <c r="G251" s="4" t="s">
        <v>173</v>
      </c>
      <c r="H251" s="4"/>
      <c r="I251" s="4"/>
      <c r="J251" s="9">
        <v>100</v>
      </c>
      <c r="K251" s="9"/>
      <c r="L251" s="18">
        <f>IF(J251=100,0.3,IF(J251&lt;60,0,(J251*0.04-2)/8))</f>
        <v>0.3</v>
      </c>
    </row>
    <row r="252" spans="1:12">
      <c r="A252" s="4" t="s">
        <v>41</v>
      </c>
      <c r="B252" s="4" t="s">
        <v>50</v>
      </c>
      <c r="C252" s="4"/>
      <c r="D252" s="4" t="s">
        <v>187</v>
      </c>
      <c r="E252" s="4" t="s">
        <v>188</v>
      </c>
      <c r="F252" s="4"/>
      <c r="G252" s="4" t="s">
        <v>174</v>
      </c>
      <c r="H252" s="4"/>
      <c r="I252" s="4"/>
      <c r="J252" s="9">
        <v>100</v>
      </c>
      <c r="K252" s="9"/>
      <c r="L252" s="18">
        <f>IF(J252=100,0.3,IF(J252&lt;60,0,(J252*0.04-2)/8))</f>
        <v>0.3</v>
      </c>
    </row>
    <row r="253" spans="1:12">
      <c r="A253" s="4" t="s">
        <v>41</v>
      </c>
      <c r="B253" s="4" t="s">
        <v>50</v>
      </c>
      <c r="C253" s="4"/>
      <c r="D253" s="4" t="s">
        <v>187</v>
      </c>
      <c r="E253" s="4" t="s">
        <v>189</v>
      </c>
      <c r="F253" s="4"/>
      <c r="G253" s="4" t="s">
        <v>173</v>
      </c>
      <c r="H253" s="4"/>
      <c r="I253" s="4"/>
      <c r="J253" s="12">
        <v>12</v>
      </c>
      <c r="K253" s="9"/>
      <c r="L253" s="18">
        <f>IF(J253&gt;=20,0.2,IF(J253&lt;10,0,((J253-10)*0.1+2.5)/20))</f>
        <v>0.135</v>
      </c>
    </row>
    <row r="254" spans="1:12">
      <c r="A254" s="4" t="s">
        <v>41</v>
      </c>
      <c r="B254" s="4" t="s">
        <v>50</v>
      </c>
      <c r="C254" s="4"/>
      <c r="D254" s="4" t="s">
        <v>187</v>
      </c>
      <c r="E254" s="4" t="s">
        <v>189</v>
      </c>
      <c r="F254" s="4"/>
      <c r="G254" s="4" t="s">
        <v>174</v>
      </c>
      <c r="H254" s="4"/>
      <c r="I254" s="4"/>
      <c r="J254" s="9">
        <v>3</v>
      </c>
      <c r="K254" s="9"/>
      <c r="L254" s="18">
        <f>IF(J254&gt;=20,0.2,IF(J254&lt;10,0,((J254-10)*0.1+2.5)/20))</f>
        <v>0</v>
      </c>
    </row>
    <row r="255" spans="1:12">
      <c r="A255" s="4" t="s">
        <v>41</v>
      </c>
      <c r="B255" s="4" t="s">
        <v>50</v>
      </c>
      <c r="C255" s="4"/>
      <c r="D255" s="4" t="s">
        <v>187</v>
      </c>
      <c r="E255" s="4" t="s">
        <v>189</v>
      </c>
      <c r="F255" s="4"/>
      <c r="G255" s="4" t="s">
        <v>174</v>
      </c>
      <c r="H255" s="4"/>
      <c r="I255" s="4"/>
      <c r="J255" s="9">
        <v>3</v>
      </c>
      <c r="K255" s="9"/>
      <c r="L255" s="18">
        <f>IF(J255&gt;=20,0.2,IF(J255&lt;10,0,((J255-10)*0.1+2.5)/20))</f>
        <v>0</v>
      </c>
    </row>
    <row r="256" spans="1:12">
      <c r="A256" s="4" t="s">
        <v>41</v>
      </c>
      <c r="B256" s="4" t="s">
        <v>59</v>
      </c>
      <c r="C256" s="4"/>
      <c r="D256" s="4" t="s">
        <v>190</v>
      </c>
      <c r="E256" s="4" t="s">
        <v>191</v>
      </c>
      <c r="F256" s="4"/>
      <c r="G256" s="4" t="s">
        <v>173</v>
      </c>
      <c r="H256" s="4"/>
      <c r="I256" s="4"/>
      <c r="J256" s="9">
        <v>80</v>
      </c>
      <c r="K256" s="9"/>
      <c r="L256" s="9"/>
    </row>
    <row r="257" spans="1:12">
      <c r="A257" s="4" t="s">
        <v>41</v>
      </c>
      <c r="B257" s="4" t="s">
        <v>59</v>
      </c>
      <c r="C257" s="4"/>
      <c r="D257" s="4" t="s">
        <v>190</v>
      </c>
      <c r="E257" s="4" t="s">
        <v>191</v>
      </c>
      <c r="F257" s="4"/>
      <c r="G257" s="4" t="s">
        <v>174</v>
      </c>
      <c r="H257" s="4"/>
      <c r="I257" s="4"/>
      <c r="J257" s="9">
        <v>72</v>
      </c>
      <c r="K257" s="9"/>
      <c r="L257" s="9"/>
    </row>
    <row r="258" spans="1:12">
      <c r="A258" s="4" t="s">
        <v>41</v>
      </c>
      <c r="B258" s="4" t="s">
        <v>59</v>
      </c>
      <c r="C258" s="4"/>
      <c r="D258" s="4" t="s">
        <v>187</v>
      </c>
      <c r="E258" s="4" t="s">
        <v>188</v>
      </c>
      <c r="F258" s="4"/>
      <c r="G258" s="4" t="s">
        <v>173</v>
      </c>
      <c r="H258" s="4"/>
      <c r="I258" s="4"/>
      <c r="J258" s="9">
        <v>40.4083333333333</v>
      </c>
      <c r="K258" s="9"/>
      <c r="L258" s="18">
        <f>IF(J258=100,0.3,IF(J258&lt;60,0,(J258*0.04-2)/8))</f>
        <v>0</v>
      </c>
    </row>
    <row r="259" spans="1:12">
      <c r="A259" s="4" t="s">
        <v>41</v>
      </c>
      <c r="B259" s="4" t="s">
        <v>59</v>
      </c>
      <c r="C259" s="4"/>
      <c r="D259" s="4" t="s">
        <v>187</v>
      </c>
      <c r="E259" s="4" t="s">
        <v>188</v>
      </c>
      <c r="F259" s="4"/>
      <c r="G259" s="4" t="s">
        <v>174</v>
      </c>
      <c r="H259" s="4"/>
      <c r="I259" s="4"/>
      <c r="J259" s="9">
        <v>12.9333333333333</v>
      </c>
      <c r="K259" s="9"/>
      <c r="L259" s="18">
        <f>IF(J259=100,0.3,IF(J259&lt;60,0,(J259*0.04-2)/8))</f>
        <v>0</v>
      </c>
    </row>
    <row r="260" spans="1:12">
      <c r="A260" s="4" t="s">
        <v>41</v>
      </c>
      <c r="B260" s="4" t="s">
        <v>59</v>
      </c>
      <c r="C260" s="4"/>
      <c r="D260" s="4" t="s">
        <v>187</v>
      </c>
      <c r="E260" s="4" t="s">
        <v>189</v>
      </c>
      <c r="F260" s="4"/>
      <c r="G260" s="4" t="s">
        <v>173</v>
      </c>
      <c r="H260" s="4"/>
      <c r="I260" s="4"/>
      <c r="J260" s="12">
        <v>20</v>
      </c>
      <c r="K260" s="9"/>
      <c r="L260" s="18">
        <f>IF(J260&gt;=20,0.2,IF(J260&lt;10,0,((J260-10)*0.1+2.5)/20))</f>
        <v>0.2</v>
      </c>
    </row>
    <row r="261" spans="1:12">
      <c r="A261" s="4" t="s">
        <v>41</v>
      </c>
      <c r="B261" s="4" t="s">
        <v>59</v>
      </c>
      <c r="C261" s="4"/>
      <c r="D261" s="4" t="s">
        <v>187</v>
      </c>
      <c r="E261" s="4" t="s">
        <v>189</v>
      </c>
      <c r="F261" s="4"/>
      <c r="G261" s="4" t="s">
        <v>174</v>
      </c>
      <c r="H261" s="4"/>
      <c r="I261" s="4"/>
      <c r="J261" s="9">
        <v>0</v>
      </c>
      <c r="K261" s="9"/>
      <c r="L261" s="18">
        <f>IF(J261&gt;=20,0.2,IF(J261&lt;10,0,((J261-10)*0.1+2.5)/20))</f>
        <v>0</v>
      </c>
    </row>
    <row r="262" spans="1:12">
      <c r="A262" s="4" t="s">
        <v>41</v>
      </c>
      <c r="B262" s="4" t="s">
        <v>59</v>
      </c>
      <c r="C262" s="4"/>
      <c r="D262" s="4" t="s">
        <v>187</v>
      </c>
      <c r="E262" s="4" t="s">
        <v>189</v>
      </c>
      <c r="F262" s="4"/>
      <c r="G262" s="4" t="s">
        <v>174</v>
      </c>
      <c r="H262" s="4"/>
      <c r="I262" s="4"/>
      <c r="J262" s="9">
        <v>0</v>
      </c>
      <c r="K262" s="9"/>
      <c r="L262" s="18">
        <f>IF(J262&gt;=20,0.2,IF(J262&lt;10,0,((J262-10)*0.1+2.5)/20))</f>
        <v>0</v>
      </c>
    </row>
    <row r="263" spans="1:12">
      <c r="A263" s="4" t="s">
        <v>41</v>
      </c>
      <c r="B263" s="4" t="s">
        <v>67</v>
      </c>
      <c r="C263" s="4"/>
      <c r="D263" s="4" t="s">
        <v>190</v>
      </c>
      <c r="E263" s="4" t="s">
        <v>191</v>
      </c>
      <c r="F263" s="4"/>
      <c r="G263" s="4" t="s">
        <v>173</v>
      </c>
      <c r="H263" s="4"/>
      <c r="I263" s="4"/>
      <c r="J263" s="9">
        <v>61</v>
      </c>
      <c r="K263" s="9"/>
      <c r="L263" s="9"/>
    </row>
    <row r="264" spans="1:12">
      <c r="A264" s="4" t="s">
        <v>41</v>
      </c>
      <c r="B264" s="4" t="s">
        <v>67</v>
      </c>
      <c r="C264" s="4"/>
      <c r="D264" s="4" t="s">
        <v>190</v>
      </c>
      <c r="E264" s="4" t="s">
        <v>191</v>
      </c>
      <c r="F264" s="4"/>
      <c r="G264" s="4" t="s">
        <v>174</v>
      </c>
      <c r="H264" s="4"/>
      <c r="I264" s="4"/>
      <c r="J264" s="9">
        <v>62</v>
      </c>
      <c r="K264" s="9"/>
      <c r="L264" s="9"/>
    </row>
    <row r="265" spans="1:12">
      <c r="A265" s="4" t="s">
        <v>41</v>
      </c>
      <c r="B265" s="4" t="s">
        <v>67</v>
      </c>
      <c r="C265" s="4"/>
      <c r="D265" s="4" t="s">
        <v>187</v>
      </c>
      <c r="E265" s="4" t="s">
        <v>188</v>
      </c>
      <c r="F265" s="4"/>
      <c r="G265" s="4" t="s">
        <v>173</v>
      </c>
      <c r="H265" s="4"/>
      <c r="I265" s="4"/>
      <c r="J265" s="9">
        <v>30</v>
      </c>
      <c r="K265" s="9"/>
      <c r="L265" s="18">
        <f>IF(J265=100,0.3,IF(J265&lt;60,0,(J265*0.04-2)/8))</f>
        <v>0</v>
      </c>
    </row>
    <row r="266" spans="1:12">
      <c r="A266" s="4" t="s">
        <v>41</v>
      </c>
      <c r="B266" s="4" t="s">
        <v>67</v>
      </c>
      <c r="C266" s="4"/>
      <c r="D266" s="4" t="s">
        <v>187</v>
      </c>
      <c r="E266" s="4" t="s">
        <v>188</v>
      </c>
      <c r="F266" s="4"/>
      <c r="G266" s="4" t="s">
        <v>174</v>
      </c>
      <c r="H266" s="4"/>
      <c r="I266" s="4"/>
      <c r="J266" s="9">
        <v>29.5166666666667</v>
      </c>
      <c r="K266" s="9"/>
      <c r="L266" s="18">
        <f>IF(J266=100,0.3,IF(J266&lt;60,0,(J266*0.04-2)/8))</f>
        <v>0</v>
      </c>
    </row>
    <row r="267" spans="1:12">
      <c r="A267" s="4" t="s">
        <v>41</v>
      </c>
      <c r="B267" s="4" t="s">
        <v>67</v>
      </c>
      <c r="C267" s="4"/>
      <c r="D267" s="4" t="s">
        <v>187</v>
      </c>
      <c r="E267" s="4" t="s">
        <v>189</v>
      </c>
      <c r="F267" s="4"/>
      <c r="G267" s="4" t="s">
        <v>173</v>
      </c>
      <c r="H267" s="4"/>
      <c r="I267" s="4"/>
      <c r="J267" s="12">
        <v>0</v>
      </c>
      <c r="K267" s="9"/>
      <c r="L267" s="18">
        <f>IF(J267&gt;=20,0.2,IF(J267&lt;10,0,((J267-10)*0.1+2.5)/20))</f>
        <v>0</v>
      </c>
    </row>
    <row r="268" spans="1:12">
      <c r="A268" s="4" t="s">
        <v>41</v>
      </c>
      <c r="B268" s="4" t="s">
        <v>67</v>
      </c>
      <c r="C268" s="4"/>
      <c r="D268" s="4" t="s">
        <v>187</v>
      </c>
      <c r="E268" s="4" t="s">
        <v>189</v>
      </c>
      <c r="F268" s="4"/>
      <c r="G268" s="4" t="s">
        <v>174</v>
      </c>
      <c r="H268" s="4"/>
      <c r="I268" s="4"/>
      <c r="J268" s="9">
        <v>0</v>
      </c>
      <c r="K268" s="9"/>
      <c r="L268" s="18">
        <f>IF(J268&gt;=20,0.2,IF(J268&lt;10,0,((J268-10)*0.1+2.5)/20))</f>
        <v>0</v>
      </c>
    </row>
    <row r="269" spans="1:12">
      <c r="A269" s="4" t="s">
        <v>41</v>
      </c>
      <c r="B269" s="4" t="s">
        <v>67</v>
      </c>
      <c r="C269" s="4"/>
      <c r="D269" s="4" t="s">
        <v>187</v>
      </c>
      <c r="E269" s="4" t="s">
        <v>189</v>
      </c>
      <c r="F269" s="4"/>
      <c r="G269" s="4" t="s">
        <v>174</v>
      </c>
      <c r="H269" s="4"/>
      <c r="I269" s="4"/>
      <c r="J269" s="9">
        <v>0</v>
      </c>
      <c r="K269" s="9"/>
      <c r="L269" s="18">
        <f>IF(J269&gt;=20,0.2,IF(J269&lt;10,0,((J269-10)*0.1+2.5)/20))</f>
        <v>0</v>
      </c>
    </row>
    <row r="270" spans="1:12">
      <c r="A270" s="4" t="s">
        <v>41</v>
      </c>
      <c r="B270" s="4" t="s">
        <v>46</v>
      </c>
      <c r="C270" s="4"/>
      <c r="D270" s="4" t="s">
        <v>190</v>
      </c>
      <c r="E270" s="4" t="s">
        <v>191</v>
      </c>
      <c r="F270" s="4"/>
      <c r="G270" s="4" t="s">
        <v>173</v>
      </c>
      <c r="H270" s="4"/>
      <c r="I270" s="4"/>
      <c r="J270" s="9">
        <v>87</v>
      </c>
      <c r="K270" s="9"/>
      <c r="L270" s="9"/>
    </row>
    <row r="271" spans="1:12">
      <c r="A271" s="4" t="s">
        <v>41</v>
      </c>
      <c r="B271" s="4" t="s">
        <v>46</v>
      </c>
      <c r="C271" s="4"/>
      <c r="D271" s="4" t="s">
        <v>190</v>
      </c>
      <c r="E271" s="4" t="s">
        <v>191</v>
      </c>
      <c r="F271" s="4"/>
      <c r="G271" s="4" t="s">
        <v>174</v>
      </c>
      <c r="H271" s="4"/>
      <c r="I271" s="4"/>
      <c r="J271" s="9">
        <v>89</v>
      </c>
      <c r="K271" s="9"/>
      <c r="L271" s="9"/>
    </row>
    <row r="272" spans="1:12">
      <c r="A272" s="4" t="s">
        <v>41</v>
      </c>
      <c r="B272" s="4" t="s">
        <v>46</v>
      </c>
      <c r="C272" s="4"/>
      <c r="D272" s="4" t="s">
        <v>187</v>
      </c>
      <c r="E272" s="4" t="s">
        <v>188</v>
      </c>
      <c r="F272" s="4"/>
      <c r="G272" s="4" t="s">
        <v>173</v>
      </c>
      <c r="H272" s="4"/>
      <c r="I272" s="4"/>
      <c r="J272" s="9">
        <v>100</v>
      </c>
      <c r="K272" s="9"/>
      <c r="L272" s="18">
        <f>IF(J272=100,0.3,IF(J272&lt;60,0,(J272*0.04-2)/8))</f>
        <v>0.3</v>
      </c>
    </row>
    <row r="273" spans="1:12">
      <c r="A273" s="4" t="s">
        <v>41</v>
      </c>
      <c r="B273" s="4" t="s">
        <v>46</v>
      </c>
      <c r="C273" s="4"/>
      <c r="D273" s="4" t="s">
        <v>187</v>
      </c>
      <c r="E273" s="4" t="s">
        <v>188</v>
      </c>
      <c r="F273" s="4"/>
      <c r="G273" s="4" t="s">
        <v>174</v>
      </c>
      <c r="H273" s="4"/>
      <c r="I273" s="4"/>
      <c r="J273" s="9">
        <v>100</v>
      </c>
      <c r="K273" s="9"/>
      <c r="L273" s="18">
        <f>IF(J273=100,0.3,IF(J273&lt;60,0,(J273*0.04-2)/8))</f>
        <v>0.3</v>
      </c>
    </row>
    <row r="274" spans="1:12">
      <c r="A274" s="4" t="s">
        <v>41</v>
      </c>
      <c r="B274" s="4" t="s">
        <v>46</v>
      </c>
      <c r="C274" s="4"/>
      <c r="D274" s="4" t="s">
        <v>187</v>
      </c>
      <c r="E274" s="4" t="s">
        <v>189</v>
      </c>
      <c r="F274" s="4"/>
      <c r="G274" s="4" t="s">
        <v>173</v>
      </c>
      <c r="H274" s="4"/>
      <c r="I274" s="4"/>
      <c r="J274" s="12">
        <v>20</v>
      </c>
      <c r="K274" s="9"/>
      <c r="L274" s="18">
        <f>IF(J274&gt;=20,0.2,IF(J274&lt;10,0,((J274-10)*0.1+2.5)/20))</f>
        <v>0.2</v>
      </c>
    </row>
    <row r="275" spans="1:12">
      <c r="A275" s="4" t="s">
        <v>41</v>
      </c>
      <c r="B275" s="4" t="s">
        <v>46</v>
      </c>
      <c r="C275" s="4"/>
      <c r="D275" s="4" t="s">
        <v>187</v>
      </c>
      <c r="E275" s="4" t="s">
        <v>189</v>
      </c>
      <c r="F275" s="4"/>
      <c r="G275" s="4" t="s">
        <v>174</v>
      </c>
      <c r="H275" s="4"/>
      <c r="I275" s="4"/>
      <c r="J275" s="9">
        <v>20.5</v>
      </c>
      <c r="K275" s="9"/>
      <c r="L275" s="18">
        <f>IF(J275&gt;=20,0.2,IF(J275&lt;10,0,((J275-10)*0.1+2.5)/20))</f>
        <v>0.2</v>
      </c>
    </row>
    <row r="276" spans="1:12">
      <c r="A276" s="4" t="s">
        <v>41</v>
      </c>
      <c r="B276" s="4" t="s">
        <v>46</v>
      </c>
      <c r="C276" s="4"/>
      <c r="D276" s="4" t="s">
        <v>187</v>
      </c>
      <c r="E276" s="4" t="s">
        <v>189</v>
      </c>
      <c r="F276" s="4"/>
      <c r="G276" s="4" t="s">
        <v>174</v>
      </c>
      <c r="H276" s="4"/>
      <c r="I276" s="4"/>
      <c r="J276" s="9">
        <v>20.5</v>
      </c>
      <c r="K276" s="9"/>
      <c r="L276" s="18">
        <f>IF(J276&gt;=20,0.2,IF(J276&lt;10,0,((J276-10)*0.1+2.5)/20))</f>
        <v>0.2</v>
      </c>
    </row>
    <row r="277" spans="1:12">
      <c r="A277" s="4" t="s">
        <v>41</v>
      </c>
      <c r="B277" s="4" t="s">
        <v>62</v>
      </c>
      <c r="C277" s="4"/>
      <c r="D277" s="4" t="s">
        <v>190</v>
      </c>
      <c r="E277" s="4" t="s">
        <v>191</v>
      </c>
      <c r="F277" s="4"/>
      <c r="G277" s="4" t="s">
        <v>173</v>
      </c>
      <c r="H277" s="4"/>
      <c r="I277" s="4"/>
      <c r="J277" s="9">
        <v>65</v>
      </c>
      <c r="K277" s="9"/>
      <c r="L277" s="9"/>
    </row>
    <row r="278" spans="1:12">
      <c r="A278" s="4" t="s">
        <v>41</v>
      </c>
      <c r="B278" s="4" t="s">
        <v>62</v>
      </c>
      <c r="C278" s="4"/>
      <c r="D278" s="4" t="s">
        <v>190</v>
      </c>
      <c r="E278" s="4" t="s">
        <v>191</v>
      </c>
      <c r="F278" s="4"/>
      <c r="G278" s="4" t="s">
        <v>174</v>
      </c>
      <c r="H278" s="4"/>
      <c r="I278" s="4"/>
      <c r="J278" s="9">
        <v>60</v>
      </c>
      <c r="K278" s="9"/>
      <c r="L278" s="9"/>
    </row>
    <row r="279" spans="1:12">
      <c r="A279" s="4" t="s">
        <v>41</v>
      </c>
      <c r="B279" s="4" t="s">
        <v>62</v>
      </c>
      <c r="C279" s="4"/>
      <c r="D279" s="4" t="s">
        <v>187</v>
      </c>
      <c r="E279" s="4" t="s">
        <v>188</v>
      </c>
      <c r="F279" s="4"/>
      <c r="G279" s="4" t="s">
        <v>173</v>
      </c>
      <c r="H279" s="4"/>
      <c r="I279" s="4"/>
      <c r="J279" s="9">
        <v>100</v>
      </c>
      <c r="K279" s="9"/>
      <c r="L279" s="18">
        <f>IF(J279=100,0.3,IF(J279&lt;60,0,(J279*0.04-2)/8))</f>
        <v>0.3</v>
      </c>
    </row>
    <row r="280" spans="1:12">
      <c r="A280" s="4" t="s">
        <v>41</v>
      </c>
      <c r="B280" s="4" t="s">
        <v>62</v>
      </c>
      <c r="C280" s="4"/>
      <c r="D280" s="4" t="s">
        <v>187</v>
      </c>
      <c r="E280" s="4" t="s">
        <v>188</v>
      </c>
      <c r="F280" s="4"/>
      <c r="G280" s="4" t="s">
        <v>174</v>
      </c>
      <c r="H280" s="4"/>
      <c r="I280" s="4"/>
      <c r="J280" s="9">
        <v>100</v>
      </c>
      <c r="K280" s="9"/>
      <c r="L280" s="18">
        <f>IF(J280=100,0.3,IF(J280&lt;60,0,(J280*0.04-2)/8))</f>
        <v>0.3</v>
      </c>
    </row>
    <row r="281" spans="1:12">
      <c r="A281" s="4" t="s">
        <v>41</v>
      </c>
      <c r="B281" s="4" t="s">
        <v>62</v>
      </c>
      <c r="C281" s="4"/>
      <c r="D281" s="4" t="s">
        <v>187</v>
      </c>
      <c r="E281" s="4" t="s">
        <v>189</v>
      </c>
      <c r="F281" s="4"/>
      <c r="G281" s="4" t="s">
        <v>173</v>
      </c>
      <c r="H281" s="4"/>
      <c r="I281" s="4"/>
      <c r="J281" s="12">
        <v>20</v>
      </c>
      <c r="K281" s="9"/>
      <c r="L281" s="18">
        <f>IF(J281&gt;=20,0.2,IF(J281&lt;10,0,((J281-10)*0.1+2.5)/20))</f>
        <v>0.2</v>
      </c>
    </row>
    <row r="282" spans="1:12">
      <c r="A282" s="4" t="s">
        <v>41</v>
      </c>
      <c r="B282" s="4" t="s">
        <v>62</v>
      </c>
      <c r="C282" s="4"/>
      <c r="D282" s="4" t="s">
        <v>187</v>
      </c>
      <c r="E282" s="4" t="s">
        <v>189</v>
      </c>
      <c r="F282" s="4"/>
      <c r="G282" s="4" t="s">
        <v>174</v>
      </c>
      <c r="H282" s="4"/>
      <c r="I282" s="4"/>
      <c r="J282" s="9">
        <v>21</v>
      </c>
      <c r="K282" s="9"/>
      <c r="L282" s="18">
        <f>IF(J282&gt;=20,0.2,IF(J282&lt;10,0,((J282-10)*0.1+2.5)/20))</f>
        <v>0.2</v>
      </c>
    </row>
    <row r="283" spans="1:12">
      <c r="A283" s="4" t="s">
        <v>41</v>
      </c>
      <c r="B283" s="4" t="s">
        <v>62</v>
      </c>
      <c r="C283" s="4"/>
      <c r="D283" s="4" t="s">
        <v>187</v>
      </c>
      <c r="E283" s="4" t="s">
        <v>189</v>
      </c>
      <c r="F283" s="4"/>
      <c r="G283" s="4" t="s">
        <v>174</v>
      </c>
      <c r="H283" s="4"/>
      <c r="I283" s="4"/>
      <c r="J283" s="9">
        <v>21</v>
      </c>
      <c r="K283" s="9"/>
      <c r="L283" s="18">
        <f>IF(J283&gt;=20,0.2,IF(J283&lt;10,0,((J283-10)*0.1+2.5)/20))</f>
        <v>0.2</v>
      </c>
    </row>
    <row r="284" spans="1:12">
      <c r="A284" s="4" t="s">
        <v>41</v>
      </c>
      <c r="B284" s="4" t="s">
        <v>53</v>
      </c>
      <c r="C284" s="4"/>
      <c r="D284" s="4" t="s">
        <v>190</v>
      </c>
      <c r="E284" s="4" t="s">
        <v>191</v>
      </c>
      <c r="F284" s="4"/>
      <c r="G284" s="4" t="s">
        <v>173</v>
      </c>
      <c r="H284" s="4"/>
      <c r="I284" s="4"/>
      <c r="J284" s="9">
        <v>87</v>
      </c>
      <c r="K284" s="9"/>
      <c r="L284" s="9"/>
    </row>
    <row r="285" spans="1:12">
      <c r="A285" s="4" t="s">
        <v>41</v>
      </c>
      <c r="B285" s="4" t="s">
        <v>53</v>
      </c>
      <c r="C285" s="4"/>
      <c r="D285" s="4" t="s">
        <v>190</v>
      </c>
      <c r="E285" s="4" t="s">
        <v>191</v>
      </c>
      <c r="F285" s="4"/>
      <c r="G285" s="4" t="s">
        <v>174</v>
      </c>
      <c r="H285" s="4"/>
      <c r="I285" s="4"/>
      <c r="J285" s="9">
        <v>90</v>
      </c>
      <c r="K285" s="9"/>
      <c r="L285" s="9"/>
    </row>
    <row r="286" spans="1:12">
      <c r="A286" s="4" t="s">
        <v>41</v>
      </c>
      <c r="B286" s="4" t="s">
        <v>53</v>
      </c>
      <c r="C286" s="4"/>
      <c r="D286" s="4" t="s">
        <v>187</v>
      </c>
      <c r="E286" s="4" t="s">
        <v>188</v>
      </c>
      <c r="F286" s="4"/>
      <c r="G286" s="4" t="s">
        <v>173</v>
      </c>
      <c r="H286" s="4"/>
      <c r="I286" s="4"/>
      <c r="J286" s="9">
        <v>100</v>
      </c>
      <c r="K286" s="9"/>
      <c r="L286" s="18">
        <f>IF(J286=100,0.3,IF(J286&lt;60,0,(J286*0.04-2)/8))</f>
        <v>0.3</v>
      </c>
    </row>
    <row r="287" spans="1:12">
      <c r="A287" s="4" t="s">
        <v>41</v>
      </c>
      <c r="B287" s="4" t="s">
        <v>53</v>
      </c>
      <c r="C287" s="4"/>
      <c r="D287" s="4" t="s">
        <v>187</v>
      </c>
      <c r="E287" s="4" t="s">
        <v>188</v>
      </c>
      <c r="F287" s="4"/>
      <c r="G287" s="4" t="s">
        <v>174</v>
      </c>
      <c r="H287" s="4"/>
      <c r="I287" s="4"/>
      <c r="J287" s="9">
        <v>100</v>
      </c>
      <c r="K287" s="9"/>
      <c r="L287" s="18">
        <f>IF(J287=100,0.3,IF(J287&lt;60,0,(J287*0.04-2)/8))</f>
        <v>0.3</v>
      </c>
    </row>
    <row r="288" spans="1:12">
      <c r="A288" s="4" t="s">
        <v>41</v>
      </c>
      <c r="B288" s="4" t="s">
        <v>53</v>
      </c>
      <c r="C288" s="4"/>
      <c r="D288" s="4" t="s">
        <v>187</v>
      </c>
      <c r="E288" s="4" t="s">
        <v>189</v>
      </c>
      <c r="F288" s="4"/>
      <c r="G288" s="4" t="s">
        <v>173</v>
      </c>
      <c r="H288" s="4"/>
      <c r="I288" s="4"/>
      <c r="J288" s="12">
        <v>18</v>
      </c>
      <c r="K288" s="9"/>
      <c r="L288" s="18">
        <f>IF(J288&gt;=20,0.2,IF(J288&lt;10,0,((J288-10)*0.1+2.5)/20))</f>
        <v>0.165</v>
      </c>
    </row>
    <row r="289" spans="1:12">
      <c r="A289" s="4" t="s">
        <v>41</v>
      </c>
      <c r="B289" s="4" t="s">
        <v>53</v>
      </c>
      <c r="C289" s="4"/>
      <c r="D289" s="4" t="s">
        <v>187</v>
      </c>
      <c r="E289" s="4" t="s">
        <v>189</v>
      </c>
      <c r="F289" s="4"/>
      <c r="G289" s="4" t="s">
        <v>174</v>
      </c>
      <c r="H289" s="4"/>
      <c r="I289" s="4"/>
      <c r="J289" s="9">
        <v>17.5</v>
      </c>
      <c r="K289" s="9"/>
      <c r="L289" s="18">
        <f>IF(J289&gt;=20,0.2,IF(J289&lt;10,0,((J289-10)*0.1+2.5)/20))</f>
        <v>0.1625</v>
      </c>
    </row>
    <row r="290" spans="1:12">
      <c r="A290" s="4" t="s">
        <v>41</v>
      </c>
      <c r="B290" s="4" t="s">
        <v>53</v>
      </c>
      <c r="C290" s="4"/>
      <c r="D290" s="4" t="s">
        <v>187</v>
      </c>
      <c r="E290" s="4" t="s">
        <v>189</v>
      </c>
      <c r="F290" s="4"/>
      <c r="G290" s="4" t="s">
        <v>174</v>
      </c>
      <c r="H290" s="4"/>
      <c r="I290" s="4"/>
      <c r="J290" s="9">
        <v>17.5</v>
      </c>
      <c r="K290" s="9"/>
      <c r="L290" s="18">
        <f>IF(J290&gt;=20,0.2,IF(J290&lt;10,0,((J290-10)*0.1+2.5)/20))</f>
        <v>0.1625</v>
      </c>
    </row>
    <row r="291" spans="1:12">
      <c r="A291" s="4" t="s">
        <v>41</v>
      </c>
      <c r="B291" s="4" t="s">
        <v>48</v>
      </c>
      <c r="C291" s="4"/>
      <c r="D291" s="4" t="s">
        <v>190</v>
      </c>
      <c r="E291" s="4" t="s">
        <v>191</v>
      </c>
      <c r="F291" s="4"/>
      <c r="G291" s="4" t="s">
        <v>173</v>
      </c>
      <c r="H291" s="4"/>
      <c r="I291" s="4"/>
      <c r="J291" s="9">
        <v>87</v>
      </c>
      <c r="K291" s="9"/>
      <c r="L291" s="9"/>
    </row>
    <row r="292" spans="1:12">
      <c r="A292" s="4" t="s">
        <v>41</v>
      </c>
      <c r="B292" s="4" t="s">
        <v>48</v>
      </c>
      <c r="C292" s="4"/>
      <c r="D292" s="4" t="s">
        <v>190</v>
      </c>
      <c r="E292" s="4" t="s">
        <v>191</v>
      </c>
      <c r="F292" s="4"/>
      <c r="G292" s="4" t="s">
        <v>174</v>
      </c>
      <c r="H292" s="4"/>
      <c r="I292" s="4"/>
      <c r="J292" s="9">
        <v>79</v>
      </c>
      <c r="K292" s="9"/>
      <c r="L292" s="9"/>
    </row>
    <row r="293" spans="1:12">
      <c r="A293" s="4" t="s">
        <v>41</v>
      </c>
      <c r="B293" s="4" t="s">
        <v>48</v>
      </c>
      <c r="C293" s="4"/>
      <c r="D293" s="4" t="s">
        <v>187</v>
      </c>
      <c r="E293" s="4" t="s">
        <v>188</v>
      </c>
      <c r="F293" s="4"/>
      <c r="G293" s="4" t="s">
        <v>173</v>
      </c>
      <c r="H293" s="4"/>
      <c r="I293" s="4"/>
      <c r="J293" s="9">
        <v>100</v>
      </c>
      <c r="K293" s="9"/>
      <c r="L293" s="18">
        <f>IF(J293=100,0.3,IF(J293&lt;60,0,(J293*0.04-2)/8))</f>
        <v>0.3</v>
      </c>
    </row>
    <row r="294" spans="1:12">
      <c r="A294" s="4" t="s">
        <v>41</v>
      </c>
      <c r="B294" s="4" t="s">
        <v>48</v>
      </c>
      <c r="C294" s="4"/>
      <c r="D294" s="4" t="s">
        <v>187</v>
      </c>
      <c r="E294" s="4" t="s">
        <v>188</v>
      </c>
      <c r="F294" s="4"/>
      <c r="G294" s="4" t="s">
        <v>174</v>
      </c>
      <c r="H294" s="4"/>
      <c r="I294" s="4"/>
      <c r="J294" s="9">
        <v>100</v>
      </c>
      <c r="K294" s="9"/>
      <c r="L294" s="18">
        <f>IF(J294=100,0.3,IF(J294&lt;60,0,(J294*0.04-2)/8))</f>
        <v>0.3</v>
      </c>
    </row>
    <row r="295" spans="1:12">
      <c r="A295" s="4" t="s">
        <v>41</v>
      </c>
      <c r="B295" s="4" t="s">
        <v>48</v>
      </c>
      <c r="C295" s="4"/>
      <c r="D295" s="4" t="s">
        <v>187</v>
      </c>
      <c r="E295" s="4" t="s">
        <v>189</v>
      </c>
      <c r="F295" s="4"/>
      <c r="G295" s="4" t="s">
        <v>173</v>
      </c>
      <c r="H295" s="4"/>
      <c r="I295" s="4"/>
      <c r="J295" s="12">
        <v>20</v>
      </c>
      <c r="K295" s="9"/>
      <c r="L295" s="18">
        <f>IF(J295&gt;=20,0.2,IF(J295&lt;10,0,((J295-10)*0.1+2.5)/20))</f>
        <v>0.2</v>
      </c>
    </row>
    <row r="296" spans="1:12">
      <c r="A296" s="4" t="s">
        <v>41</v>
      </c>
      <c r="B296" s="4" t="s">
        <v>48</v>
      </c>
      <c r="C296" s="4"/>
      <c r="D296" s="4" t="s">
        <v>187</v>
      </c>
      <c r="E296" s="4" t="s">
        <v>189</v>
      </c>
      <c r="F296" s="4"/>
      <c r="G296" s="4" t="s">
        <v>174</v>
      </c>
      <c r="H296" s="4"/>
      <c r="I296" s="4"/>
      <c r="J296" s="9">
        <v>21</v>
      </c>
      <c r="K296" s="9"/>
      <c r="L296" s="18">
        <f>IF(J296&gt;=20,0.2,IF(J296&lt;10,0,((J296-10)*0.1+2.5)/20))</f>
        <v>0.2</v>
      </c>
    </row>
    <row r="297" spans="1:12">
      <c r="A297" s="4" t="s">
        <v>41</v>
      </c>
      <c r="B297" s="4" t="s">
        <v>48</v>
      </c>
      <c r="C297" s="4"/>
      <c r="D297" s="4" t="s">
        <v>187</v>
      </c>
      <c r="E297" s="4" t="s">
        <v>189</v>
      </c>
      <c r="F297" s="4"/>
      <c r="G297" s="4" t="s">
        <v>174</v>
      </c>
      <c r="H297" s="4"/>
      <c r="I297" s="4"/>
      <c r="J297" s="9">
        <v>21</v>
      </c>
      <c r="K297" s="9"/>
      <c r="L297" s="18">
        <f>IF(J297&gt;=20,0.2,IF(J297&lt;10,0,((J297-10)*0.1+2.5)/20))</f>
        <v>0.2</v>
      </c>
    </row>
    <row r="298" spans="1:12">
      <c r="A298" s="4" t="s">
        <v>41</v>
      </c>
      <c r="B298" s="4" t="s">
        <v>52</v>
      </c>
      <c r="C298" s="4"/>
      <c r="D298" s="4" t="s">
        <v>190</v>
      </c>
      <c r="E298" s="4" t="s">
        <v>191</v>
      </c>
      <c r="F298" s="4"/>
      <c r="G298" s="4" t="s">
        <v>173</v>
      </c>
      <c r="H298" s="4"/>
      <c r="I298" s="4"/>
      <c r="J298" s="9">
        <v>71</v>
      </c>
      <c r="K298" s="9"/>
      <c r="L298" s="9"/>
    </row>
    <row r="299" spans="1:12">
      <c r="A299" s="4" t="s">
        <v>41</v>
      </c>
      <c r="B299" s="4" t="s">
        <v>52</v>
      </c>
      <c r="C299" s="4"/>
      <c r="D299" s="4" t="s">
        <v>190</v>
      </c>
      <c r="E299" s="4" t="s">
        <v>191</v>
      </c>
      <c r="F299" s="4"/>
      <c r="G299" s="4" t="s">
        <v>174</v>
      </c>
      <c r="H299" s="4"/>
      <c r="I299" s="4"/>
      <c r="J299" s="9">
        <v>71</v>
      </c>
      <c r="K299" s="9"/>
      <c r="L299" s="9"/>
    </row>
    <row r="300" spans="1:12">
      <c r="A300" s="4" t="s">
        <v>41</v>
      </c>
      <c r="B300" s="4" t="s">
        <v>52</v>
      </c>
      <c r="C300" s="4"/>
      <c r="D300" s="4" t="s">
        <v>187</v>
      </c>
      <c r="E300" s="4" t="s">
        <v>188</v>
      </c>
      <c r="F300" s="4"/>
      <c r="G300" s="4" t="s">
        <v>173</v>
      </c>
      <c r="H300" s="4"/>
      <c r="I300" s="4"/>
      <c r="J300" s="9">
        <v>11.16</v>
      </c>
      <c r="K300" s="9"/>
      <c r="L300" s="18">
        <f>IF(J300=100,0.3,IF(J300&lt;60,0,(J300*0.04-2)/8))</f>
        <v>0</v>
      </c>
    </row>
    <row r="301" spans="1:12">
      <c r="A301" s="4" t="s">
        <v>41</v>
      </c>
      <c r="B301" s="4" t="s">
        <v>52</v>
      </c>
      <c r="C301" s="4"/>
      <c r="D301" s="4" t="s">
        <v>187</v>
      </c>
      <c r="E301" s="4" t="s">
        <v>188</v>
      </c>
      <c r="F301" s="4"/>
      <c r="G301" s="4" t="s">
        <v>174</v>
      </c>
      <c r="H301" s="4"/>
      <c r="I301" s="4"/>
      <c r="J301" s="9">
        <v>43.75</v>
      </c>
      <c r="K301" s="9"/>
      <c r="L301" s="18">
        <f>IF(J301=100,0.3,IF(J301&lt;60,0,(J301*0.04-2)/8))</f>
        <v>0</v>
      </c>
    </row>
    <row r="302" spans="1:12">
      <c r="A302" s="4" t="s">
        <v>41</v>
      </c>
      <c r="B302" s="4" t="s">
        <v>52</v>
      </c>
      <c r="C302" s="4"/>
      <c r="D302" s="4" t="s">
        <v>187</v>
      </c>
      <c r="E302" s="4" t="s">
        <v>189</v>
      </c>
      <c r="F302" s="4"/>
      <c r="G302" s="4" t="s">
        <v>173</v>
      </c>
      <c r="H302" s="4"/>
      <c r="I302" s="4"/>
      <c r="J302" s="12">
        <v>10</v>
      </c>
      <c r="K302" s="9"/>
      <c r="L302" s="18">
        <f>IF(J302&gt;=20,0.2,IF(J302&lt;10,0,((J302-10)*0.1+2.5)/20))</f>
        <v>0.125</v>
      </c>
    </row>
    <row r="303" spans="1:12">
      <c r="A303" s="4" t="s">
        <v>41</v>
      </c>
      <c r="B303" s="4" t="s">
        <v>52</v>
      </c>
      <c r="C303" s="4"/>
      <c r="D303" s="4" t="s">
        <v>187</v>
      </c>
      <c r="E303" s="4" t="s">
        <v>189</v>
      </c>
      <c r="F303" s="4"/>
      <c r="G303" s="4" t="s">
        <v>174</v>
      </c>
      <c r="H303" s="4"/>
      <c r="I303" s="4"/>
      <c r="J303" s="9">
        <v>1</v>
      </c>
      <c r="K303" s="9"/>
      <c r="L303" s="18">
        <f>IF(J303&gt;=20,0.2,IF(J303&lt;10,0,((J303-10)*0.1+2.5)/20))</f>
        <v>0</v>
      </c>
    </row>
    <row r="304" spans="1:12">
      <c r="A304" s="4" t="s">
        <v>41</v>
      </c>
      <c r="B304" s="4" t="s">
        <v>52</v>
      </c>
      <c r="C304" s="4"/>
      <c r="D304" s="4" t="s">
        <v>187</v>
      </c>
      <c r="E304" s="4" t="s">
        <v>189</v>
      </c>
      <c r="F304" s="4"/>
      <c r="G304" s="4" t="s">
        <v>174</v>
      </c>
      <c r="H304" s="4"/>
      <c r="I304" s="4"/>
      <c r="J304" s="9">
        <v>1</v>
      </c>
      <c r="K304" s="9"/>
      <c r="L304" s="18">
        <f>IF(J304&gt;=20,0.2,IF(J304&lt;10,0,((J304-10)*0.1+2.5)/20))</f>
        <v>0</v>
      </c>
    </row>
    <row r="305" spans="1:12">
      <c r="A305" s="4" t="s">
        <v>41</v>
      </c>
      <c r="B305" s="4" t="s">
        <v>51</v>
      </c>
      <c r="C305" s="4"/>
      <c r="D305" s="4" t="s">
        <v>190</v>
      </c>
      <c r="E305" s="4" t="s">
        <v>191</v>
      </c>
      <c r="F305" s="4"/>
      <c r="G305" s="4" t="s">
        <v>173</v>
      </c>
      <c r="H305" s="4"/>
      <c r="I305" s="4"/>
      <c r="J305" s="9">
        <v>65</v>
      </c>
      <c r="K305" s="9"/>
      <c r="L305" s="9"/>
    </row>
    <row r="306" spans="1:12">
      <c r="A306" s="4" t="s">
        <v>41</v>
      </c>
      <c r="B306" s="4" t="s">
        <v>51</v>
      </c>
      <c r="C306" s="4"/>
      <c r="D306" s="4" t="s">
        <v>190</v>
      </c>
      <c r="E306" s="4" t="s">
        <v>191</v>
      </c>
      <c r="F306" s="4"/>
      <c r="G306" s="4" t="s">
        <v>174</v>
      </c>
      <c r="H306" s="4"/>
      <c r="I306" s="4"/>
      <c r="J306" s="9">
        <v>71</v>
      </c>
      <c r="K306" s="9"/>
      <c r="L306" s="9"/>
    </row>
    <row r="307" spans="1:12">
      <c r="A307" s="4" t="s">
        <v>41</v>
      </c>
      <c r="B307" s="4" t="s">
        <v>51</v>
      </c>
      <c r="C307" s="4"/>
      <c r="D307" s="4" t="s">
        <v>187</v>
      </c>
      <c r="E307" s="4" t="s">
        <v>188</v>
      </c>
      <c r="F307" s="4"/>
      <c r="G307" s="4" t="s">
        <v>173</v>
      </c>
      <c r="H307" s="4"/>
      <c r="I307" s="4"/>
      <c r="J307" s="9">
        <v>100</v>
      </c>
      <c r="K307" s="9"/>
      <c r="L307" s="18">
        <f>IF(J307=100,0.3,IF(J307&lt;60,0,(J307*0.04-2)/8))</f>
        <v>0.3</v>
      </c>
    </row>
    <row r="308" spans="1:12">
      <c r="A308" s="4" t="s">
        <v>41</v>
      </c>
      <c r="B308" s="4" t="s">
        <v>51</v>
      </c>
      <c r="C308" s="4"/>
      <c r="D308" s="4" t="s">
        <v>187</v>
      </c>
      <c r="E308" s="4" t="s">
        <v>188</v>
      </c>
      <c r="F308" s="4"/>
      <c r="G308" s="4" t="s">
        <v>174</v>
      </c>
      <c r="H308" s="4"/>
      <c r="I308" s="4"/>
      <c r="J308" s="9">
        <v>88.2666666666667</v>
      </c>
      <c r="K308" s="9"/>
      <c r="L308" s="18">
        <f>IF(J308=100,0.3,IF(J308&lt;60,0,(J308*0.04-2)/8))</f>
        <v>0.191333333333333</v>
      </c>
    </row>
    <row r="309" spans="1:12">
      <c r="A309" s="4" t="s">
        <v>41</v>
      </c>
      <c r="B309" s="4" t="s">
        <v>51</v>
      </c>
      <c r="C309" s="4"/>
      <c r="D309" s="4" t="s">
        <v>187</v>
      </c>
      <c r="E309" s="4" t="s">
        <v>189</v>
      </c>
      <c r="F309" s="4"/>
      <c r="G309" s="4" t="s">
        <v>173</v>
      </c>
      <c r="H309" s="4"/>
      <c r="I309" s="4"/>
      <c r="J309" s="12">
        <v>18</v>
      </c>
      <c r="K309" s="9"/>
      <c r="L309" s="18">
        <f>IF(J309&gt;=20,0.2,IF(J309&lt;10,0,((J309-10)*0.1+2.5)/20))</f>
        <v>0.165</v>
      </c>
    </row>
    <row r="310" spans="1:12">
      <c r="A310" s="4" t="s">
        <v>41</v>
      </c>
      <c r="B310" s="4" t="s">
        <v>51</v>
      </c>
      <c r="C310" s="4"/>
      <c r="D310" s="4" t="s">
        <v>187</v>
      </c>
      <c r="E310" s="4" t="s">
        <v>189</v>
      </c>
      <c r="F310" s="4"/>
      <c r="G310" s="4" t="s">
        <v>174</v>
      </c>
      <c r="H310" s="4"/>
      <c r="I310" s="4"/>
      <c r="J310" s="9">
        <v>21</v>
      </c>
      <c r="K310" s="9"/>
      <c r="L310" s="18">
        <f>IF(J310&gt;=20,0.2,IF(J310&lt;10,0,((J310-10)*0.1+2.5)/20))</f>
        <v>0.2</v>
      </c>
    </row>
    <row r="311" spans="1:12">
      <c r="A311" s="4" t="s">
        <v>41</v>
      </c>
      <c r="B311" s="4" t="s">
        <v>51</v>
      </c>
      <c r="C311" s="4"/>
      <c r="D311" s="4" t="s">
        <v>187</v>
      </c>
      <c r="E311" s="4" t="s">
        <v>189</v>
      </c>
      <c r="F311" s="4"/>
      <c r="G311" s="4" t="s">
        <v>174</v>
      </c>
      <c r="H311" s="4"/>
      <c r="I311" s="4"/>
      <c r="J311" s="9">
        <v>21</v>
      </c>
      <c r="K311" s="9"/>
      <c r="L311" s="18">
        <f>IF(J311&gt;=20,0.2,IF(J311&lt;10,0,((J311-10)*0.1+2.5)/20))</f>
        <v>0.2</v>
      </c>
    </row>
    <row r="312" spans="1:12">
      <c r="A312" s="4" t="s">
        <v>41</v>
      </c>
      <c r="B312" s="4" t="s">
        <v>49</v>
      </c>
      <c r="C312" s="4"/>
      <c r="D312" s="4" t="s">
        <v>190</v>
      </c>
      <c r="E312" s="4" t="s">
        <v>191</v>
      </c>
      <c r="F312" s="4"/>
      <c r="G312" s="4" t="s">
        <v>173</v>
      </c>
      <c r="H312" s="4"/>
      <c r="I312" s="4"/>
      <c r="J312" s="9">
        <v>83</v>
      </c>
      <c r="K312" s="9"/>
      <c r="L312" s="9"/>
    </row>
    <row r="313" spans="1:12">
      <c r="A313" s="4" t="s">
        <v>41</v>
      </c>
      <c r="B313" s="4" t="s">
        <v>49</v>
      </c>
      <c r="C313" s="4"/>
      <c r="D313" s="4" t="s">
        <v>190</v>
      </c>
      <c r="E313" s="4" t="s">
        <v>191</v>
      </c>
      <c r="F313" s="4"/>
      <c r="G313" s="4" t="s">
        <v>174</v>
      </c>
      <c r="H313" s="4"/>
      <c r="I313" s="4"/>
      <c r="J313" s="9">
        <v>65</v>
      </c>
      <c r="K313" s="9"/>
      <c r="L313" s="9"/>
    </row>
    <row r="314" spans="1:12">
      <c r="A314" s="4" t="s">
        <v>41</v>
      </c>
      <c r="B314" s="4" t="s">
        <v>49</v>
      </c>
      <c r="C314" s="4"/>
      <c r="D314" s="4" t="s">
        <v>187</v>
      </c>
      <c r="E314" s="4" t="s">
        <v>188</v>
      </c>
      <c r="F314" s="4"/>
      <c r="G314" s="4" t="s">
        <v>173</v>
      </c>
      <c r="H314" s="4"/>
      <c r="I314" s="4"/>
      <c r="J314" s="9">
        <v>26.3</v>
      </c>
      <c r="K314" s="9"/>
      <c r="L314" s="18">
        <f>IF(J314=100,0.3,IF(J314&lt;60,0,(J314*0.04-2)/8))</f>
        <v>0</v>
      </c>
    </row>
    <row r="315" spans="1:12">
      <c r="A315" s="4" t="s">
        <v>41</v>
      </c>
      <c r="B315" s="4" t="s">
        <v>49</v>
      </c>
      <c r="C315" s="4"/>
      <c r="D315" s="4" t="s">
        <v>187</v>
      </c>
      <c r="E315" s="4" t="s">
        <v>188</v>
      </c>
      <c r="F315" s="4"/>
      <c r="G315" s="4" t="s">
        <v>174</v>
      </c>
      <c r="H315" s="4"/>
      <c r="I315" s="4"/>
      <c r="J315" s="9">
        <v>36.2333333333333</v>
      </c>
      <c r="K315" s="9"/>
      <c r="L315" s="18">
        <f>IF(J315=100,0.3,IF(J315&lt;60,0,(J315*0.04-2)/8))</f>
        <v>0</v>
      </c>
    </row>
    <row r="316" spans="1:12">
      <c r="A316" s="4" t="s">
        <v>41</v>
      </c>
      <c r="B316" s="4" t="s">
        <v>49</v>
      </c>
      <c r="C316" s="4"/>
      <c r="D316" s="4" t="s">
        <v>187</v>
      </c>
      <c r="E316" s="4" t="s">
        <v>189</v>
      </c>
      <c r="F316" s="4"/>
      <c r="G316" s="4" t="s">
        <v>173</v>
      </c>
      <c r="H316" s="4"/>
      <c r="I316" s="4"/>
      <c r="J316" s="12">
        <v>20</v>
      </c>
      <c r="K316" s="9"/>
      <c r="L316" s="18">
        <f>IF(J316&gt;=20,0.2,IF(J316&lt;10,0,((J316-10)*0.1+2.5)/20))</f>
        <v>0.2</v>
      </c>
    </row>
    <row r="317" spans="1:12">
      <c r="A317" s="4" t="s">
        <v>41</v>
      </c>
      <c r="B317" s="4" t="s">
        <v>49</v>
      </c>
      <c r="C317" s="4"/>
      <c r="D317" s="4" t="s">
        <v>187</v>
      </c>
      <c r="E317" s="4" t="s">
        <v>189</v>
      </c>
      <c r="F317" s="4"/>
      <c r="G317" s="4" t="s">
        <v>174</v>
      </c>
      <c r="H317" s="4"/>
      <c r="I317" s="4"/>
      <c r="J317" s="9">
        <v>2</v>
      </c>
      <c r="K317" s="9"/>
      <c r="L317" s="18">
        <f>IF(J317&gt;=20,0.2,IF(J317&lt;10,0,((J317-10)*0.1+2.5)/20))</f>
        <v>0</v>
      </c>
    </row>
    <row r="318" spans="1:12">
      <c r="A318" s="4" t="s">
        <v>41</v>
      </c>
      <c r="B318" s="4" t="s">
        <v>49</v>
      </c>
      <c r="C318" s="4"/>
      <c r="D318" s="4" t="s">
        <v>187</v>
      </c>
      <c r="E318" s="4" t="s">
        <v>189</v>
      </c>
      <c r="F318" s="4"/>
      <c r="G318" s="4" t="s">
        <v>174</v>
      </c>
      <c r="H318" s="4"/>
      <c r="I318" s="4"/>
      <c r="J318" s="9">
        <v>2</v>
      </c>
      <c r="K318" s="9"/>
      <c r="L318" s="18">
        <f>IF(J318&gt;=20,0.2,IF(J318&lt;10,0,((J318-10)*0.1+2.5)/20))</f>
        <v>0</v>
      </c>
    </row>
    <row r="319" spans="1:12">
      <c r="A319" s="4" t="s">
        <v>41</v>
      </c>
      <c r="B319" s="4" t="s">
        <v>58</v>
      </c>
      <c r="C319" s="4"/>
      <c r="D319" s="4" t="s">
        <v>190</v>
      </c>
      <c r="E319" s="4" t="s">
        <v>191</v>
      </c>
      <c r="F319" s="4"/>
      <c r="G319" s="4" t="s">
        <v>173</v>
      </c>
      <c r="H319" s="4"/>
      <c r="I319" s="4"/>
      <c r="J319" s="9">
        <v>80</v>
      </c>
      <c r="K319" s="9"/>
      <c r="L319" s="9"/>
    </row>
    <row r="320" spans="1:12">
      <c r="A320" s="4" t="s">
        <v>41</v>
      </c>
      <c r="B320" s="4" t="s">
        <v>58</v>
      </c>
      <c r="C320" s="4"/>
      <c r="D320" s="4" t="s">
        <v>190</v>
      </c>
      <c r="E320" s="4" t="s">
        <v>191</v>
      </c>
      <c r="F320" s="4"/>
      <c r="G320" s="4" t="s">
        <v>174</v>
      </c>
      <c r="H320" s="4"/>
      <c r="I320" s="4"/>
      <c r="J320" s="9">
        <v>62</v>
      </c>
      <c r="K320" s="9"/>
      <c r="L320" s="9"/>
    </row>
    <row r="321" spans="1:12">
      <c r="A321" s="4" t="s">
        <v>41</v>
      </c>
      <c r="B321" s="4" t="s">
        <v>58</v>
      </c>
      <c r="C321" s="4"/>
      <c r="D321" s="4" t="s">
        <v>187</v>
      </c>
      <c r="E321" s="4" t="s">
        <v>188</v>
      </c>
      <c r="F321" s="4"/>
      <c r="G321" s="4" t="s">
        <v>173</v>
      </c>
      <c r="H321" s="4"/>
      <c r="I321" s="4"/>
      <c r="J321" s="9">
        <v>76.5416666666667</v>
      </c>
      <c r="K321" s="9"/>
      <c r="L321" s="18">
        <f>IF(J321=100,0.3,IF(J321&lt;60,0,(J321*0.04-2)/8))</f>
        <v>0.132708333333333</v>
      </c>
    </row>
    <row r="322" spans="1:12">
      <c r="A322" s="4" t="s">
        <v>41</v>
      </c>
      <c r="B322" s="4" t="s">
        <v>58</v>
      </c>
      <c r="C322" s="4"/>
      <c r="D322" s="4" t="s">
        <v>187</v>
      </c>
      <c r="E322" s="4" t="s">
        <v>188</v>
      </c>
      <c r="F322" s="4"/>
      <c r="G322" s="4" t="s">
        <v>174</v>
      </c>
      <c r="H322" s="4"/>
      <c r="I322" s="4"/>
      <c r="J322" s="9">
        <v>25.3666666666667</v>
      </c>
      <c r="K322" s="9"/>
      <c r="L322" s="18">
        <f>IF(J322=100,0.3,IF(J322&lt;60,0,(J322*0.04-2)/8))</f>
        <v>0</v>
      </c>
    </row>
    <row r="323" spans="1:12">
      <c r="A323" s="4" t="s">
        <v>41</v>
      </c>
      <c r="B323" s="4" t="s">
        <v>58</v>
      </c>
      <c r="C323" s="4"/>
      <c r="D323" s="4" t="s">
        <v>187</v>
      </c>
      <c r="E323" s="4" t="s">
        <v>189</v>
      </c>
      <c r="F323" s="4"/>
      <c r="G323" s="4" t="s">
        <v>173</v>
      </c>
      <c r="H323" s="4"/>
      <c r="I323" s="4"/>
      <c r="J323" s="12">
        <v>2</v>
      </c>
      <c r="K323" s="9"/>
      <c r="L323" s="18">
        <f>IF(J323&gt;=20,0.2,IF(J323&lt;10,0,((J323-10)*0.1+2.5)/20))</f>
        <v>0</v>
      </c>
    </row>
    <row r="324" spans="1:12">
      <c r="A324" s="4" t="s">
        <v>41</v>
      </c>
      <c r="B324" s="4" t="s">
        <v>58</v>
      </c>
      <c r="C324" s="4"/>
      <c r="D324" s="4" t="s">
        <v>187</v>
      </c>
      <c r="E324" s="4" t="s">
        <v>189</v>
      </c>
      <c r="F324" s="4"/>
      <c r="G324" s="4" t="s">
        <v>174</v>
      </c>
      <c r="H324" s="4"/>
      <c r="I324" s="4"/>
      <c r="J324" s="9">
        <v>0</v>
      </c>
      <c r="K324" s="9"/>
      <c r="L324" s="18">
        <f>IF(J324&gt;=20,0.2,IF(J324&lt;10,0,((J324-10)*0.1+2.5)/20))</f>
        <v>0</v>
      </c>
    </row>
    <row r="325" spans="1:12">
      <c r="A325" s="4" t="s">
        <v>41</v>
      </c>
      <c r="B325" s="4" t="s">
        <v>58</v>
      </c>
      <c r="C325" s="4"/>
      <c r="D325" s="4" t="s">
        <v>187</v>
      </c>
      <c r="E325" s="4" t="s">
        <v>189</v>
      </c>
      <c r="F325" s="4"/>
      <c r="G325" s="4" t="s">
        <v>174</v>
      </c>
      <c r="H325" s="4"/>
      <c r="I325" s="4"/>
      <c r="J325" s="9">
        <v>0</v>
      </c>
      <c r="K325" s="9"/>
      <c r="L325" s="18">
        <f>IF(J325&gt;=20,0.2,IF(J325&lt;10,0,((J325-10)*0.1+2.5)/20))</f>
        <v>0</v>
      </c>
    </row>
    <row r="326" spans="1:12">
      <c r="A326" s="4" t="s">
        <v>41</v>
      </c>
      <c r="B326" s="4" t="s">
        <v>54</v>
      </c>
      <c r="C326" s="4"/>
      <c r="D326" s="4" t="s">
        <v>190</v>
      </c>
      <c r="E326" s="4" t="s">
        <v>191</v>
      </c>
      <c r="F326" s="4"/>
      <c r="G326" s="4" t="s">
        <v>173</v>
      </c>
      <c r="H326" s="4"/>
      <c r="I326" s="4"/>
      <c r="J326" s="9">
        <v>86</v>
      </c>
      <c r="K326" s="9"/>
      <c r="L326" s="9"/>
    </row>
    <row r="327" spans="1:12">
      <c r="A327" s="4" t="s">
        <v>41</v>
      </c>
      <c r="B327" s="4" t="s">
        <v>54</v>
      </c>
      <c r="C327" s="4"/>
      <c r="D327" s="4" t="s">
        <v>190</v>
      </c>
      <c r="E327" s="4" t="s">
        <v>191</v>
      </c>
      <c r="F327" s="4"/>
      <c r="G327" s="4" t="s">
        <v>174</v>
      </c>
      <c r="H327" s="4"/>
      <c r="I327" s="4"/>
      <c r="J327" s="9">
        <v>75</v>
      </c>
      <c r="K327" s="9"/>
      <c r="L327" s="9"/>
    </row>
    <row r="328" spans="1:12">
      <c r="A328" s="4" t="s">
        <v>41</v>
      </c>
      <c r="B328" s="4" t="s">
        <v>54</v>
      </c>
      <c r="C328" s="4"/>
      <c r="D328" s="4" t="s">
        <v>187</v>
      </c>
      <c r="E328" s="4" t="s">
        <v>188</v>
      </c>
      <c r="F328" s="4"/>
      <c r="G328" s="4" t="s">
        <v>173</v>
      </c>
      <c r="H328" s="4"/>
      <c r="I328" s="4"/>
      <c r="J328" s="9">
        <v>78.6916666666667</v>
      </c>
      <c r="K328" s="9"/>
      <c r="L328" s="18">
        <f>IF(J328=100,0.3,IF(J328&lt;60,0,(J328*0.04-2)/8))</f>
        <v>0.143458333333334</v>
      </c>
    </row>
    <row r="329" spans="1:12">
      <c r="A329" s="4" t="s">
        <v>41</v>
      </c>
      <c r="B329" s="4" t="s">
        <v>54</v>
      </c>
      <c r="C329" s="4"/>
      <c r="D329" s="4" t="s">
        <v>187</v>
      </c>
      <c r="E329" s="4" t="s">
        <v>188</v>
      </c>
      <c r="F329" s="4"/>
      <c r="G329" s="4" t="s">
        <v>174</v>
      </c>
      <c r="H329" s="4"/>
      <c r="I329" s="4"/>
      <c r="J329" s="9">
        <v>71.4666666666667</v>
      </c>
      <c r="K329" s="9"/>
      <c r="L329" s="18">
        <f>IF(J329=100,0.3,IF(J329&lt;60,0,(J329*0.04-2)/8))</f>
        <v>0.107333333333334</v>
      </c>
    </row>
    <row r="330" spans="1:12">
      <c r="A330" s="4" t="s">
        <v>41</v>
      </c>
      <c r="B330" s="4" t="s">
        <v>54</v>
      </c>
      <c r="C330" s="4"/>
      <c r="D330" s="4" t="s">
        <v>187</v>
      </c>
      <c r="E330" s="4" t="s">
        <v>189</v>
      </c>
      <c r="F330" s="4"/>
      <c r="G330" s="4" t="s">
        <v>173</v>
      </c>
      <c r="H330" s="4"/>
      <c r="I330" s="4"/>
      <c r="J330" s="12">
        <v>0</v>
      </c>
      <c r="K330" s="9"/>
      <c r="L330" s="18">
        <f>IF(J330&gt;=20,0.2,IF(J330&lt;10,0,((J330-10)*0.1+2.5)/20))</f>
        <v>0</v>
      </c>
    </row>
    <row r="331" spans="1:12">
      <c r="A331" s="4" t="s">
        <v>41</v>
      </c>
      <c r="B331" s="4" t="s">
        <v>54</v>
      </c>
      <c r="C331" s="4"/>
      <c r="D331" s="4" t="s">
        <v>187</v>
      </c>
      <c r="E331" s="4" t="s">
        <v>189</v>
      </c>
      <c r="F331" s="4"/>
      <c r="G331" s="4" t="s">
        <v>174</v>
      </c>
      <c r="H331" s="4"/>
      <c r="I331" s="4"/>
      <c r="J331" s="9">
        <v>0</v>
      </c>
      <c r="K331" s="9"/>
      <c r="L331" s="18">
        <f>IF(J331&gt;=20,0.2,IF(J331&lt;10,0,((J331-10)*0.1+2.5)/20))</f>
        <v>0</v>
      </c>
    </row>
    <row r="332" spans="1:12">
      <c r="A332" s="4" t="s">
        <v>41</v>
      </c>
      <c r="B332" s="4" t="s">
        <v>54</v>
      </c>
      <c r="C332" s="4"/>
      <c r="D332" s="4" t="s">
        <v>187</v>
      </c>
      <c r="E332" s="4" t="s">
        <v>189</v>
      </c>
      <c r="F332" s="4"/>
      <c r="G332" s="4" t="s">
        <v>174</v>
      </c>
      <c r="H332" s="4"/>
      <c r="I332" s="4"/>
      <c r="J332" s="9">
        <v>0</v>
      </c>
      <c r="K332" s="9"/>
      <c r="L332" s="18">
        <f>IF(J332&gt;=20,0.2,IF(J332&lt;10,0,((J332-10)*0.1+2.5)/20))</f>
        <v>0</v>
      </c>
    </row>
    <row r="333" spans="1:12">
      <c r="A333" s="4" t="s">
        <v>41</v>
      </c>
      <c r="B333" s="4" t="s">
        <v>61</v>
      </c>
      <c r="C333" s="4"/>
      <c r="D333" s="4" t="s">
        <v>190</v>
      </c>
      <c r="E333" s="4" t="s">
        <v>191</v>
      </c>
      <c r="F333" s="4"/>
      <c r="G333" s="4" t="s">
        <v>173</v>
      </c>
      <c r="H333" s="4"/>
      <c r="I333" s="4"/>
      <c r="J333" s="9">
        <v>65</v>
      </c>
      <c r="K333" s="9"/>
      <c r="L333" s="9"/>
    </row>
    <row r="334" spans="1:12">
      <c r="A334" s="4" t="s">
        <v>41</v>
      </c>
      <c r="B334" s="4" t="s">
        <v>61</v>
      </c>
      <c r="C334" s="4"/>
      <c r="D334" s="4" t="s">
        <v>190</v>
      </c>
      <c r="E334" s="4" t="s">
        <v>191</v>
      </c>
      <c r="F334" s="4"/>
      <c r="G334" s="4" t="s">
        <v>174</v>
      </c>
      <c r="H334" s="4"/>
      <c r="I334" s="4"/>
      <c r="J334" s="9">
        <v>69</v>
      </c>
      <c r="K334" s="9"/>
      <c r="L334" s="9"/>
    </row>
    <row r="335" spans="1:12">
      <c r="A335" s="4" t="s">
        <v>41</v>
      </c>
      <c r="B335" s="4" t="s">
        <v>61</v>
      </c>
      <c r="C335" s="4"/>
      <c r="D335" s="4" t="s">
        <v>187</v>
      </c>
      <c r="E335" s="4" t="s">
        <v>188</v>
      </c>
      <c r="F335" s="4"/>
      <c r="G335" s="4" t="s">
        <v>173</v>
      </c>
      <c r="H335" s="4"/>
      <c r="I335" s="4"/>
      <c r="J335" s="9">
        <v>100</v>
      </c>
      <c r="K335" s="9"/>
      <c r="L335" s="18">
        <f>IF(J335=100,0.3,IF(J335&lt;60,0,(J335*0.04-2)/8))</f>
        <v>0.3</v>
      </c>
    </row>
    <row r="336" spans="1:12">
      <c r="A336" s="4" t="s">
        <v>41</v>
      </c>
      <c r="B336" s="4" t="s">
        <v>61</v>
      </c>
      <c r="C336" s="4"/>
      <c r="D336" s="4" t="s">
        <v>187</v>
      </c>
      <c r="E336" s="4" t="s">
        <v>188</v>
      </c>
      <c r="F336" s="4"/>
      <c r="G336" s="4" t="s">
        <v>174</v>
      </c>
      <c r="H336" s="4"/>
      <c r="I336" s="4"/>
      <c r="J336" s="9">
        <v>78.2833333333333</v>
      </c>
      <c r="K336" s="9"/>
      <c r="L336" s="18">
        <f>IF(J336=100,0.3,IF(J336&lt;60,0,(J336*0.04-2)/8))</f>
        <v>0.141416666666667</v>
      </c>
    </row>
    <row r="337" spans="1:12">
      <c r="A337" s="4" t="s">
        <v>41</v>
      </c>
      <c r="B337" s="4" t="s">
        <v>61</v>
      </c>
      <c r="C337" s="4"/>
      <c r="D337" s="4" t="s">
        <v>187</v>
      </c>
      <c r="E337" s="4" t="s">
        <v>189</v>
      </c>
      <c r="F337" s="4"/>
      <c r="G337" s="4" t="s">
        <v>173</v>
      </c>
      <c r="H337" s="4"/>
      <c r="I337" s="4"/>
      <c r="J337" s="12">
        <v>20</v>
      </c>
      <c r="K337" s="9"/>
      <c r="L337" s="18">
        <f>IF(J337&gt;=20,0.2,IF(J337&lt;10,0,((J337-10)*0.1+2.5)/20))</f>
        <v>0.2</v>
      </c>
    </row>
    <row r="338" spans="1:12">
      <c r="A338" s="4" t="s">
        <v>41</v>
      </c>
      <c r="B338" s="4" t="s">
        <v>61</v>
      </c>
      <c r="C338" s="4"/>
      <c r="D338" s="4" t="s">
        <v>187</v>
      </c>
      <c r="E338" s="4" t="s">
        <v>189</v>
      </c>
      <c r="F338" s="4"/>
      <c r="G338" s="4" t="s">
        <v>174</v>
      </c>
      <c r="H338" s="4"/>
      <c r="I338" s="4"/>
      <c r="J338" s="9">
        <v>0</v>
      </c>
      <c r="K338" s="9"/>
      <c r="L338" s="18">
        <f>IF(J338&gt;=20,0.2,IF(J338&lt;10,0,((J338-10)*0.1+2.5)/20))</f>
        <v>0</v>
      </c>
    </row>
    <row r="339" spans="1:12">
      <c r="A339" s="4" t="s">
        <v>41</v>
      </c>
      <c r="B339" s="4" t="s">
        <v>61</v>
      </c>
      <c r="C339" s="4"/>
      <c r="D339" s="4" t="s">
        <v>187</v>
      </c>
      <c r="E339" s="4" t="s">
        <v>189</v>
      </c>
      <c r="F339" s="4"/>
      <c r="G339" s="4" t="s">
        <v>174</v>
      </c>
      <c r="H339" s="4"/>
      <c r="I339" s="4"/>
      <c r="J339" s="9">
        <v>0</v>
      </c>
      <c r="K339" s="9"/>
      <c r="L339" s="18">
        <f>IF(J339&gt;=20,0.2,IF(J339&lt;10,0,((J339-10)*0.1+2.5)/20))</f>
        <v>0</v>
      </c>
    </row>
    <row r="340" spans="1:12">
      <c r="A340" s="4" t="s">
        <v>41</v>
      </c>
      <c r="B340" s="4" t="s">
        <v>56</v>
      </c>
      <c r="C340" s="4"/>
      <c r="D340" s="4" t="s">
        <v>190</v>
      </c>
      <c r="E340" s="4" t="s">
        <v>191</v>
      </c>
      <c r="F340" s="4"/>
      <c r="G340" s="4" t="s">
        <v>173</v>
      </c>
      <c r="H340" s="4"/>
      <c r="I340" s="4"/>
      <c r="J340" s="9">
        <v>83</v>
      </c>
      <c r="K340" s="9"/>
      <c r="L340" s="9"/>
    </row>
    <row r="341" spans="1:12">
      <c r="A341" s="4" t="s">
        <v>41</v>
      </c>
      <c r="B341" s="4" t="s">
        <v>56</v>
      </c>
      <c r="C341" s="4"/>
      <c r="D341" s="4" t="s">
        <v>190</v>
      </c>
      <c r="E341" s="4" t="s">
        <v>191</v>
      </c>
      <c r="F341" s="4"/>
      <c r="G341" s="4" t="s">
        <v>174</v>
      </c>
      <c r="H341" s="4"/>
      <c r="I341" s="4"/>
      <c r="J341" s="9">
        <v>74</v>
      </c>
      <c r="K341" s="9"/>
      <c r="L341" s="9"/>
    </row>
    <row r="342" spans="1:12">
      <c r="A342" s="4" t="s">
        <v>41</v>
      </c>
      <c r="B342" s="4" t="s">
        <v>56</v>
      </c>
      <c r="C342" s="4"/>
      <c r="D342" s="4" t="s">
        <v>187</v>
      </c>
      <c r="E342" s="4" t="s">
        <v>188</v>
      </c>
      <c r="F342" s="4"/>
      <c r="G342" s="4" t="s">
        <v>173</v>
      </c>
      <c r="H342" s="4"/>
      <c r="I342" s="4"/>
      <c r="J342" s="9">
        <v>52.5</v>
      </c>
      <c r="K342" s="9"/>
      <c r="L342" s="18">
        <f>IF(J342=100,0.3,IF(J342&lt;60,0,(J342*0.04-2)/8))</f>
        <v>0</v>
      </c>
    </row>
    <row r="343" spans="1:12">
      <c r="A343" s="4" t="s">
        <v>41</v>
      </c>
      <c r="B343" s="4" t="s">
        <v>56</v>
      </c>
      <c r="C343" s="4"/>
      <c r="D343" s="4" t="s">
        <v>187</v>
      </c>
      <c r="E343" s="4" t="s">
        <v>188</v>
      </c>
      <c r="F343" s="4"/>
      <c r="G343" s="4" t="s">
        <v>174</v>
      </c>
      <c r="H343" s="4"/>
      <c r="I343" s="4"/>
      <c r="J343" s="9">
        <v>10.225</v>
      </c>
      <c r="K343" s="9"/>
      <c r="L343" s="18">
        <f>IF(J343=100,0.3,IF(J343&lt;60,0,(J343*0.04-2)/8))</f>
        <v>0</v>
      </c>
    </row>
    <row r="344" spans="1:12">
      <c r="A344" s="4" t="s">
        <v>41</v>
      </c>
      <c r="B344" s="4" t="s">
        <v>56</v>
      </c>
      <c r="C344" s="4"/>
      <c r="D344" s="4" t="s">
        <v>187</v>
      </c>
      <c r="E344" s="4" t="s">
        <v>189</v>
      </c>
      <c r="F344" s="4"/>
      <c r="G344" s="4" t="s">
        <v>173</v>
      </c>
      <c r="H344" s="4"/>
      <c r="I344" s="4"/>
      <c r="J344" s="12">
        <v>10</v>
      </c>
      <c r="K344" s="9"/>
      <c r="L344" s="18">
        <f>IF(J344&gt;=20,0.2,IF(J344&lt;10,0,((J344-10)*0.1+2.5)/20))</f>
        <v>0.125</v>
      </c>
    </row>
    <row r="345" spans="1:12">
      <c r="A345" s="4" t="s">
        <v>41</v>
      </c>
      <c r="B345" s="4" t="s">
        <v>56</v>
      </c>
      <c r="C345" s="4"/>
      <c r="D345" s="4" t="s">
        <v>187</v>
      </c>
      <c r="E345" s="4" t="s">
        <v>189</v>
      </c>
      <c r="F345" s="4"/>
      <c r="G345" s="4" t="s">
        <v>174</v>
      </c>
      <c r="H345" s="4"/>
      <c r="I345" s="4"/>
      <c r="J345" s="9">
        <v>14</v>
      </c>
      <c r="K345" s="9"/>
      <c r="L345" s="18">
        <f>IF(J345&gt;=20,0.2,IF(J345&lt;10,0,((J345-10)*0.1+2.5)/20))</f>
        <v>0.145</v>
      </c>
    </row>
    <row r="346" spans="1:12">
      <c r="A346" s="4" t="s">
        <v>41</v>
      </c>
      <c r="B346" s="4" t="s">
        <v>56</v>
      </c>
      <c r="C346" s="4"/>
      <c r="D346" s="4" t="s">
        <v>187</v>
      </c>
      <c r="E346" s="4" t="s">
        <v>189</v>
      </c>
      <c r="F346" s="4"/>
      <c r="G346" s="4" t="s">
        <v>174</v>
      </c>
      <c r="H346" s="4"/>
      <c r="I346" s="4"/>
      <c r="J346" s="9">
        <v>14</v>
      </c>
      <c r="K346" s="9"/>
      <c r="L346" s="18">
        <f>IF(J346&gt;=20,0.2,IF(J346&lt;10,0,((J346-10)*0.1+2.5)/20))</f>
        <v>0.145</v>
      </c>
    </row>
    <row r="347" spans="1:12">
      <c r="A347" s="4" t="s">
        <v>41</v>
      </c>
      <c r="B347" s="4" t="s">
        <v>64</v>
      </c>
      <c r="C347" s="4"/>
      <c r="D347" s="4" t="s">
        <v>190</v>
      </c>
      <c r="E347" s="4" t="s">
        <v>191</v>
      </c>
      <c r="F347" s="4"/>
      <c r="G347" s="4" t="s">
        <v>173</v>
      </c>
      <c r="H347" s="4"/>
      <c r="I347" s="4"/>
      <c r="J347" s="9">
        <v>65</v>
      </c>
      <c r="K347" s="9"/>
      <c r="L347" s="9"/>
    </row>
    <row r="348" spans="1:12">
      <c r="A348" s="4" t="s">
        <v>41</v>
      </c>
      <c r="B348" s="4" t="s">
        <v>64</v>
      </c>
      <c r="C348" s="4"/>
      <c r="D348" s="4" t="s">
        <v>190</v>
      </c>
      <c r="E348" s="4" t="s">
        <v>191</v>
      </c>
      <c r="F348" s="4"/>
      <c r="G348" s="4" t="s">
        <v>174</v>
      </c>
      <c r="H348" s="4"/>
      <c r="I348" s="4"/>
      <c r="J348" s="9">
        <v>60</v>
      </c>
      <c r="K348" s="9"/>
      <c r="L348" s="9"/>
    </row>
    <row r="349" spans="1:12">
      <c r="A349" s="4" t="s">
        <v>41</v>
      </c>
      <c r="B349" s="4" t="s">
        <v>64</v>
      </c>
      <c r="C349" s="4"/>
      <c r="D349" s="4" t="s">
        <v>187</v>
      </c>
      <c r="E349" s="4" t="s">
        <v>188</v>
      </c>
      <c r="F349" s="4"/>
      <c r="G349" s="4" t="s">
        <v>173</v>
      </c>
      <c r="H349" s="4"/>
      <c r="I349" s="4"/>
      <c r="J349" s="9">
        <v>72.1333333333333</v>
      </c>
      <c r="K349" s="9"/>
      <c r="L349" s="18">
        <f>IF(J349=100,0.3,IF(J349&lt;60,0,(J349*0.04-2)/8))</f>
        <v>0.110666666666666</v>
      </c>
    </row>
    <row r="350" spans="1:12">
      <c r="A350" s="4" t="s">
        <v>41</v>
      </c>
      <c r="B350" s="4" t="s">
        <v>64</v>
      </c>
      <c r="C350" s="4"/>
      <c r="D350" s="4" t="s">
        <v>187</v>
      </c>
      <c r="E350" s="4" t="s">
        <v>188</v>
      </c>
      <c r="F350" s="4"/>
      <c r="G350" s="4" t="s">
        <v>174</v>
      </c>
      <c r="H350" s="4"/>
      <c r="I350" s="4"/>
      <c r="J350" s="9">
        <v>51.4333333333333</v>
      </c>
      <c r="K350" s="9"/>
      <c r="L350" s="18">
        <f>IF(J350=100,0.3,IF(J350&lt;60,0,(J350*0.04-2)/8))</f>
        <v>0</v>
      </c>
    </row>
    <row r="351" spans="1:12">
      <c r="A351" s="4" t="s">
        <v>41</v>
      </c>
      <c r="B351" s="4" t="s">
        <v>64</v>
      </c>
      <c r="C351" s="4"/>
      <c r="D351" s="4" t="s">
        <v>187</v>
      </c>
      <c r="E351" s="4" t="s">
        <v>189</v>
      </c>
      <c r="F351" s="4"/>
      <c r="G351" s="4" t="s">
        <v>173</v>
      </c>
      <c r="H351" s="4"/>
      <c r="I351" s="4"/>
      <c r="J351" s="12">
        <v>0</v>
      </c>
      <c r="K351" s="9"/>
      <c r="L351" s="18">
        <f>IF(J351&gt;=20,0.2,IF(J351&lt;10,0,((J351-10)*0.1+2.5)/20))</f>
        <v>0</v>
      </c>
    </row>
    <row r="352" spans="1:12">
      <c r="A352" s="4" t="s">
        <v>41</v>
      </c>
      <c r="B352" s="4" t="s">
        <v>64</v>
      </c>
      <c r="C352" s="4"/>
      <c r="D352" s="4" t="s">
        <v>187</v>
      </c>
      <c r="E352" s="4" t="s">
        <v>189</v>
      </c>
      <c r="F352" s="4"/>
      <c r="G352" s="4" t="s">
        <v>174</v>
      </c>
      <c r="H352" s="4"/>
      <c r="I352" s="4"/>
      <c r="J352" s="9">
        <v>0</v>
      </c>
      <c r="K352" s="9"/>
      <c r="L352" s="18">
        <f>IF(J352&gt;=20,0.2,IF(J352&lt;10,0,((J352-10)*0.1+2.5)/20))</f>
        <v>0</v>
      </c>
    </row>
    <row r="353" spans="1:12">
      <c r="A353" s="4" t="s">
        <v>41</v>
      </c>
      <c r="B353" s="4" t="s">
        <v>64</v>
      </c>
      <c r="C353" s="4"/>
      <c r="D353" s="4" t="s">
        <v>187</v>
      </c>
      <c r="E353" s="4" t="s">
        <v>189</v>
      </c>
      <c r="F353" s="4"/>
      <c r="G353" s="4" t="s">
        <v>174</v>
      </c>
      <c r="H353" s="4"/>
      <c r="I353" s="4"/>
      <c r="J353" s="9">
        <v>0</v>
      </c>
      <c r="K353" s="9"/>
      <c r="L353" s="18">
        <f>IF(J353&gt;=20,0.2,IF(J353&lt;10,0,((J353-10)*0.1+2.5)/20))</f>
        <v>0</v>
      </c>
    </row>
    <row r="354" spans="1:12">
      <c r="A354" s="4" t="s">
        <v>41</v>
      </c>
      <c r="B354" s="4" t="s">
        <v>42</v>
      </c>
      <c r="C354" s="4"/>
      <c r="D354" s="4" t="s">
        <v>190</v>
      </c>
      <c r="E354" s="4" t="s">
        <v>191</v>
      </c>
      <c r="F354" s="4"/>
      <c r="G354" s="4" t="s">
        <v>173</v>
      </c>
      <c r="H354" s="4"/>
      <c r="I354" s="4"/>
      <c r="J354" s="9">
        <v>85</v>
      </c>
      <c r="K354" s="9"/>
      <c r="L354" s="9"/>
    </row>
    <row r="355" spans="1:12">
      <c r="A355" s="4" t="s">
        <v>41</v>
      </c>
      <c r="B355" s="4" t="s">
        <v>42</v>
      </c>
      <c r="C355" s="4"/>
      <c r="D355" s="4" t="s">
        <v>190</v>
      </c>
      <c r="E355" s="4" t="s">
        <v>191</v>
      </c>
      <c r="F355" s="4"/>
      <c r="G355" s="4" t="s">
        <v>174</v>
      </c>
      <c r="H355" s="4"/>
      <c r="I355" s="4"/>
      <c r="J355" s="9">
        <v>85</v>
      </c>
      <c r="K355" s="9"/>
      <c r="L355" s="9"/>
    </row>
    <row r="356" spans="1:12">
      <c r="A356" s="4" t="s">
        <v>41</v>
      </c>
      <c r="B356" s="4" t="s">
        <v>42</v>
      </c>
      <c r="C356" s="4"/>
      <c r="D356" s="4" t="s">
        <v>187</v>
      </c>
      <c r="E356" s="4" t="s">
        <v>188</v>
      </c>
      <c r="F356" s="4"/>
      <c r="G356" s="4" t="s">
        <v>173</v>
      </c>
      <c r="H356" s="4"/>
      <c r="I356" s="4"/>
      <c r="J356" s="9">
        <v>100</v>
      </c>
      <c r="K356" s="9"/>
      <c r="L356" s="18">
        <f>IF(J356=100,0.3,IF(J356&lt;60,0,(J356*0.04-2)/8))</f>
        <v>0.3</v>
      </c>
    </row>
    <row r="357" spans="1:12">
      <c r="A357" s="4" t="s">
        <v>41</v>
      </c>
      <c r="B357" s="4" t="s">
        <v>42</v>
      </c>
      <c r="C357" s="4"/>
      <c r="D357" s="4" t="s">
        <v>187</v>
      </c>
      <c r="E357" s="4" t="s">
        <v>188</v>
      </c>
      <c r="F357" s="4"/>
      <c r="G357" s="4" t="s">
        <v>174</v>
      </c>
      <c r="H357" s="4"/>
      <c r="I357" s="4"/>
      <c r="J357" s="9">
        <v>100</v>
      </c>
      <c r="K357" s="9"/>
      <c r="L357" s="18">
        <f>IF(J357=100,0.3,IF(J357&lt;60,0,(J357*0.04-2)/8))</f>
        <v>0.3</v>
      </c>
    </row>
    <row r="358" spans="1:12">
      <c r="A358" s="4" t="s">
        <v>41</v>
      </c>
      <c r="B358" s="4" t="s">
        <v>42</v>
      </c>
      <c r="C358" s="4"/>
      <c r="D358" s="4" t="s">
        <v>187</v>
      </c>
      <c r="E358" s="4" t="s">
        <v>189</v>
      </c>
      <c r="F358" s="4"/>
      <c r="G358" s="4" t="s">
        <v>173</v>
      </c>
      <c r="H358" s="4"/>
      <c r="I358" s="4"/>
      <c r="J358" s="12">
        <v>20</v>
      </c>
      <c r="K358" s="9"/>
      <c r="L358" s="18">
        <f>IF(J358&gt;=20,0.2,IF(J358&lt;10,0,((J358-10)*0.1+2.5)/20))</f>
        <v>0.2</v>
      </c>
    </row>
    <row r="359" spans="1:12">
      <c r="A359" s="4" t="s">
        <v>41</v>
      </c>
      <c r="B359" s="4" t="s">
        <v>42</v>
      </c>
      <c r="C359" s="4"/>
      <c r="D359" s="4" t="s">
        <v>187</v>
      </c>
      <c r="E359" s="4" t="s">
        <v>189</v>
      </c>
      <c r="F359" s="4"/>
      <c r="G359" s="4" t="s">
        <v>174</v>
      </c>
      <c r="H359" s="4"/>
      <c r="I359" s="4"/>
      <c r="J359" s="9">
        <v>21</v>
      </c>
      <c r="K359" s="9"/>
      <c r="L359" s="18">
        <f>IF(J359&gt;=20,0.2,IF(J359&lt;10,0,((J359-10)*0.1+2.5)/20))</f>
        <v>0.2</v>
      </c>
    </row>
    <row r="360" spans="1:12">
      <c r="A360" s="4" t="s">
        <v>41</v>
      </c>
      <c r="B360" s="4" t="s">
        <v>42</v>
      </c>
      <c r="C360" s="4"/>
      <c r="D360" s="4" t="s">
        <v>187</v>
      </c>
      <c r="E360" s="4" t="s">
        <v>189</v>
      </c>
      <c r="F360" s="4"/>
      <c r="G360" s="4" t="s">
        <v>174</v>
      </c>
      <c r="H360" s="4"/>
      <c r="I360" s="4"/>
      <c r="J360" s="9">
        <v>21</v>
      </c>
      <c r="K360" s="9"/>
      <c r="L360" s="18">
        <f>IF(J360&gt;=20,0.2,IF(J360&lt;10,0,((J360-10)*0.1+2.5)/20))</f>
        <v>0.2</v>
      </c>
    </row>
    <row r="361" spans="1:12">
      <c r="A361" s="4" t="s">
        <v>41</v>
      </c>
      <c r="B361" s="4" t="s">
        <v>43</v>
      </c>
      <c r="C361" s="4"/>
      <c r="D361" s="4" t="s">
        <v>190</v>
      </c>
      <c r="E361" s="4" t="s">
        <v>191</v>
      </c>
      <c r="F361" s="4"/>
      <c r="G361" s="4" t="s">
        <v>173</v>
      </c>
      <c r="H361" s="4"/>
      <c r="I361" s="4"/>
      <c r="J361" s="9">
        <v>78</v>
      </c>
      <c r="K361" s="9"/>
      <c r="L361" s="9"/>
    </row>
    <row r="362" spans="1:12">
      <c r="A362" s="4" t="s">
        <v>41</v>
      </c>
      <c r="B362" s="4" t="s">
        <v>43</v>
      </c>
      <c r="C362" s="4"/>
      <c r="D362" s="4" t="s">
        <v>190</v>
      </c>
      <c r="E362" s="4" t="s">
        <v>191</v>
      </c>
      <c r="F362" s="4"/>
      <c r="G362" s="4" t="s">
        <v>174</v>
      </c>
      <c r="H362" s="4"/>
      <c r="I362" s="4"/>
      <c r="J362" s="9">
        <v>76</v>
      </c>
      <c r="K362" s="9"/>
      <c r="L362" s="9"/>
    </row>
    <row r="363" spans="1:12">
      <c r="A363" s="4" t="s">
        <v>41</v>
      </c>
      <c r="B363" s="4" t="s">
        <v>43</v>
      </c>
      <c r="C363" s="4"/>
      <c r="D363" s="4" t="s">
        <v>187</v>
      </c>
      <c r="E363" s="4" t="s">
        <v>188</v>
      </c>
      <c r="F363" s="4"/>
      <c r="G363" s="4" t="s">
        <v>173</v>
      </c>
      <c r="H363" s="4"/>
      <c r="I363" s="4"/>
      <c r="J363" s="9">
        <v>100</v>
      </c>
      <c r="K363" s="9"/>
      <c r="L363" s="18">
        <f>IF(J363=100,0.3,IF(J363&lt;60,0,(J363*0.04-2)/8))</f>
        <v>0.3</v>
      </c>
    </row>
    <row r="364" spans="1:12">
      <c r="A364" s="4" t="s">
        <v>41</v>
      </c>
      <c r="B364" s="4" t="s">
        <v>43</v>
      </c>
      <c r="C364" s="4"/>
      <c r="D364" s="4" t="s">
        <v>187</v>
      </c>
      <c r="E364" s="4" t="s">
        <v>188</v>
      </c>
      <c r="F364" s="4"/>
      <c r="G364" s="4" t="s">
        <v>174</v>
      </c>
      <c r="H364" s="4"/>
      <c r="I364" s="4"/>
      <c r="J364" s="9">
        <v>100</v>
      </c>
      <c r="K364" s="9"/>
      <c r="L364" s="18">
        <f>IF(J364=100,0.3,IF(J364&lt;60,0,(J364*0.04-2)/8))</f>
        <v>0.3</v>
      </c>
    </row>
    <row r="365" spans="1:12">
      <c r="A365" s="4" t="s">
        <v>41</v>
      </c>
      <c r="B365" s="4" t="s">
        <v>43</v>
      </c>
      <c r="C365" s="4"/>
      <c r="D365" s="4" t="s">
        <v>187</v>
      </c>
      <c r="E365" s="4" t="s">
        <v>189</v>
      </c>
      <c r="F365" s="4"/>
      <c r="G365" s="4" t="s">
        <v>173</v>
      </c>
      <c r="H365" s="4"/>
      <c r="I365" s="4"/>
      <c r="J365" s="12">
        <v>1</v>
      </c>
      <c r="K365" s="9"/>
      <c r="L365" s="18">
        <f>IF(J365&gt;=20,0.2,IF(J365&lt;10,0,((J365-10)*0.1+2.5)/20))</f>
        <v>0</v>
      </c>
    </row>
    <row r="366" spans="1:12">
      <c r="A366" s="4" t="s">
        <v>41</v>
      </c>
      <c r="B366" s="4" t="s">
        <v>43</v>
      </c>
      <c r="C366" s="4"/>
      <c r="D366" s="4" t="s">
        <v>187</v>
      </c>
      <c r="E366" s="4" t="s">
        <v>189</v>
      </c>
      <c r="F366" s="4"/>
      <c r="G366" s="4" t="s">
        <v>174</v>
      </c>
      <c r="H366" s="4"/>
      <c r="I366" s="4"/>
      <c r="J366" s="9">
        <v>8</v>
      </c>
      <c r="K366" s="9"/>
      <c r="L366" s="18">
        <f>IF(J366&gt;=20,0.2,IF(J366&lt;10,0,((J366-10)*0.1+2.5)/20))</f>
        <v>0</v>
      </c>
    </row>
    <row r="367" spans="1:12">
      <c r="A367" s="4" t="s">
        <v>41</v>
      </c>
      <c r="B367" s="4" t="s">
        <v>43</v>
      </c>
      <c r="C367" s="4"/>
      <c r="D367" s="4" t="s">
        <v>187</v>
      </c>
      <c r="E367" s="4" t="s">
        <v>189</v>
      </c>
      <c r="F367" s="4"/>
      <c r="G367" s="4" t="s">
        <v>174</v>
      </c>
      <c r="H367" s="4"/>
      <c r="I367" s="4"/>
      <c r="J367" s="9">
        <v>8</v>
      </c>
      <c r="K367" s="9"/>
      <c r="L367" s="18">
        <f>IF(J367&gt;=20,0.2,IF(J367&lt;10,0,((J367-10)*0.1+2.5)/20))</f>
        <v>0</v>
      </c>
    </row>
    <row r="368" spans="1:12">
      <c r="A368" s="4" t="s">
        <v>41</v>
      </c>
      <c r="B368" s="4" t="s">
        <v>9</v>
      </c>
      <c r="C368" s="4"/>
      <c r="D368" s="4" t="s">
        <v>187</v>
      </c>
      <c r="E368" s="4" t="s">
        <v>188</v>
      </c>
      <c r="F368" s="4"/>
      <c r="G368" s="4" t="s">
        <v>173</v>
      </c>
      <c r="H368" s="4"/>
      <c r="I368" s="4"/>
      <c r="J368" s="9">
        <v>100</v>
      </c>
      <c r="K368" s="9"/>
      <c r="L368" s="18">
        <f>IF(J368=100,0.3,IF(J368&lt;60,0,(J368*0.04-2)/8))</f>
        <v>0.3</v>
      </c>
    </row>
    <row r="369" spans="1:12">
      <c r="A369" s="4" t="s">
        <v>41</v>
      </c>
      <c r="B369" s="4" t="s">
        <v>9</v>
      </c>
      <c r="C369" s="4"/>
      <c r="D369" s="4" t="s">
        <v>187</v>
      </c>
      <c r="E369" s="4" t="s">
        <v>188</v>
      </c>
      <c r="F369" s="4"/>
      <c r="G369" s="4" t="s">
        <v>174</v>
      </c>
      <c r="H369" s="4"/>
      <c r="I369" s="4"/>
      <c r="J369" s="9">
        <v>100</v>
      </c>
      <c r="K369" s="9"/>
      <c r="L369" s="18">
        <f>IF(J369=100,0.3,IF(J369&lt;60,0,(J369*0.04-2)/8))</f>
        <v>0.3</v>
      </c>
    </row>
    <row r="370" spans="1:12">
      <c r="A370" s="4" t="s">
        <v>41</v>
      </c>
      <c r="B370" s="4" t="s">
        <v>9</v>
      </c>
      <c r="C370" s="4"/>
      <c r="D370" s="4" t="s">
        <v>187</v>
      </c>
      <c r="E370" s="4" t="s">
        <v>189</v>
      </c>
      <c r="F370" s="4"/>
      <c r="G370" s="4" t="s">
        <v>174</v>
      </c>
      <c r="H370" s="4"/>
      <c r="I370" s="4"/>
      <c r="J370" s="9">
        <v>46</v>
      </c>
      <c r="K370" s="9"/>
      <c r="L370" s="18">
        <f>IF(J370&gt;=20,0.2,IF(J370&lt;10,0,((J370-10)*0.1+2.5)/20))</f>
        <v>0.2</v>
      </c>
    </row>
    <row r="371" spans="1:12">
      <c r="A371" s="4" t="s">
        <v>41</v>
      </c>
      <c r="B371" s="4" t="s">
        <v>9</v>
      </c>
      <c r="C371" s="4"/>
      <c r="D371" s="4" t="s">
        <v>187</v>
      </c>
      <c r="E371" s="4" t="s">
        <v>189</v>
      </c>
      <c r="F371" s="4"/>
      <c r="G371" s="4" t="s">
        <v>174</v>
      </c>
      <c r="H371" s="4"/>
      <c r="I371" s="4"/>
      <c r="J371" s="9">
        <v>46</v>
      </c>
      <c r="K371" s="9"/>
      <c r="L371" s="18">
        <f>IF(J371&gt;=20,0.2,IF(J371&lt;10,0,((J371-10)*0.1+2.5)/20))</f>
        <v>0.2</v>
      </c>
    </row>
    <row r="372" spans="1:12">
      <c r="A372" s="4" t="s">
        <v>41</v>
      </c>
      <c r="B372" s="4" t="s">
        <v>44</v>
      </c>
      <c r="C372" s="4"/>
      <c r="D372" s="4" t="s">
        <v>190</v>
      </c>
      <c r="E372" s="4" t="s">
        <v>191</v>
      </c>
      <c r="F372" s="4"/>
      <c r="G372" s="4" t="s">
        <v>173</v>
      </c>
      <c r="H372" s="4"/>
      <c r="I372" s="4"/>
      <c r="J372" s="9">
        <v>88</v>
      </c>
      <c r="K372" s="9"/>
      <c r="L372" s="9"/>
    </row>
    <row r="373" spans="1:12">
      <c r="A373" s="4" t="s">
        <v>41</v>
      </c>
      <c r="B373" s="4" t="s">
        <v>44</v>
      </c>
      <c r="C373" s="4"/>
      <c r="D373" s="4" t="s">
        <v>190</v>
      </c>
      <c r="E373" s="4" t="s">
        <v>191</v>
      </c>
      <c r="F373" s="4"/>
      <c r="G373" s="4" t="s">
        <v>174</v>
      </c>
      <c r="H373" s="4"/>
      <c r="I373" s="4"/>
      <c r="J373" s="9">
        <v>81</v>
      </c>
      <c r="K373" s="9"/>
      <c r="L373" s="9"/>
    </row>
    <row r="374" spans="1:12">
      <c r="A374" s="4" t="s">
        <v>41</v>
      </c>
      <c r="B374" s="4" t="s">
        <v>44</v>
      </c>
      <c r="C374" s="4"/>
      <c r="D374" s="4" t="s">
        <v>187</v>
      </c>
      <c r="E374" s="4" t="s">
        <v>188</v>
      </c>
      <c r="F374" s="4"/>
      <c r="G374" s="4" t="s">
        <v>173</v>
      </c>
      <c r="H374" s="4"/>
      <c r="I374" s="4"/>
      <c r="J374" s="9">
        <v>100</v>
      </c>
      <c r="K374" s="9"/>
      <c r="L374" s="18">
        <f>IF(J374=100,0.3,IF(J374&lt;60,0,(J374*0.04-2)/8))</f>
        <v>0.3</v>
      </c>
    </row>
    <row r="375" spans="1:12">
      <c r="A375" s="4" t="s">
        <v>41</v>
      </c>
      <c r="B375" s="4" t="s">
        <v>44</v>
      </c>
      <c r="C375" s="4"/>
      <c r="D375" s="4" t="s">
        <v>187</v>
      </c>
      <c r="E375" s="4" t="s">
        <v>188</v>
      </c>
      <c r="F375" s="4"/>
      <c r="G375" s="4" t="s">
        <v>174</v>
      </c>
      <c r="H375" s="4"/>
      <c r="I375" s="4"/>
      <c r="J375" s="9">
        <v>100</v>
      </c>
      <c r="K375" s="9"/>
      <c r="L375" s="18">
        <f>IF(J375=100,0.3,IF(J375&lt;60,0,(J375*0.04-2)/8))</f>
        <v>0.3</v>
      </c>
    </row>
    <row r="376" spans="1:12">
      <c r="A376" s="4" t="s">
        <v>41</v>
      </c>
      <c r="B376" s="4" t="s">
        <v>44</v>
      </c>
      <c r="C376" s="4"/>
      <c r="D376" s="4" t="s">
        <v>187</v>
      </c>
      <c r="E376" s="4" t="s">
        <v>189</v>
      </c>
      <c r="F376" s="4"/>
      <c r="G376" s="4" t="s">
        <v>173</v>
      </c>
      <c r="H376" s="4"/>
      <c r="I376" s="4"/>
      <c r="J376" s="12">
        <v>0</v>
      </c>
      <c r="K376" s="9"/>
      <c r="L376" s="18">
        <f>IF(J376&gt;=20,0.2,IF(J376&lt;10,0,((J376-10)*0.1+2.5)/20))</f>
        <v>0</v>
      </c>
    </row>
    <row r="377" spans="1:12">
      <c r="A377" s="4" t="s">
        <v>41</v>
      </c>
      <c r="B377" s="4" t="s">
        <v>44</v>
      </c>
      <c r="C377" s="4"/>
      <c r="D377" s="4" t="s">
        <v>187</v>
      </c>
      <c r="E377" s="4" t="s">
        <v>189</v>
      </c>
      <c r="F377" s="4"/>
      <c r="G377" s="4" t="s">
        <v>174</v>
      </c>
      <c r="H377" s="4"/>
      <c r="I377" s="4"/>
      <c r="J377" s="9">
        <v>1</v>
      </c>
      <c r="K377" s="9"/>
      <c r="L377" s="18">
        <f>IF(J377&gt;=20,0.2,IF(J377&lt;10,0,((J377-10)*0.1+2.5)/20))</f>
        <v>0</v>
      </c>
    </row>
    <row r="378" spans="1:12">
      <c r="A378" s="4" t="s">
        <v>41</v>
      </c>
      <c r="B378" s="4" t="s">
        <v>44</v>
      </c>
      <c r="C378" s="4"/>
      <c r="D378" s="4" t="s">
        <v>187</v>
      </c>
      <c r="E378" s="4" t="s">
        <v>189</v>
      </c>
      <c r="F378" s="4"/>
      <c r="G378" s="4" t="s">
        <v>174</v>
      </c>
      <c r="H378" s="4"/>
      <c r="I378" s="4"/>
      <c r="J378" s="9">
        <v>1</v>
      </c>
      <c r="K378" s="9"/>
      <c r="L378" s="18">
        <f>IF(J378&gt;=20,0.2,IF(J378&lt;10,0,((J378-10)*0.1+2.5)/20))</f>
        <v>0</v>
      </c>
    </row>
    <row r="379" spans="1:12">
      <c r="A379" s="4" t="s">
        <v>41</v>
      </c>
      <c r="B379" s="4" t="s">
        <v>47</v>
      </c>
      <c r="C379" s="4"/>
      <c r="D379" s="4" t="s">
        <v>190</v>
      </c>
      <c r="E379" s="4" t="s">
        <v>191</v>
      </c>
      <c r="F379" s="4"/>
      <c r="G379" s="4" t="s">
        <v>173</v>
      </c>
      <c r="H379" s="4"/>
      <c r="I379" s="4"/>
      <c r="J379" s="9">
        <v>87</v>
      </c>
      <c r="K379" s="9"/>
      <c r="L379" s="9"/>
    </row>
    <row r="380" spans="1:12">
      <c r="A380" s="4" t="s">
        <v>41</v>
      </c>
      <c r="B380" s="4" t="s">
        <v>47</v>
      </c>
      <c r="C380" s="4"/>
      <c r="D380" s="4" t="s">
        <v>190</v>
      </c>
      <c r="E380" s="4" t="s">
        <v>191</v>
      </c>
      <c r="F380" s="4"/>
      <c r="G380" s="4" t="s">
        <v>174</v>
      </c>
      <c r="H380" s="4"/>
      <c r="I380" s="4"/>
      <c r="J380" s="9">
        <v>86</v>
      </c>
      <c r="K380" s="9"/>
      <c r="L380" s="9"/>
    </row>
    <row r="381" spans="1:12">
      <c r="A381" s="4" t="s">
        <v>41</v>
      </c>
      <c r="B381" s="4" t="s">
        <v>47</v>
      </c>
      <c r="C381" s="4"/>
      <c r="D381" s="4" t="s">
        <v>187</v>
      </c>
      <c r="E381" s="4" t="s">
        <v>188</v>
      </c>
      <c r="F381" s="4"/>
      <c r="G381" s="4" t="s">
        <v>173</v>
      </c>
      <c r="H381" s="4"/>
      <c r="I381" s="4"/>
      <c r="J381" s="9">
        <v>82.825</v>
      </c>
      <c r="K381" s="9"/>
      <c r="L381" s="18">
        <f>IF(J381=100,0.3,IF(J381&lt;60,0,(J381*0.04-2)/8))</f>
        <v>0.164125</v>
      </c>
    </row>
    <row r="382" spans="1:12">
      <c r="A382" s="4" t="s">
        <v>41</v>
      </c>
      <c r="B382" s="4" t="s">
        <v>47</v>
      </c>
      <c r="C382" s="4"/>
      <c r="D382" s="4" t="s">
        <v>187</v>
      </c>
      <c r="E382" s="4" t="s">
        <v>188</v>
      </c>
      <c r="F382" s="4"/>
      <c r="G382" s="4" t="s">
        <v>174</v>
      </c>
      <c r="H382" s="4"/>
      <c r="I382" s="4"/>
      <c r="J382" s="9">
        <v>87.15</v>
      </c>
      <c r="K382" s="9"/>
      <c r="L382" s="18">
        <f>IF(J382=100,0.3,IF(J382&lt;60,0,(J382*0.04-2)/8))</f>
        <v>0.18575</v>
      </c>
    </row>
    <row r="383" spans="1:12">
      <c r="A383" s="4" t="s">
        <v>41</v>
      </c>
      <c r="B383" s="4" t="s">
        <v>47</v>
      </c>
      <c r="C383" s="4"/>
      <c r="D383" s="4" t="s">
        <v>187</v>
      </c>
      <c r="E383" s="4" t="s">
        <v>189</v>
      </c>
      <c r="F383" s="4"/>
      <c r="G383" s="4" t="s">
        <v>173</v>
      </c>
      <c r="H383" s="4"/>
      <c r="I383" s="4"/>
      <c r="J383" s="12">
        <v>16</v>
      </c>
      <c r="K383" s="9"/>
      <c r="L383" s="18">
        <f>IF(J383&gt;=20,0.2,IF(J383&lt;10,0,((J383-10)*0.1+2.5)/20))</f>
        <v>0.155</v>
      </c>
    </row>
    <row r="384" spans="1:12">
      <c r="A384" s="4" t="s">
        <v>41</v>
      </c>
      <c r="B384" s="4" t="s">
        <v>47</v>
      </c>
      <c r="C384" s="4"/>
      <c r="D384" s="4" t="s">
        <v>187</v>
      </c>
      <c r="E384" s="4" t="s">
        <v>189</v>
      </c>
      <c r="F384" s="4"/>
      <c r="G384" s="4" t="s">
        <v>174</v>
      </c>
      <c r="H384" s="4"/>
      <c r="I384" s="4"/>
      <c r="J384" s="9">
        <v>26</v>
      </c>
      <c r="K384" s="9"/>
      <c r="L384" s="18">
        <f>IF(J384&gt;=20,0.2,IF(J384&lt;10,0,((J384-10)*0.1+2.5)/20))</f>
        <v>0.2</v>
      </c>
    </row>
    <row r="385" spans="1:12">
      <c r="A385" s="4" t="s">
        <v>41</v>
      </c>
      <c r="B385" s="4" t="s">
        <v>47</v>
      </c>
      <c r="C385" s="4"/>
      <c r="D385" s="4" t="s">
        <v>187</v>
      </c>
      <c r="E385" s="4" t="s">
        <v>189</v>
      </c>
      <c r="F385" s="4"/>
      <c r="G385" s="4" t="s">
        <v>174</v>
      </c>
      <c r="H385" s="4"/>
      <c r="I385" s="4"/>
      <c r="J385" s="9">
        <v>26</v>
      </c>
      <c r="K385" s="9"/>
      <c r="L385" s="18">
        <f>IF(J385&gt;=20,0.2,IF(J385&lt;10,0,((J385-10)*0.1+2.5)/20))</f>
        <v>0.2</v>
      </c>
    </row>
    <row r="386" spans="1:12">
      <c r="A386" s="4" t="s">
        <v>41</v>
      </c>
      <c r="B386" s="41" t="s">
        <v>47</v>
      </c>
      <c r="C386" s="4"/>
      <c r="D386" s="16" t="s">
        <v>192</v>
      </c>
      <c r="E386" s="17" t="s">
        <v>205</v>
      </c>
      <c r="F386" s="16" t="s">
        <v>156</v>
      </c>
      <c r="G386" s="16"/>
      <c r="H386" s="4" t="s">
        <v>206</v>
      </c>
      <c r="I386" s="4" t="s">
        <v>195</v>
      </c>
      <c r="J386" s="9">
        <v>0.25</v>
      </c>
      <c r="K386" s="9">
        <v>0.5</v>
      </c>
      <c r="L386" s="18">
        <f>J386*K386</f>
        <v>0.125</v>
      </c>
    </row>
    <row r="387" spans="1:12">
      <c r="A387" s="4" t="s">
        <v>41</v>
      </c>
      <c r="B387" s="4" t="s">
        <v>74</v>
      </c>
      <c r="C387" s="4"/>
      <c r="D387" s="4" t="s">
        <v>190</v>
      </c>
      <c r="E387" s="4" t="s">
        <v>191</v>
      </c>
      <c r="F387" s="4"/>
      <c r="G387" s="4" t="s">
        <v>173</v>
      </c>
      <c r="H387" s="4"/>
      <c r="I387" s="4"/>
      <c r="J387" s="9">
        <v>0</v>
      </c>
      <c r="K387" s="9"/>
      <c r="L387" s="9"/>
    </row>
    <row r="388" spans="1:12">
      <c r="A388" s="4" t="s">
        <v>41</v>
      </c>
      <c r="B388" s="4" t="s">
        <v>74</v>
      </c>
      <c r="C388" s="4"/>
      <c r="D388" s="4" t="s">
        <v>190</v>
      </c>
      <c r="E388" s="4" t="s">
        <v>191</v>
      </c>
      <c r="F388" s="4"/>
      <c r="G388" s="4" t="s">
        <v>174</v>
      </c>
      <c r="H388" s="4"/>
      <c r="I388" s="4"/>
      <c r="J388" s="9">
        <v>50</v>
      </c>
      <c r="K388" s="9"/>
      <c r="L388" s="9"/>
    </row>
    <row r="389" spans="1:12">
      <c r="A389" s="4" t="s">
        <v>41</v>
      </c>
      <c r="B389" s="4" t="s">
        <v>74</v>
      </c>
      <c r="C389" s="4"/>
      <c r="D389" s="4" t="s">
        <v>187</v>
      </c>
      <c r="E389" s="4" t="s">
        <v>188</v>
      </c>
      <c r="F389" s="4"/>
      <c r="G389" s="4" t="s">
        <v>173</v>
      </c>
      <c r="H389" s="4"/>
      <c r="I389" s="4"/>
      <c r="J389" s="9">
        <v>0</v>
      </c>
      <c r="K389" s="9"/>
      <c r="L389" s="18">
        <f>IF(J389=100,0.3,IF(J389&lt;60,0,(J389*0.04-2)/8))</f>
        <v>0</v>
      </c>
    </row>
    <row r="390" spans="1:12">
      <c r="A390" s="4" t="s">
        <v>41</v>
      </c>
      <c r="B390" s="4" t="s">
        <v>74</v>
      </c>
      <c r="C390" s="4"/>
      <c r="D390" s="4" t="s">
        <v>187</v>
      </c>
      <c r="E390" s="4" t="s">
        <v>188</v>
      </c>
      <c r="F390" s="4"/>
      <c r="G390" s="4" t="s">
        <v>174</v>
      </c>
      <c r="H390" s="4"/>
      <c r="I390" s="4"/>
      <c r="J390" s="9">
        <v>0</v>
      </c>
      <c r="K390" s="9"/>
      <c r="L390" s="18">
        <f>IF(J390=100,0.3,IF(J390&lt;60,0,(J390*0.04-2)/8))</f>
        <v>0</v>
      </c>
    </row>
    <row r="391" spans="1:12">
      <c r="A391" s="4" t="s">
        <v>41</v>
      </c>
      <c r="B391" s="4" t="s">
        <v>74</v>
      </c>
      <c r="C391" s="4"/>
      <c r="D391" s="4" t="s">
        <v>187</v>
      </c>
      <c r="E391" s="4" t="s">
        <v>189</v>
      </c>
      <c r="F391" s="4"/>
      <c r="G391" s="4" t="s">
        <v>173</v>
      </c>
      <c r="H391" s="4"/>
      <c r="I391" s="4"/>
      <c r="J391" s="12">
        <v>0</v>
      </c>
      <c r="K391" s="9"/>
      <c r="L391" s="18">
        <f>IF(J391&gt;=20,0.2,IF(J391&lt;10,0,((J391-10)*0.1+2.5)/20))</f>
        <v>0</v>
      </c>
    </row>
    <row r="392" spans="1:12">
      <c r="A392" s="4" t="s">
        <v>41</v>
      </c>
      <c r="B392" s="4" t="s">
        <v>74</v>
      </c>
      <c r="C392" s="4"/>
      <c r="D392" s="4" t="s">
        <v>187</v>
      </c>
      <c r="E392" s="4" t="s">
        <v>189</v>
      </c>
      <c r="F392" s="4"/>
      <c r="G392" s="4" t="s">
        <v>174</v>
      </c>
      <c r="H392" s="4"/>
      <c r="I392" s="4"/>
      <c r="J392" s="9">
        <v>0</v>
      </c>
      <c r="K392" s="9"/>
      <c r="L392" s="18">
        <f>IF(J392&gt;=20,0.2,IF(J392&lt;10,0,((J392-10)*0.1+2.5)/20))</f>
        <v>0</v>
      </c>
    </row>
    <row r="393" spans="1:12">
      <c r="A393" s="4" t="s">
        <v>41</v>
      </c>
      <c r="B393" s="4" t="s">
        <v>74</v>
      </c>
      <c r="C393" s="4"/>
      <c r="D393" s="4" t="s">
        <v>187</v>
      </c>
      <c r="E393" s="4" t="s">
        <v>189</v>
      </c>
      <c r="F393" s="4"/>
      <c r="G393" s="4" t="s">
        <v>174</v>
      </c>
      <c r="H393" s="4"/>
      <c r="I393" s="4"/>
      <c r="J393" s="9">
        <v>0</v>
      </c>
      <c r="K393" s="9"/>
      <c r="L393" s="18">
        <f>IF(J393&gt;=20,0.2,IF(J393&lt;10,0,((J393-10)*0.1+2.5)/20))</f>
        <v>0</v>
      </c>
    </row>
    <row r="394" spans="1:12">
      <c r="A394" s="4" t="s">
        <v>41</v>
      </c>
      <c r="B394" s="4" t="s">
        <v>70</v>
      </c>
      <c r="C394" s="4"/>
      <c r="D394" s="4" t="s">
        <v>190</v>
      </c>
      <c r="E394" s="4" t="s">
        <v>191</v>
      </c>
      <c r="F394" s="4"/>
      <c r="G394" s="4" t="s">
        <v>173</v>
      </c>
      <c r="H394" s="4"/>
      <c r="I394" s="4"/>
      <c r="J394" s="9">
        <v>72</v>
      </c>
      <c r="K394" s="9"/>
      <c r="L394" s="9"/>
    </row>
    <row r="395" spans="1:12">
      <c r="A395" s="4" t="s">
        <v>41</v>
      </c>
      <c r="B395" s="4" t="s">
        <v>70</v>
      </c>
      <c r="C395" s="4"/>
      <c r="D395" s="4" t="s">
        <v>190</v>
      </c>
      <c r="E395" s="4" t="s">
        <v>191</v>
      </c>
      <c r="F395" s="4"/>
      <c r="G395" s="4" t="s">
        <v>174</v>
      </c>
      <c r="H395" s="4"/>
      <c r="I395" s="4"/>
      <c r="J395" s="9">
        <v>60</v>
      </c>
      <c r="K395" s="9"/>
      <c r="L395" s="9"/>
    </row>
    <row r="396" spans="1:12">
      <c r="A396" s="4" t="s">
        <v>41</v>
      </c>
      <c r="B396" s="4" t="s">
        <v>70</v>
      </c>
      <c r="C396" s="4"/>
      <c r="D396" s="4" t="s">
        <v>187</v>
      </c>
      <c r="E396" s="4" t="s">
        <v>188</v>
      </c>
      <c r="F396" s="4"/>
      <c r="G396" s="4" t="s">
        <v>173</v>
      </c>
      <c r="H396" s="4"/>
      <c r="I396" s="4"/>
      <c r="J396" s="9">
        <v>41.25</v>
      </c>
      <c r="K396" s="9"/>
      <c r="L396" s="18">
        <f>IF(J396=100,0.3,IF(J396&lt;60,0,(J396*0.04-2)/8))</f>
        <v>0</v>
      </c>
    </row>
    <row r="397" spans="1:12">
      <c r="A397" s="4" t="s">
        <v>41</v>
      </c>
      <c r="B397" s="4" t="s">
        <v>70</v>
      </c>
      <c r="C397" s="4"/>
      <c r="D397" s="4" t="s">
        <v>187</v>
      </c>
      <c r="E397" s="4" t="s">
        <v>188</v>
      </c>
      <c r="F397" s="4"/>
      <c r="G397" s="4" t="s">
        <v>174</v>
      </c>
      <c r="H397" s="4"/>
      <c r="I397" s="4"/>
      <c r="J397" s="9">
        <v>41.25</v>
      </c>
      <c r="K397" s="9"/>
      <c r="L397" s="18">
        <f>IF(J397=100,0.3,IF(J397&lt;60,0,(J397*0.04-2)/8))</f>
        <v>0</v>
      </c>
    </row>
    <row r="398" spans="1:12">
      <c r="A398" s="4" t="s">
        <v>41</v>
      </c>
      <c r="B398" s="4" t="s">
        <v>70</v>
      </c>
      <c r="C398" s="4"/>
      <c r="D398" s="4" t="s">
        <v>187</v>
      </c>
      <c r="E398" s="4" t="s">
        <v>189</v>
      </c>
      <c r="F398" s="4"/>
      <c r="G398" s="4" t="s">
        <v>173</v>
      </c>
      <c r="H398" s="4"/>
      <c r="I398" s="4"/>
      <c r="J398" s="12">
        <v>2</v>
      </c>
      <c r="K398" s="9"/>
      <c r="L398" s="18">
        <f>IF(J398&gt;=20,0.2,IF(J398&lt;10,0,((J398-10)*0.1+2.5)/20))</f>
        <v>0</v>
      </c>
    </row>
    <row r="399" spans="1:12">
      <c r="A399" s="4" t="s">
        <v>41</v>
      </c>
      <c r="B399" s="4" t="s">
        <v>70</v>
      </c>
      <c r="C399" s="4"/>
      <c r="D399" s="4" t="s">
        <v>187</v>
      </c>
      <c r="E399" s="4" t="s">
        <v>189</v>
      </c>
      <c r="F399" s="4"/>
      <c r="G399" s="4" t="s">
        <v>174</v>
      </c>
      <c r="H399" s="4"/>
      <c r="I399" s="4"/>
      <c r="J399" s="9">
        <v>1</v>
      </c>
      <c r="K399" s="9"/>
      <c r="L399" s="18">
        <f>IF(J399&gt;=20,0.2,IF(J399&lt;10,0,((J399-10)*0.1+2.5)/20))</f>
        <v>0</v>
      </c>
    </row>
    <row r="400" spans="1:12">
      <c r="A400" s="4" t="s">
        <v>41</v>
      </c>
      <c r="B400" s="4" t="s">
        <v>70</v>
      </c>
      <c r="C400" s="4"/>
      <c r="D400" s="4" t="s">
        <v>187</v>
      </c>
      <c r="E400" s="4" t="s">
        <v>189</v>
      </c>
      <c r="F400" s="4"/>
      <c r="G400" s="4" t="s">
        <v>174</v>
      </c>
      <c r="H400" s="4"/>
      <c r="I400" s="4"/>
      <c r="J400" s="9">
        <v>1</v>
      </c>
      <c r="K400" s="9"/>
      <c r="L400" s="18">
        <f>IF(J400&gt;=20,0.2,IF(J400&lt;10,0,((J400-10)*0.1+2.5)/20))</f>
        <v>0</v>
      </c>
    </row>
    <row r="401" spans="1:12">
      <c r="A401" s="4" t="s">
        <v>41</v>
      </c>
      <c r="B401" s="4" t="s">
        <v>57</v>
      </c>
      <c r="C401" s="4"/>
      <c r="D401" s="4" t="s">
        <v>190</v>
      </c>
      <c r="E401" s="4" t="s">
        <v>191</v>
      </c>
      <c r="F401" s="4"/>
      <c r="G401" s="4" t="s">
        <v>173</v>
      </c>
      <c r="H401" s="4"/>
      <c r="I401" s="4"/>
      <c r="J401" s="9">
        <v>86</v>
      </c>
      <c r="K401" s="9"/>
      <c r="L401" s="9"/>
    </row>
    <row r="402" spans="1:12">
      <c r="A402" s="4" t="s">
        <v>41</v>
      </c>
      <c r="B402" s="4" t="s">
        <v>57</v>
      </c>
      <c r="C402" s="4"/>
      <c r="D402" s="4" t="s">
        <v>190</v>
      </c>
      <c r="E402" s="4" t="s">
        <v>191</v>
      </c>
      <c r="F402" s="4"/>
      <c r="G402" s="4" t="s">
        <v>174</v>
      </c>
      <c r="H402" s="4"/>
      <c r="I402" s="4"/>
      <c r="J402" s="9">
        <v>84</v>
      </c>
      <c r="K402" s="9"/>
      <c r="L402" s="9"/>
    </row>
    <row r="403" spans="1:12">
      <c r="A403" s="4" t="s">
        <v>41</v>
      </c>
      <c r="B403" s="4" t="s">
        <v>57</v>
      </c>
      <c r="C403" s="4"/>
      <c r="D403" s="4" t="s">
        <v>187</v>
      </c>
      <c r="E403" s="4" t="s">
        <v>188</v>
      </c>
      <c r="F403" s="4"/>
      <c r="G403" s="4" t="s">
        <v>173</v>
      </c>
      <c r="H403" s="4"/>
      <c r="I403" s="4"/>
      <c r="J403" s="9">
        <v>82.0083333333333</v>
      </c>
      <c r="K403" s="9"/>
      <c r="L403" s="18">
        <f>IF(J403=100,0.3,IF(J403&lt;60,0,(J403*0.04-2)/8))</f>
        <v>0.160041666666666</v>
      </c>
    </row>
    <row r="404" spans="1:12">
      <c r="A404" s="4" t="s">
        <v>41</v>
      </c>
      <c r="B404" s="4" t="s">
        <v>57</v>
      </c>
      <c r="C404" s="4"/>
      <c r="D404" s="4" t="s">
        <v>187</v>
      </c>
      <c r="E404" s="4" t="s">
        <v>188</v>
      </c>
      <c r="F404" s="4"/>
      <c r="G404" s="4" t="s">
        <v>174</v>
      </c>
      <c r="H404" s="4"/>
      <c r="I404" s="4"/>
      <c r="J404" s="9">
        <v>81.25</v>
      </c>
      <c r="K404" s="9"/>
      <c r="L404" s="18">
        <f>IF(J404=100,0.3,IF(J404&lt;60,0,(J404*0.04-2)/8))</f>
        <v>0.15625</v>
      </c>
    </row>
    <row r="405" spans="1:12">
      <c r="A405" s="4" t="s">
        <v>41</v>
      </c>
      <c r="B405" s="4" t="s">
        <v>57</v>
      </c>
      <c r="C405" s="4"/>
      <c r="D405" s="4" t="s">
        <v>187</v>
      </c>
      <c r="E405" s="4" t="s">
        <v>189</v>
      </c>
      <c r="F405" s="4"/>
      <c r="G405" s="4" t="s">
        <v>173</v>
      </c>
      <c r="H405" s="4"/>
      <c r="I405" s="4"/>
      <c r="J405" s="12">
        <v>18</v>
      </c>
      <c r="K405" s="9"/>
      <c r="L405" s="18">
        <f>IF(J405&gt;=20,0.2,IF(J405&lt;10,0,((J405-10)*0.1+2.5)/20))</f>
        <v>0.165</v>
      </c>
    </row>
    <row r="406" spans="1:12">
      <c r="A406" s="4" t="s">
        <v>41</v>
      </c>
      <c r="B406" s="4" t="s">
        <v>57</v>
      </c>
      <c r="C406" s="4"/>
      <c r="D406" s="4" t="s">
        <v>187</v>
      </c>
      <c r="E406" s="4" t="s">
        <v>189</v>
      </c>
      <c r="F406" s="4"/>
      <c r="G406" s="4" t="s">
        <v>174</v>
      </c>
      <c r="H406" s="4"/>
      <c r="I406" s="4"/>
      <c r="J406" s="9">
        <v>6</v>
      </c>
      <c r="K406" s="9"/>
      <c r="L406" s="18">
        <f>IF(J406&gt;=20,0.2,IF(J406&lt;10,0,((J406-10)*0.1+2.5)/20))</f>
        <v>0</v>
      </c>
    </row>
    <row r="407" spans="1:12">
      <c r="A407" s="4" t="s">
        <v>41</v>
      </c>
      <c r="B407" s="4" t="s">
        <v>57</v>
      </c>
      <c r="C407" s="4"/>
      <c r="D407" s="4" t="s">
        <v>187</v>
      </c>
      <c r="E407" s="4" t="s">
        <v>189</v>
      </c>
      <c r="F407" s="4"/>
      <c r="G407" s="4" t="s">
        <v>174</v>
      </c>
      <c r="H407" s="4"/>
      <c r="I407" s="4"/>
      <c r="J407" s="9">
        <v>6</v>
      </c>
      <c r="K407" s="9"/>
      <c r="L407" s="18">
        <f>IF(J407&gt;=20,0.2,IF(J407&lt;10,0,((J407-10)*0.1+2.5)/20))</f>
        <v>0</v>
      </c>
    </row>
    <row r="408" spans="1:12">
      <c r="A408" s="4" t="s">
        <v>41</v>
      </c>
      <c r="B408" s="41" t="s">
        <v>57</v>
      </c>
      <c r="C408" s="4"/>
      <c r="D408" s="16" t="s">
        <v>192</v>
      </c>
      <c r="E408" s="17" t="s">
        <v>196</v>
      </c>
      <c r="F408" s="16" t="s">
        <v>156</v>
      </c>
      <c r="G408" s="16"/>
      <c r="H408" s="4" t="s">
        <v>197</v>
      </c>
      <c r="I408" s="4" t="s">
        <v>195</v>
      </c>
      <c r="J408" s="19">
        <v>0.5</v>
      </c>
      <c r="K408" s="9">
        <v>0.5</v>
      </c>
      <c r="L408" s="18">
        <f>J408*K408</f>
        <v>0.25</v>
      </c>
    </row>
    <row r="409" spans="1:12">
      <c r="A409" s="4" t="s">
        <v>41</v>
      </c>
      <c r="B409" s="4" t="s">
        <v>45</v>
      </c>
      <c r="C409" s="4"/>
      <c r="D409" s="4" t="s">
        <v>190</v>
      </c>
      <c r="E409" s="4" t="s">
        <v>191</v>
      </c>
      <c r="F409" s="4"/>
      <c r="G409" s="4" t="s">
        <v>173</v>
      </c>
      <c r="H409" s="4"/>
      <c r="I409" s="4"/>
      <c r="J409" s="9">
        <v>75</v>
      </c>
      <c r="K409" s="9"/>
      <c r="L409" s="9"/>
    </row>
    <row r="410" spans="1:12">
      <c r="A410" s="4" t="s">
        <v>41</v>
      </c>
      <c r="B410" s="4" t="s">
        <v>45</v>
      </c>
      <c r="C410" s="4"/>
      <c r="D410" s="4" t="s">
        <v>190</v>
      </c>
      <c r="E410" s="4" t="s">
        <v>191</v>
      </c>
      <c r="F410" s="4"/>
      <c r="G410" s="4" t="s">
        <v>174</v>
      </c>
      <c r="H410" s="4"/>
      <c r="I410" s="4"/>
      <c r="J410" s="9">
        <v>83</v>
      </c>
      <c r="K410" s="9"/>
      <c r="L410" s="9"/>
    </row>
    <row r="411" spans="1:12">
      <c r="A411" s="4" t="s">
        <v>41</v>
      </c>
      <c r="B411" s="4" t="s">
        <v>45</v>
      </c>
      <c r="C411" s="4"/>
      <c r="D411" s="4" t="s">
        <v>187</v>
      </c>
      <c r="E411" s="4" t="s">
        <v>188</v>
      </c>
      <c r="F411" s="4"/>
      <c r="G411" s="4" t="s">
        <v>173</v>
      </c>
      <c r="H411" s="4"/>
      <c r="I411" s="4"/>
      <c r="J411" s="9">
        <v>100</v>
      </c>
      <c r="K411" s="9"/>
      <c r="L411" s="18">
        <f>IF(J411=100,0.3,IF(J411&lt;60,0,(J411*0.04-2)/8))</f>
        <v>0.3</v>
      </c>
    </row>
    <row r="412" spans="1:12">
      <c r="A412" s="4" t="s">
        <v>41</v>
      </c>
      <c r="B412" s="4" t="s">
        <v>45</v>
      </c>
      <c r="C412" s="4"/>
      <c r="D412" s="4" t="s">
        <v>187</v>
      </c>
      <c r="E412" s="4" t="s">
        <v>188</v>
      </c>
      <c r="F412" s="4"/>
      <c r="G412" s="4" t="s">
        <v>174</v>
      </c>
      <c r="H412" s="4"/>
      <c r="I412" s="4"/>
      <c r="J412" s="9">
        <v>100</v>
      </c>
      <c r="K412" s="9"/>
      <c r="L412" s="18">
        <f>IF(J412=100,0.3,IF(J412&lt;60,0,(J412*0.04-2)/8))</f>
        <v>0.3</v>
      </c>
    </row>
    <row r="413" spans="1:12">
      <c r="A413" s="4" t="s">
        <v>41</v>
      </c>
      <c r="B413" s="4" t="s">
        <v>45</v>
      </c>
      <c r="C413" s="4"/>
      <c r="D413" s="4" t="s">
        <v>187</v>
      </c>
      <c r="E413" s="4" t="s">
        <v>189</v>
      </c>
      <c r="F413" s="4"/>
      <c r="G413" s="4" t="s">
        <v>173</v>
      </c>
      <c r="H413" s="4"/>
      <c r="I413" s="4"/>
      <c r="J413" s="12">
        <v>20</v>
      </c>
      <c r="K413" s="9"/>
      <c r="L413" s="18">
        <f>IF(J413&gt;=20,0.2,IF(J413&lt;10,0,((J413-10)*0.1+2.5)/20))</f>
        <v>0.2</v>
      </c>
    </row>
    <row r="414" spans="1:12">
      <c r="A414" s="4" t="s">
        <v>41</v>
      </c>
      <c r="B414" s="4" t="s">
        <v>45</v>
      </c>
      <c r="C414" s="4"/>
      <c r="D414" s="4" t="s">
        <v>187</v>
      </c>
      <c r="E414" s="4" t="s">
        <v>189</v>
      </c>
      <c r="F414" s="4"/>
      <c r="G414" s="4" t="s">
        <v>174</v>
      </c>
      <c r="H414" s="4"/>
      <c r="I414" s="4"/>
      <c r="J414" s="9" t="s">
        <v>207</v>
      </c>
      <c r="K414" s="9"/>
      <c r="L414" s="18">
        <f>IF(J414&gt;=20,0.2,IF(J414&lt;10,0,((J414-10)*0.1+2.5)/20))</f>
        <v>0.2</v>
      </c>
    </row>
    <row r="415" spans="1:12">
      <c r="A415" s="4" t="s">
        <v>41</v>
      </c>
      <c r="B415" s="4" t="s">
        <v>45</v>
      </c>
      <c r="C415" s="4"/>
      <c r="D415" s="4" t="s">
        <v>187</v>
      </c>
      <c r="E415" s="4" t="s">
        <v>189</v>
      </c>
      <c r="F415" s="4"/>
      <c r="G415" s="4" t="s">
        <v>174</v>
      </c>
      <c r="H415" s="4"/>
      <c r="I415" s="4"/>
      <c r="J415" s="9" t="s">
        <v>207</v>
      </c>
      <c r="K415" s="9"/>
      <c r="L415" s="18">
        <f>IF(J415&gt;=20,0.2,IF(J415&lt;10,0,((J415-10)*0.1+2.5)/20))</f>
        <v>0.2</v>
      </c>
    </row>
    <row r="416" spans="1:12">
      <c r="A416" s="4" t="s">
        <v>41</v>
      </c>
      <c r="B416" s="4" t="s">
        <v>68</v>
      </c>
      <c r="C416" s="4"/>
      <c r="D416" s="4" t="s">
        <v>190</v>
      </c>
      <c r="E416" s="4" t="s">
        <v>191</v>
      </c>
      <c r="F416" s="4"/>
      <c r="G416" s="4" t="s">
        <v>173</v>
      </c>
      <c r="H416" s="4"/>
      <c r="I416" s="4"/>
      <c r="J416" s="9">
        <v>61</v>
      </c>
      <c r="K416" s="9"/>
      <c r="L416" s="9"/>
    </row>
    <row r="417" spans="1:12">
      <c r="A417" s="4" t="s">
        <v>41</v>
      </c>
      <c r="B417" s="4" t="s">
        <v>68</v>
      </c>
      <c r="C417" s="4"/>
      <c r="D417" s="4" t="s">
        <v>190</v>
      </c>
      <c r="E417" s="4" t="s">
        <v>191</v>
      </c>
      <c r="F417" s="4"/>
      <c r="G417" s="4" t="s">
        <v>174</v>
      </c>
      <c r="H417" s="4"/>
      <c r="I417" s="4"/>
      <c r="J417" s="9">
        <v>60</v>
      </c>
      <c r="K417" s="9"/>
      <c r="L417" s="9"/>
    </row>
    <row r="418" spans="1:12">
      <c r="A418" s="4" t="s">
        <v>41</v>
      </c>
      <c r="B418" s="4" t="s">
        <v>68</v>
      </c>
      <c r="C418" s="4"/>
      <c r="D418" s="4" t="s">
        <v>187</v>
      </c>
      <c r="E418" s="4" t="s">
        <v>188</v>
      </c>
      <c r="F418" s="4"/>
      <c r="G418" s="4" t="s">
        <v>173</v>
      </c>
      <c r="H418" s="4"/>
      <c r="I418" s="4"/>
      <c r="J418" s="9">
        <v>37.15</v>
      </c>
      <c r="K418" s="9"/>
      <c r="L418" s="18">
        <f>IF(J418=100,0.3,IF(J418&lt;60,0,(J418*0.04-2)/8))</f>
        <v>0</v>
      </c>
    </row>
    <row r="419" spans="1:12">
      <c r="A419" s="4" t="s">
        <v>41</v>
      </c>
      <c r="B419" s="4" t="s">
        <v>68</v>
      </c>
      <c r="C419" s="4"/>
      <c r="D419" s="4" t="s">
        <v>187</v>
      </c>
      <c r="E419" s="4" t="s">
        <v>188</v>
      </c>
      <c r="F419" s="4"/>
      <c r="G419" s="4" t="s">
        <v>174</v>
      </c>
      <c r="H419" s="4"/>
      <c r="I419" s="4"/>
      <c r="J419" s="9">
        <v>40.2083333333333</v>
      </c>
      <c r="K419" s="9"/>
      <c r="L419" s="18">
        <f>IF(J419=100,0.3,IF(J419&lt;60,0,(J419*0.04-2)/8))</f>
        <v>0</v>
      </c>
    </row>
    <row r="420" spans="1:12">
      <c r="A420" s="4" t="s">
        <v>41</v>
      </c>
      <c r="B420" s="4" t="s">
        <v>68</v>
      </c>
      <c r="C420" s="4"/>
      <c r="D420" s="4" t="s">
        <v>187</v>
      </c>
      <c r="E420" s="4" t="s">
        <v>189</v>
      </c>
      <c r="F420" s="4"/>
      <c r="G420" s="4" t="s">
        <v>173</v>
      </c>
      <c r="H420" s="4"/>
      <c r="I420" s="4"/>
      <c r="J420" s="12">
        <v>10</v>
      </c>
      <c r="K420" s="9"/>
      <c r="L420" s="18">
        <f>IF(J420&gt;=20,0.2,IF(J420&lt;10,0,((J420-10)*0.1+2.5)/20))</f>
        <v>0.125</v>
      </c>
    </row>
    <row r="421" spans="1:12">
      <c r="A421" s="4" t="s">
        <v>41</v>
      </c>
      <c r="B421" s="4" t="s">
        <v>68</v>
      </c>
      <c r="C421" s="4"/>
      <c r="D421" s="4" t="s">
        <v>187</v>
      </c>
      <c r="E421" s="4" t="s">
        <v>189</v>
      </c>
      <c r="F421" s="4"/>
      <c r="G421" s="4" t="s">
        <v>174</v>
      </c>
      <c r="H421" s="4"/>
      <c r="I421" s="4"/>
      <c r="J421" s="9">
        <v>0</v>
      </c>
      <c r="K421" s="9"/>
      <c r="L421" s="18">
        <f>IF(J421&gt;=20,0.2,IF(J421&lt;10,0,((J421-10)*0.1+2.5)/20))</f>
        <v>0</v>
      </c>
    </row>
    <row r="422" spans="1:12">
      <c r="A422" s="4" t="s">
        <v>41</v>
      </c>
      <c r="B422" s="4" t="s">
        <v>68</v>
      </c>
      <c r="C422" s="4"/>
      <c r="D422" s="4" t="s">
        <v>187</v>
      </c>
      <c r="E422" s="4" t="s">
        <v>189</v>
      </c>
      <c r="F422" s="4"/>
      <c r="G422" s="4" t="s">
        <v>174</v>
      </c>
      <c r="H422" s="4"/>
      <c r="I422" s="4"/>
      <c r="J422" s="9">
        <v>0</v>
      </c>
      <c r="K422" s="9"/>
      <c r="L422" s="18">
        <f>IF(J422&gt;=20,0.2,IF(J422&lt;10,0,((J422-10)*0.1+2.5)/20))</f>
        <v>0</v>
      </c>
    </row>
    <row r="423" spans="1:12">
      <c r="A423" s="4" t="s">
        <v>41</v>
      </c>
      <c r="B423" s="4" t="s">
        <v>65</v>
      </c>
      <c r="C423" s="4"/>
      <c r="D423" s="4" t="s">
        <v>190</v>
      </c>
      <c r="E423" s="4" t="s">
        <v>191</v>
      </c>
      <c r="F423" s="4"/>
      <c r="G423" s="4" t="s">
        <v>173</v>
      </c>
      <c r="H423" s="4"/>
      <c r="I423" s="4"/>
      <c r="J423" s="9">
        <v>65</v>
      </c>
      <c r="K423" s="9"/>
      <c r="L423" s="9"/>
    </row>
    <row r="424" spans="1:12">
      <c r="A424" s="4" t="s">
        <v>41</v>
      </c>
      <c r="B424" s="4" t="s">
        <v>65</v>
      </c>
      <c r="C424" s="4"/>
      <c r="D424" s="4" t="s">
        <v>190</v>
      </c>
      <c r="E424" s="4" t="s">
        <v>191</v>
      </c>
      <c r="F424" s="4"/>
      <c r="G424" s="4" t="s">
        <v>174</v>
      </c>
      <c r="H424" s="4"/>
      <c r="I424" s="4"/>
      <c r="J424" s="9">
        <v>60</v>
      </c>
      <c r="K424" s="9"/>
      <c r="L424" s="9"/>
    </row>
    <row r="425" spans="1:12">
      <c r="A425" s="4" t="s">
        <v>41</v>
      </c>
      <c r="B425" s="4" t="s">
        <v>65</v>
      </c>
      <c r="C425" s="4"/>
      <c r="D425" s="4" t="s">
        <v>187</v>
      </c>
      <c r="E425" s="4" t="s">
        <v>188</v>
      </c>
      <c r="F425" s="4"/>
      <c r="G425" s="4" t="s">
        <v>173</v>
      </c>
      <c r="H425" s="4"/>
      <c r="I425" s="4"/>
      <c r="J425" s="9">
        <v>65.2833333333333</v>
      </c>
      <c r="K425" s="9"/>
      <c r="L425" s="18">
        <f>IF(J425=100,0.3,IF(J425&lt;60,0,(J425*0.04-2)/8))</f>
        <v>0.0764166666666665</v>
      </c>
    </row>
    <row r="426" spans="1:12">
      <c r="A426" s="4" t="s">
        <v>41</v>
      </c>
      <c r="B426" s="4" t="s">
        <v>65</v>
      </c>
      <c r="C426" s="4"/>
      <c r="D426" s="4" t="s">
        <v>187</v>
      </c>
      <c r="E426" s="4" t="s">
        <v>188</v>
      </c>
      <c r="F426" s="4"/>
      <c r="G426" s="4" t="s">
        <v>174</v>
      </c>
      <c r="H426" s="4"/>
      <c r="I426" s="4"/>
      <c r="J426" s="9">
        <v>36.25</v>
      </c>
      <c r="K426" s="9"/>
      <c r="L426" s="18">
        <f>IF(J426=100,0.3,IF(J426&lt;60,0,(J426*0.04-2)/8))</f>
        <v>0</v>
      </c>
    </row>
    <row r="427" spans="1:12">
      <c r="A427" s="4" t="s">
        <v>41</v>
      </c>
      <c r="B427" s="4" t="s">
        <v>65</v>
      </c>
      <c r="C427" s="4"/>
      <c r="D427" s="4" t="s">
        <v>187</v>
      </c>
      <c r="E427" s="4" t="s">
        <v>189</v>
      </c>
      <c r="F427" s="4"/>
      <c r="G427" s="4" t="s">
        <v>173</v>
      </c>
      <c r="H427" s="4"/>
      <c r="I427" s="4"/>
      <c r="J427" s="12">
        <v>4</v>
      </c>
      <c r="K427" s="9"/>
      <c r="L427" s="18">
        <f>IF(J427&gt;=20,0.2,IF(J427&lt;10,0,((J427-10)*0.1+2.5)/20))</f>
        <v>0</v>
      </c>
    </row>
    <row r="428" spans="1:12">
      <c r="A428" s="4" t="s">
        <v>41</v>
      </c>
      <c r="B428" s="4" t="s">
        <v>65</v>
      </c>
      <c r="C428" s="4"/>
      <c r="D428" s="4" t="s">
        <v>187</v>
      </c>
      <c r="E428" s="4" t="s">
        <v>189</v>
      </c>
      <c r="F428" s="4"/>
      <c r="G428" s="4" t="s">
        <v>174</v>
      </c>
      <c r="H428" s="4"/>
      <c r="I428" s="4"/>
      <c r="J428" s="9">
        <v>0</v>
      </c>
      <c r="K428" s="9"/>
      <c r="L428" s="18">
        <f>IF(J428&gt;=20,0.2,IF(J428&lt;10,0,((J428-10)*0.1+2.5)/20))</f>
        <v>0</v>
      </c>
    </row>
    <row r="429" spans="1:12">
      <c r="A429" s="4" t="s">
        <v>41</v>
      </c>
      <c r="B429" s="4" t="s">
        <v>65</v>
      </c>
      <c r="C429" s="4"/>
      <c r="D429" s="4" t="s">
        <v>187</v>
      </c>
      <c r="E429" s="4" t="s">
        <v>189</v>
      </c>
      <c r="F429" s="4"/>
      <c r="G429" s="4" t="s">
        <v>174</v>
      </c>
      <c r="H429" s="4"/>
      <c r="I429" s="4"/>
      <c r="J429" s="9">
        <v>0</v>
      </c>
      <c r="K429" s="9"/>
      <c r="L429" s="18">
        <f>IF(J429&gt;=20,0.2,IF(J429&lt;10,0,((J429-10)*0.1+2.5)/20))</f>
        <v>0</v>
      </c>
    </row>
    <row r="430" spans="1:12">
      <c r="A430" s="4" t="s">
        <v>41</v>
      </c>
      <c r="B430" s="4" t="s">
        <v>63</v>
      </c>
      <c r="C430" s="4"/>
      <c r="D430" s="4" t="s">
        <v>190</v>
      </c>
      <c r="E430" s="4" t="s">
        <v>191</v>
      </c>
      <c r="F430" s="4"/>
      <c r="G430" s="4" t="s">
        <v>173</v>
      </c>
      <c r="H430" s="4"/>
      <c r="I430" s="4"/>
      <c r="J430" s="9">
        <v>75</v>
      </c>
      <c r="K430" s="9"/>
      <c r="L430" s="9"/>
    </row>
    <row r="431" spans="1:12">
      <c r="A431" s="4" t="s">
        <v>41</v>
      </c>
      <c r="B431" s="4" t="s">
        <v>63</v>
      </c>
      <c r="C431" s="4"/>
      <c r="D431" s="4" t="s">
        <v>190</v>
      </c>
      <c r="E431" s="4" t="s">
        <v>191</v>
      </c>
      <c r="F431" s="4"/>
      <c r="G431" s="4" t="s">
        <v>174</v>
      </c>
      <c r="H431" s="4"/>
      <c r="I431" s="4"/>
      <c r="J431" s="9">
        <v>69</v>
      </c>
      <c r="K431" s="9"/>
      <c r="L431" s="9"/>
    </row>
    <row r="432" spans="1:12">
      <c r="A432" s="4" t="s">
        <v>41</v>
      </c>
      <c r="B432" s="4" t="s">
        <v>63</v>
      </c>
      <c r="C432" s="4"/>
      <c r="D432" s="4" t="s">
        <v>187</v>
      </c>
      <c r="E432" s="4" t="s">
        <v>188</v>
      </c>
      <c r="F432" s="4"/>
      <c r="G432" s="4" t="s">
        <v>173</v>
      </c>
      <c r="H432" s="4"/>
      <c r="I432" s="4"/>
      <c r="J432" s="9">
        <v>100</v>
      </c>
      <c r="K432" s="9"/>
      <c r="L432" s="18">
        <f>IF(J432=100,0.3,IF(J432&lt;60,0,(J432*0.04-2)/8))</f>
        <v>0.3</v>
      </c>
    </row>
    <row r="433" spans="1:12">
      <c r="A433" s="4" t="s">
        <v>41</v>
      </c>
      <c r="B433" s="4" t="s">
        <v>63</v>
      </c>
      <c r="C433" s="4"/>
      <c r="D433" s="4" t="s">
        <v>187</v>
      </c>
      <c r="E433" s="4" t="s">
        <v>188</v>
      </c>
      <c r="F433" s="4"/>
      <c r="G433" s="4" t="s">
        <v>174</v>
      </c>
      <c r="H433" s="4"/>
      <c r="I433" s="4"/>
      <c r="J433" s="9">
        <v>54.1416666666667</v>
      </c>
      <c r="K433" s="9"/>
      <c r="L433" s="18">
        <f>IF(J433=100,0.3,IF(J433&lt;60,0,(J433*0.04-2)/8))</f>
        <v>0</v>
      </c>
    </row>
    <row r="434" spans="1:12">
      <c r="A434" s="4" t="s">
        <v>41</v>
      </c>
      <c r="B434" s="4" t="s">
        <v>63</v>
      </c>
      <c r="C434" s="4"/>
      <c r="D434" s="4" t="s">
        <v>187</v>
      </c>
      <c r="E434" s="4" t="s">
        <v>189</v>
      </c>
      <c r="F434" s="4"/>
      <c r="G434" s="4" t="s">
        <v>173</v>
      </c>
      <c r="H434" s="4"/>
      <c r="I434" s="4"/>
      <c r="J434" s="12">
        <v>8</v>
      </c>
      <c r="K434" s="9"/>
      <c r="L434" s="18">
        <f>IF(J434&gt;=20,0.2,IF(J434&lt;10,0,((J434-10)*0.1+2.5)/20))</f>
        <v>0</v>
      </c>
    </row>
    <row r="435" spans="1:12">
      <c r="A435" s="4" t="s">
        <v>41</v>
      </c>
      <c r="B435" s="4" t="s">
        <v>63</v>
      </c>
      <c r="C435" s="4"/>
      <c r="D435" s="4" t="s">
        <v>187</v>
      </c>
      <c r="E435" s="4" t="s">
        <v>189</v>
      </c>
      <c r="F435" s="4"/>
      <c r="G435" s="4" t="s">
        <v>174</v>
      </c>
      <c r="H435" s="4"/>
      <c r="I435" s="4"/>
      <c r="J435" s="9">
        <v>0</v>
      </c>
      <c r="K435" s="9"/>
      <c r="L435" s="18">
        <f>IF(J435&gt;=20,0.2,IF(J435&lt;10,0,((J435-10)*0.1+2.5)/20))</f>
        <v>0</v>
      </c>
    </row>
    <row r="436" spans="1:12">
      <c r="A436" s="4" t="s">
        <v>41</v>
      </c>
      <c r="B436" s="4" t="s">
        <v>63</v>
      </c>
      <c r="C436" s="4"/>
      <c r="D436" s="4" t="s">
        <v>187</v>
      </c>
      <c r="E436" s="4" t="s">
        <v>189</v>
      </c>
      <c r="F436" s="4"/>
      <c r="G436" s="4" t="s">
        <v>174</v>
      </c>
      <c r="H436" s="4"/>
      <c r="I436" s="4"/>
      <c r="J436" s="9">
        <v>0</v>
      </c>
      <c r="K436" s="9"/>
      <c r="L436" s="18">
        <f>IF(J436&gt;=20,0.2,IF(J436&lt;10,0,((J436-10)*0.1+2.5)/20))</f>
        <v>0</v>
      </c>
    </row>
    <row r="437" spans="1:12">
      <c r="A437" s="4" t="s">
        <v>41</v>
      </c>
      <c r="B437" s="4" t="s">
        <v>71</v>
      </c>
      <c r="C437" s="4"/>
      <c r="D437" s="4" t="s">
        <v>190</v>
      </c>
      <c r="E437" s="4" t="s">
        <v>191</v>
      </c>
      <c r="F437" s="4"/>
      <c r="G437" s="4" t="s">
        <v>173</v>
      </c>
      <c r="H437" s="4"/>
      <c r="I437" s="4"/>
      <c r="J437" s="9">
        <v>64</v>
      </c>
      <c r="K437" s="9"/>
      <c r="L437" s="9"/>
    </row>
    <row r="438" spans="1:12">
      <c r="A438" s="4" t="s">
        <v>41</v>
      </c>
      <c r="B438" s="4" t="s">
        <v>71</v>
      </c>
      <c r="C438" s="4"/>
      <c r="D438" s="4" t="s">
        <v>190</v>
      </c>
      <c r="E438" s="4" t="s">
        <v>191</v>
      </c>
      <c r="F438" s="4"/>
      <c r="G438" s="4" t="s">
        <v>174</v>
      </c>
      <c r="H438" s="4"/>
      <c r="I438" s="4"/>
      <c r="J438" s="9">
        <v>0</v>
      </c>
      <c r="K438" s="9"/>
      <c r="L438" s="9"/>
    </row>
    <row r="439" spans="1:12">
      <c r="A439" s="4" t="s">
        <v>41</v>
      </c>
      <c r="B439" s="4" t="s">
        <v>71</v>
      </c>
      <c r="C439" s="4"/>
      <c r="D439" s="4" t="s">
        <v>187</v>
      </c>
      <c r="E439" s="4" t="s">
        <v>188</v>
      </c>
      <c r="F439" s="4"/>
      <c r="G439" s="4" t="s">
        <v>173</v>
      </c>
      <c r="H439" s="4"/>
      <c r="I439" s="4"/>
      <c r="J439" s="9">
        <v>60.1166666666667</v>
      </c>
      <c r="K439" s="9"/>
      <c r="L439" s="18">
        <f>IF(J439=100,0.3,IF(J439&lt;60,0,(J439*0.04-2)/8))</f>
        <v>0.0505833333333335</v>
      </c>
    </row>
    <row r="440" spans="1:12">
      <c r="A440" s="4" t="s">
        <v>41</v>
      </c>
      <c r="B440" s="4" t="s">
        <v>71</v>
      </c>
      <c r="C440" s="4"/>
      <c r="D440" s="4" t="s">
        <v>187</v>
      </c>
      <c r="E440" s="4" t="s">
        <v>188</v>
      </c>
      <c r="F440" s="4"/>
      <c r="G440" s="4" t="s">
        <v>174</v>
      </c>
      <c r="H440" s="4"/>
      <c r="I440" s="4"/>
      <c r="J440" s="9">
        <v>0</v>
      </c>
      <c r="K440" s="9"/>
      <c r="L440" s="18">
        <f>IF(J440=100,0.3,IF(J440&lt;60,0,(J440*0.04-2)/8))</f>
        <v>0</v>
      </c>
    </row>
    <row r="441" spans="1:12">
      <c r="A441" s="4" t="s">
        <v>41</v>
      </c>
      <c r="B441" s="4" t="s">
        <v>71</v>
      </c>
      <c r="C441" s="4"/>
      <c r="D441" s="4" t="s">
        <v>187</v>
      </c>
      <c r="E441" s="4" t="s">
        <v>189</v>
      </c>
      <c r="F441" s="4"/>
      <c r="G441" s="4" t="s">
        <v>173</v>
      </c>
      <c r="H441" s="4"/>
      <c r="I441" s="4"/>
      <c r="J441" s="12">
        <v>0</v>
      </c>
      <c r="K441" s="9"/>
      <c r="L441" s="18">
        <f>IF(J441&gt;=20,0.2,IF(J441&lt;10,0,((J441-10)*0.1+2.5)/20))</f>
        <v>0</v>
      </c>
    </row>
    <row r="442" spans="1:12">
      <c r="A442" s="4" t="s">
        <v>41</v>
      </c>
      <c r="B442" s="4" t="s">
        <v>71</v>
      </c>
      <c r="C442" s="4"/>
      <c r="D442" s="4" t="s">
        <v>187</v>
      </c>
      <c r="E442" s="4" t="s">
        <v>189</v>
      </c>
      <c r="F442" s="4"/>
      <c r="G442" s="4" t="s">
        <v>174</v>
      </c>
      <c r="H442" s="4"/>
      <c r="I442" s="4"/>
      <c r="J442" s="9">
        <v>0</v>
      </c>
      <c r="K442" s="9"/>
      <c r="L442" s="18">
        <f>IF(J442&gt;=20,0.2,IF(J442&lt;10,0,((J442-10)*0.1+2.5)/20))</f>
        <v>0</v>
      </c>
    </row>
    <row r="443" spans="1:12">
      <c r="A443" s="4" t="s">
        <v>41</v>
      </c>
      <c r="B443" s="4" t="s">
        <v>71</v>
      </c>
      <c r="C443" s="4"/>
      <c r="D443" s="4" t="s">
        <v>187</v>
      </c>
      <c r="E443" s="4" t="s">
        <v>189</v>
      </c>
      <c r="F443" s="4"/>
      <c r="G443" s="4" t="s">
        <v>174</v>
      </c>
      <c r="H443" s="4"/>
      <c r="I443" s="4"/>
      <c r="J443" s="9">
        <v>0</v>
      </c>
      <c r="K443" s="9"/>
      <c r="L443" s="18">
        <f>IF(J443&gt;=20,0.2,IF(J443&lt;10,0,((J443-10)*0.1+2.5)/20))</f>
        <v>0</v>
      </c>
    </row>
    <row r="444" spans="1:12">
      <c r="A444" s="4" t="s">
        <v>41</v>
      </c>
      <c r="B444" s="4" t="s">
        <v>55</v>
      </c>
      <c r="C444" s="4"/>
      <c r="D444" s="4" t="s">
        <v>190</v>
      </c>
      <c r="E444" s="4" t="s">
        <v>191</v>
      </c>
      <c r="F444" s="4"/>
      <c r="G444" s="4" t="s">
        <v>173</v>
      </c>
      <c r="H444" s="4"/>
      <c r="I444" s="4"/>
      <c r="J444" s="9">
        <v>86</v>
      </c>
      <c r="K444" s="9"/>
      <c r="L444" s="9"/>
    </row>
    <row r="445" spans="1:12">
      <c r="A445" s="4" t="s">
        <v>41</v>
      </c>
      <c r="B445" s="4" t="s">
        <v>55</v>
      </c>
      <c r="C445" s="4"/>
      <c r="D445" s="4" t="s">
        <v>190</v>
      </c>
      <c r="E445" s="4" t="s">
        <v>191</v>
      </c>
      <c r="F445" s="4"/>
      <c r="G445" s="4" t="s">
        <v>174</v>
      </c>
      <c r="H445" s="4"/>
      <c r="I445" s="4"/>
      <c r="J445" s="9">
        <v>82</v>
      </c>
      <c r="K445" s="9"/>
      <c r="L445" s="9"/>
    </row>
    <row r="446" spans="1:12">
      <c r="A446" s="4" t="s">
        <v>41</v>
      </c>
      <c r="B446" s="4" t="s">
        <v>55</v>
      </c>
      <c r="C446" s="4"/>
      <c r="D446" s="4" t="s">
        <v>187</v>
      </c>
      <c r="E446" s="4" t="s">
        <v>188</v>
      </c>
      <c r="F446" s="4"/>
      <c r="G446" s="4" t="s">
        <v>173</v>
      </c>
      <c r="H446" s="4"/>
      <c r="I446" s="4"/>
      <c r="J446" s="9">
        <v>80.425</v>
      </c>
      <c r="K446" s="9"/>
      <c r="L446" s="18">
        <f>IF(J446=100,0.3,IF(J446&lt;60,0,(J446*0.04-2)/8))</f>
        <v>0.152125</v>
      </c>
    </row>
    <row r="447" spans="1:12">
      <c r="A447" s="4" t="s">
        <v>41</v>
      </c>
      <c r="B447" s="4" t="s">
        <v>55</v>
      </c>
      <c r="C447" s="4"/>
      <c r="D447" s="4" t="s">
        <v>187</v>
      </c>
      <c r="E447" s="4" t="s">
        <v>188</v>
      </c>
      <c r="F447" s="4"/>
      <c r="G447" s="4" t="s">
        <v>174</v>
      </c>
      <c r="H447" s="4"/>
      <c r="I447" s="4"/>
      <c r="J447" s="9">
        <v>69.7666666666667</v>
      </c>
      <c r="K447" s="9"/>
      <c r="L447" s="18">
        <f>IF(J447=100,0.3,IF(J447&lt;60,0,(J447*0.04-2)/8))</f>
        <v>0.0988333333333335</v>
      </c>
    </row>
    <row r="448" spans="1:12">
      <c r="A448" s="4" t="s">
        <v>41</v>
      </c>
      <c r="B448" s="4" t="s">
        <v>55</v>
      </c>
      <c r="C448" s="4"/>
      <c r="D448" s="4" t="s">
        <v>187</v>
      </c>
      <c r="E448" s="4" t="s">
        <v>189</v>
      </c>
      <c r="F448" s="4"/>
      <c r="G448" s="4" t="s">
        <v>173</v>
      </c>
      <c r="H448" s="4"/>
      <c r="I448" s="4"/>
      <c r="J448" s="12">
        <v>3</v>
      </c>
      <c r="K448" s="9"/>
      <c r="L448" s="18">
        <f>IF(J448&gt;=20,0.2,IF(J448&lt;10,0,((J448-10)*0.1+2.5)/20))</f>
        <v>0</v>
      </c>
    </row>
    <row r="449" spans="1:12">
      <c r="A449" s="4" t="s">
        <v>41</v>
      </c>
      <c r="B449" s="4" t="s">
        <v>55</v>
      </c>
      <c r="C449" s="4"/>
      <c r="D449" s="4" t="s">
        <v>187</v>
      </c>
      <c r="E449" s="4" t="s">
        <v>189</v>
      </c>
      <c r="F449" s="4"/>
      <c r="G449" s="4" t="s">
        <v>174</v>
      </c>
      <c r="H449" s="4"/>
      <c r="I449" s="4"/>
      <c r="J449" s="9">
        <v>0</v>
      </c>
      <c r="K449" s="9"/>
      <c r="L449" s="18">
        <f>IF(J449&gt;=20,0.2,IF(J449&lt;10,0,((J449-10)*0.1+2.5)/20))</f>
        <v>0</v>
      </c>
    </row>
    <row r="450" spans="1:12">
      <c r="A450" s="4" t="s">
        <v>41</v>
      </c>
      <c r="B450" s="4" t="s">
        <v>55</v>
      </c>
      <c r="C450" s="4"/>
      <c r="D450" s="4" t="s">
        <v>187</v>
      </c>
      <c r="E450" s="4" t="s">
        <v>189</v>
      </c>
      <c r="F450" s="4"/>
      <c r="G450" s="4" t="s">
        <v>174</v>
      </c>
      <c r="H450" s="4"/>
      <c r="I450" s="4"/>
      <c r="J450" s="9">
        <v>0</v>
      </c>
      <c r="K450" s="9"/>
      <c r="L450" s="18">
        <f>IF(J450&gt;=20,0.2,IF(J450&lt;10,0,((J450-10)*0.1+2.5)/20))</f>
        <v>0</v>
      </c>
    </row>
    <row r="451" spans="1:12">
      <c r="A451" s="4" t="s">
        <v>41</v>
      </c>
      <c r="B451" s="4" t="s">
        <v>72</v>
      </c>
      <c r="C451" s="4"/>
      <c r="D451" s="4" t="s">
        <v>190</v>
      </c>
      <c r="E451" s="4" t="s">
        <v>191</v>
      </c>
      <c r="F451" s="4"/>
      <c r="G451" s="4" t="s">
        <v>173</v>
      </c>
      <c r="H451" s="4"/>
      <c r="I451" s="4"/>
      <c r="J451" s="9">
        <v>70</v>
      </c>
      <c r="K451" s="9"/>
      <c r="L451" s="9"/>
    </row>
    <row r="452" spans="1:12">
      <c r="A452" s="4" t="s">
        <v>41</v>
      </c>
      <c r="B452" s="4" t="s">
        <v>72</v>
      </c>
      <c r="C452" s="4"/>
      <c r="D452" s="4" t="s">
        <v>190</v>
      </c>
      <c r="E452" s="4" t="s">
        <v>191</v>
      </c>
      <c r="F452" s="4"/>
      <c r="G452" s="4" t="s">
        <v>174</v>
      </c>
      <c r="H452" s="4"/>
      <c r="I452" s="4"/>
      <c r="J452" s="9">
        <v>65</v>
      </c>
      <c r="K452" s="9"/>
      <c r="L452" s="9"/>
    </row>
    <row r="453" spans="1:12">
      <c r="A453" s="4" t="s">
        <v>41</v>
      </c>
      <c r="B453" s="4" t="s">
        <v>72</v>
      </c>
      <c r="C453" s="4"/>
      <c r="D453" s="4" t="s">
        <v>187</v>
      </c>
      <c r="E453" s="4" t="s">
        <v>188</v>
      </c>
      <c r="F453" s="4"/>
      <c r="G453" s="4" t="s">
        <v>173</v>
      </c>
      <c r="H453" s="4"/>
      <c r="I453" s="4"/>
      <c r="J453" s="9">
        <v>40.025</v>
      </c>
      <c r="K453" s="9"/>
      <c r="L453" s="18">
        <f>IF(J453=100,0.3,IF(J453&lt;60,0,(J453*0.04-2)/8))</f>
        <v>0</v>
      </c>
    </row>
    <row r="454" spans="1:12">
      <c r="A454" s="4" t="s">
        <v>41</v>
      </c>
      <c r="B454" s="4" t="s">
        <v>72</v>
      </c>
      <c r="C454" s="4"/>
      <c r="D454" s="4" t="s">
        <v>187</v>
      </c>
      <c r="E454" s="4" t="s">
        <v>188</v>
      </c>
      <c r="F454" s="4"/>
      <c r="G454" s="4" t="s">
        <v>174</v>
      </c>
      <c r="H454" s="4"/>
      <c r="I454" s="4"/>
      <c r="J454" s="9">
        <v>12.65</v>
      </c>
      <c r="K454" s="9"/>
      <c r="L454" s="18">
        <f>IF(J454=100,0.3,IF(J454&lt;60,0,(J454*0.04-2)/8))</f>
        <v>0</v>
      </c>
    </row>
    <row r="455" spans="1:12">
      <c r="A455" s="4" t="s">
        <v>41</v>
      </c>
      <c r="B455" s="4" t="s">
        <v>72</v>
      </c>
      <c r="C455" s="4"/>
      <c r="D455" s="4" t="s">
        <v>187</v>
      </c>
      <c r="E455" s="4" t="s">
        <v>189</v>
      </c>
      <c r="F455" s="4"/>
      <c r="G455" s="4" t="s">
        <v>173</v>
      </c>
      <c r="H455" s="4"/>
      <c r="I455" s="4"/>
      <c r="J455" s="12">
        <v>2</v>
      </c>
      <c r="K455" s="9"/>
      <c r="L455" s="18">
        <f>IF(J455&gt;=20,0.2,IF(J455&lt;10,0,((J455-10)*0.1+2.5)/20))</f>
        <v>0</v>
      </c>
    </row>
    <row r="456" spans="1:12">
      <c r="A456" s="4" t="s">
        <v>41</v>
      </c>
      <c r="B456" s="4" t="s">
        <v>72</v>
      </c>
      <c r="C456" s="4"/>
      <c r="D456" s="4" t="s">
        <v>187</v>
      </c>
      <c r="E456" s="4" t="s">
        <v>189</v>
      </c>
      <c r="F456" s="4"/>
      <c r="G456" s="4" t="s">
        <v>174</v>
      </c>
      <c r="H456" s="4"/>
      <c r="I456" s="4"/>
      <c r="J456" s="9">
        <v>0</v>
      </c>
      <c r="K456" s="9"/>
      <c r="L456" s="18">
        <f>IF(J456&gt;=20,0.2,IF(J456&lt;10,0,((J456-10)*0.1+2.5)/20))</f>
        <v>0</v>
      </c>
    </row>
    <row r="457" spans="1:12">
      <c r="A457" s="4" t="s">
        <v>41</v>
      </c>
      <c r="B457" s="4" t="s">
        <v>72</v>
      </c>
      <c r="C457" s="4"/>
      <c r="D457" s="4" t="s">
        <v>187</v>
      </c>
      <c r="E457" s="4" t="s">
        <v>189</v>
      </c>
      <c r="F457" s="4"/>
      <c r="G457" s="4" t="s">
        <v>174</v>
      </c>
      <c r="H457" s="4"/>
      <c r="I457" s="4"/>
      <c r="J457" s="9">
        <v>0</v>
      </c>
      <c r="K457" s="9"/>
      <c r="L457" s="18">
        <f>IF(J457&gt;=20,0.2,IF(J457&lt;10,0,((J457-10)*0.1+2.5)/20))</f>
        <v>0</v>
      </c>
    </row>
    <row r="458" spans="1:12">
      <c r="A458" s="4" t="s">
        <v>41</v>
      </c>
      <c r="B458" s="4" t="s">
        <v>69</v>
      </c>
      <c r="C458" s="4"/>
      <c r="D458" s="4" t="s">
        <v>190</v>
      </c>
      <c r="E458" s="4" t="s">
        <v>191</v>
      </c>
      <c r="F458" s="4"/>
      <c r="G458" s="4" t="s">
        <v>173</v>
      </c>
      <c r="H458" s="4"/>
      <c r="I458" s="4"/>
      <c r="J458" s="9">
        <v>72</v>
      </c>
      <c r="K458" s="9"/>
      <c r="L458" s="9"/>
    </row>
    <row r="459" spans="1:12">
      <c r="A459" s="4" t="s">
        <v>41</v>
      </c>
      <c r="B459" s="4" t="s">
        <v>69</v>
      </c>
      <c r="C459" s="4"/>
      <c r="D459" s="4" t="s">
        <v>190</v>
      </c>
      <c r="E459" s="4" t="s">
        <v>191</v>
      </c>
      <c r="F459" s="4"/>
      <c r="G459" s="4" t="s">
        <v>174</v>
      </c>
      <c r="H459" s="4"/>
      <c r="I459" s="4"/>
      <c r="J459" s="9">
        <v>73</v>
      </c>
      <c r="K459" s="9"/>
      <c r="L459" s="9"/>
    </row>
    <row r="460" spans="1:12">
      <c r="A460" s="4" t="s">
        <v>41</v>
      </c>
      <c r="B460" s="4" t="s">
        <v>69</v>
      </c>
      <c r="C460" s="4"/>
      <c r="D460" s="4" t="s">
        <v>187</v>
      </c>
      <c r="E460" s="4" t="s">
        <v>188</v>
      </c>
      <c r="F460" s="4"/>
      <c r="G460" s="4" t="s">
        <v>173</v>
      </c>
      <c r="H460" s="4"/>
      <c r="I460" s="4"/>
      <c r="J460" s="9">
        <v>22.5166666666667</v>
      </c>
      <c r="K460" s="9"/>
      <c r="L460" s="18">
        <f>IF(J460=100,0.3,IF(J460&lt;60,0,(J460*0.04-2)/8))</f>
        <v>0</v>
      </c>
    </row>
    <row r="461" spans="1:12">
      <c r="A461" s="4" t="s">
        <v>41</v>
      </c>
      <c r="B461" s="4" t="s">
        <v>69</v>
      </c>
      <c r="C461" s="4"/>
      <c r="D461" s="4" t="s">
        <v>187</v>
      </c>
      <c r="E461" s="4" t="s">
        <v>188</v>
      </c>
      <c r="F461" s="4"/>
      <c r="G461" s="4" t="s">
        <v>174</v>
      </c>
      <c r="H461" s="4"/>
      <c r="I461" s="4"/>
      <c r="J461" s="9">
        <v>10.1833333333333</v>
      </c>
      <c r="K461" s="9"/>
      <c r="L461" s="18">
        <f>IF(J461=100,0.3,IF(J461&lt;60,0,(J461*0.04-2)/8))</f>
        <v>0</v>
      </c>
    </row>
    <row r="462" spans="1:12">
      <c r="A462" s="4" t="s">
        <v>41</v>
      </c>
      <c r="B462" s="4" t="s">
        <v>69</v>
      </c>
      <c r="C462" s="4"/>
      <c r="D462" s="4" t="s">
        <v>187</v>
      </c>
      <c r="E462" s="4" t="s">
        <v>189</v>
      </c>
      <c r="F462" s="4"/>
      <c r="G462" s="4" t="s">
        <v>173</v>
      </c>
      <c r="H462" s="4"/>
      <c r="I462" s="4"/>
      <c r="J462" s="12">
        <v>1</v>
      </c>
      <c r="K462" s="9"/>
      <c r="L462" s="18">
        <f>IF(J462&gt;=20,0.2,IF(J462&lt;10,0,((J462-10)*0.1+2.5)/20))</f>
        <v>0</v>
      </c>
    </row>
    <row r="463" spans="1:12">
      <c r="A463" s="4" t="s">
        <v>41</v>
      </c>
      <c r="B463" s="4" t="s">
        <v>69</v>
      </c>
      <c r="C463" s="4"/>
      <c r="D463" s="4" t="s">
        <v>187</v>
      </c>
      <c r="E463" s="4" t="s">
        <v>189</v>
      </c>
      <c r="F463" s="4"/>
      <c r="G463" s="4" t="s">
        <v>174</v>
      </c>
      <c r="H463" s="4"/>
      <c r="I463" s="4"/>
      <c r="J463" s="9">
        <v>0</v>
      </c>
      <c r="K463" s="9"/>
      <c r="L463" s="18">
        <f>IF(J463&gt;=20,0.2,IF(J463&lt;10,0,((J463-10)*0.1+2.5)/20))</f>
        <v>0</v>
      </c>
    </row>
    <row r="464" spans="1:12">
      <c r="A464" s="4" t="s">
        <v>41</v>
      </c>
      <c r="B464" s="4" t="s">
        <v>69</v>
      </c>
      <c r="C464" s="4"/>
      <c r="D464" s="4" t="s">
        <v>187</v>
      </c>
      <c r="E464" s="4" t="s">
        <v>189</v>
      </c>
      <c r="F464" s="4"/>
      <c r="G464" s="4" t="s">
        <v>174</v>
      </c>
      <c r="H464" s="4"/>
      <c r="I464" s="4"/>
      <c r="J464" s="9">
        <v>0</v>
      </c>
      <c r="K464" s="9"/>
      <c r="L464" s="18">
        <f>IF(J464&gt;=20,0.2,IF(J464&lt;10,0,((J464-10)*0.1+2.5)/20))</f>
        <v>0</v>
      </c>
    </row>
    <row r="465" spans="1:12">
      <c r="A465" s="4" t="s">
        <v>41</v>
      </c>
      <c r="B465" s="4" t="s">
        <v>60</v>
      </c>
      <c r="C465" s="4"/>
      <c r="D465" s="4" t="s">
        <v>190</v>
      </c>
      <c r="E465" s="4" t="s">
        <v>191</v>
      </c>
      <c r="F465" s="4"/>
      <c r="G465" s="4" t="s">
        <v>174</v>
      </c>
      <c r="H465" s="4"/>
      <c r="I465" s="4"/>
      <c r="J465" s="9">
        <v>60</v>
      </c>
      <c r="K465" s="9"/>
      <c r="L465" s="9"/>
    </row>
    <row r="466" spans="1:12">
      <c r="A466" s="4" t="s">
        <v>41</v>
      </c>
      <c r="B466" s="4" t="s">
        <v>60</v>
      </c>
      <c r="C466" s="4"/>
      <c r="D466" s="4" t="s">
        <v>187</v>
      </c>
      <c r="E466" s="4" t="s">
        <v>188</v>
      </c>
      <c r="F466" s="4"/>
      <c r="G466" s="4" t="s">
        <v>173</v>
      </c>
      <c r="H466" s="4"/>
      <c r="I466" s="4"/>
      <c r="J466" s="9">
        <v>0</v>
      </c>
      <c r="K466" s="9"/>
      <c r="L466" s="18">
        <f>IF(J466=100,0.3,IF(J466&lt;60,0,(J466*0.04-2)/8))</f>
        <v>0</v>
      </c>
    </row>
    <row r="467" spans="1:12">
      <c r="A467" s="4" t="s">
        <v>41</v>
      </c>
      <c r="B467" s="4" t="s">
        <v>60</v>
      </c>
      <c r="C467" s="4"/>
      <c r="D467" s="4" t="s">
        <v>187</v>
      </c>
      <c r="E467" s="4" t="s">
        <v>188</v>
      </c>
      <c r="F467" s="4"/>
      <c r="G467" s="4" t="s">
        <v>174</v>
      </c>
      <c r="H467" s="4"/>
      <c r="I467" s="4"/>
      <c r="J467" s="9">
        <v>10.025</v>
      </c>
      <c r="K467" s="9"/>
      <c r="L467" s="18">
        <f>IF(J467=100,0.3,IF(J467&lt;60,0,(J467*0.04-2)/8))</f>
        <v>0</v>
      </c>
    </row>
    <row r="468" spans="1:12">
      <c r="A468" s="4" t="s">
        <v>41</v>
      </c>
      <c r="B468" s="4" t="s">
        <v>60</v>
      </c>
      <c r="C468" s="4"/>
      <c r="D468" s="4" t="s">
        <v>187</v>
      </c>
      <c r="E468" s="4" t="s">
        <v>189</v>
      </c>
      <c r="F468" s="4"/>
      <c r="G468" s="4" t="s">
        <v>173</v>
      </c>
      <c r="H468" s="4"/>
      <c r="I468" s="4"/>
      <c r="J468" s="12">
        <v>1</v>
      </c>
      <c r="K468" s="9"/>
      <c r="L468" s="18">
        <f>IF(J468&gt;=20,0.2,IF(J468&lt;10,0,((J468-10)*0.1+2.5)/20))</f>
        <v>0</v>
      </c>
    </row>
    <row r="469" spans="1:12">
      <c r="A469" s="4" t="s">
        <v>41</v>
      </c>
      <c r="B469" s="4" t="s">
        <v>60</v>
      </c>
      <c r="C469" s="4"/>
      <c r="D469" s="4" t="s">
        <v>187</v>
      </c>
      <c r="E469" s="4" t="s">
        <v>189</v>
      </c>
      <c r="F469" s="4"/>
      <c r="G469" s="4" t="s">
        <v>174</v>
      </c>
      <c r="H469" s="4"/>
      <c r="I469" s="4"/>
      <c r="J469" s="9">
        <v>0</v>
      </c>
      <c r="K469" s="9"/>
      <c r="L469" s="18">
        <f>IF(J469&gt;=20,0.2,IF(J469&lt;10,0,((J469-10)*0.1+2.5)/20))</f>
        <v>0</v>
      </c>
    </row>
    <row r="470" spans="1:12">
      <c r="A470" s="4" t="s">
        <v>41</v>
      </c>
      <c r="B470" s="4" t="s">
        <v>60</v>
      </c>
      <c r="C470" s="4"/>
      <c r="D470" s="4" t="s">
        <v>187</v>
      </c>
      <c r="E470" s="4" t="s">
        <v>189</v>
      </c>
      <c r="F470" s="4"/>
      <c r="G470" s="4" t="s">
        <v>174</v>
      </c>
      <c r="H470" s="4"/>
      <c r="I470" s="4"/>
      <c r="J470" s="9">
        <v>0</v>
      </c>
      <c r="K470" s="9"/>
      <c r="L470" s="18">
        <f>IF(J470&gt;=20,0.2,IF(J470&lt;10,0,((J470-10)*0.1+2.5)/20))</f>
        <v>0</v>
      </c>
    </row>
    <row r="471" spans="1:12">
      <c r="A471" s="4" t="s">
        <v>41</v>
      </c>
      <c r="B471" s="4" t="s">
        <v>66</v>
      </c>
      <c r="C471" s="4"/>
      <c r="D471" s="4" t="s">
        <v>190</v>
      </c>
      <c r="E471" s="4" t="s">
        <v>191</v>
      </c>
      <c r="F471" s="4"/>
      <c r="G471" s="4" t="s">
        <v>173</v>
      </c>
      <c r="H471" s="4"/>
      <c r="I471" s="4"/>
      <c r="J471" s="9">
        <v>70</v>
      </c>
      <c r="K471" s="9"/>
      <c r="L471" s="9"/>
    </row>
    <row r="472" spans="1:12">
      <c r="A472" s="4" t="s">
        <v>41</v>
      </c>
      <c r="B472" s="4" t="s">
        <v>66</v>
      </c>
      <c r="C472" s="4"/>
      <c r="D472" s="4" t="s">
        <v>190</v>
      </c>
      <c r="E472" s="4" t="s">
        <v>191</v>
      </c>
      <c r="F472" s="4"/>
      <c r="G472" s="4" t="s">
        <v>174</v>
      </c>
      <c r="H472" s="4"/>
      <c r="I472" s="4"/>
      <c r="J472" s="9">
        <v>73</v>
      </c>
      <c r="K472" s="9"/>
      <c r="L472" s="9"/>
    </row>
    <row r="473" spans="1:12">
      <c r="A473" s="4" t="s">
        <v>41</v>
      </c>
      <c r="B473" s="4" t="s">
        <v>66</v>
      </c>
      <c r="C473" s="4"/>
      <c r="D473" s="4" t="s">
        <v>187</v>
      </c>
      <c r="E473" s="4" t="s">
        <v>188</v>
      </c>
      <c r="F473" s="4"/>
      <c r="G473" s="4" t="s">
        <v>173</v>
      </c>
      <c r="H473" s="4"/>
      <c r="I473" s="4"/>
      <c r="J473" s="9">
        <v>10.1</v>
      </c>
      <c r="K473" s="9"/>
      <c r="L473" s="18">
        <f>IF(J473=100,0.3,IF(J473&lt;60,0,(J473*0.04-2)/8))</f>
        <v>0</v>
      </c>
    </row>
    <row r="474" spans="1:12">
      <c r="A474" s="4" t="s">
        <v>41</v>
      </c>
      <c r="B474" s="4" t="s">
        <v>66</v>
      </c>
      <c r="C474" s="4"/>
      <c r="D474" s="4" t="s">
        <v>187</v>
      </c>
      <c r="E474" s="4" t="s">
        <v>188</v>
      </c>
      <c r="F474" s="4"/>
      <c r="G474" s="4" t="s">
        <v>174</v>
      </c>
      <c r="H474" s="4"/>
      <c r="I474" s="4"/>
      <c r="J474" s="9">
        <v>10.0166666666667</v>
      </c>
      <c r="K474" s="9"/>
      <c r="L474" s="18">
        <f>IF(J474=100,0.3,IF(J474&lt;60,0,(J474*0.04-2)/8))</f>
        <v>0</v>
      </c>
    </row>
    <row r="475" spans="1:12">
      <c r="A475" s="4" t="s">
        <v>41</v>
      </c>
      <c r="B475" s="4" t="s">
        <v>66</v>
      </c>
      <c r="C475" s="4"/>
      <c r="D475" s="4" t="s">
        <v>187</v>
      </c>
      <c r="E475" s="4" t="s">
        <v>189</v>
      </c>
      <c r="F475" s="4"/>
      <c r="G475" s="4" t="s">
        <v>173</v>
      </c>
      <c r="H475" s="4"/>
      <c r="I475" s="4"/>
      <c r="J475" s="12">
        <v>0</v>
      </c>
      <c r="K475" s="9"/>
      <c r="L475" s="18">
        <f>IF(J475&gt;=20,0.2,IF(J475&lt;10,0,((J475-10)*0.1+2.5)/20))</f>
        <v>0</v>
      </c>
    </row>
    <row r="476" spans="1:12">
      <c r="A476" s="4" t="s">
        <v>41</v>
      </c>
      <c r="B476" s="4" t="s">
        <v>66</v>
      </c>
      <c r="C476" s="4"/>
      <c r="D476" s="4" t="s">
        <v>187</v>
      </c>
      <c r="E476" s="4" t="s">
        <v>189</v>
      </c>
      <c r="F476" s="4"/>
      <c r="G476" s="4" t="s">
        <v>174</v>
      </c>
      <c r="H476" s="4"/>
      <c r="I476" s="4"/>
      <c r="J476" s="9">
        <v>0</v>
      </c>
      <c r="K476" s="9"/>
      <c r="L476" s="18">
        <f>IF(J476&gt;=20,0.2,IF(J476&lt;10,0,((J476-10)*0.1+2.5)/20))</f>
        <v>0</v>
      </c>
    </row>
    <row r="477" spans="1:12">
      <c r="A477" s="4" t="s">
        <v>41</v>
      </c>
      <c r="B477" s="4" t="s">
        <v>66</v>
      </c>
      <c r="C477" s="4"/>
      <c r="D477" s="4" t="s">
        <v>187</v>
      </c>
      <c r="E477" s="4" t="s">
        <v>189</v>
      </c>
      <c r="F477" s="4"/>
      <c r="G477" s="4" t="s">
        <v>174</v>
      </c>
      <c r="H477" s="4"/>
      <c r="I477" s="4"/>
      <c r="J477" s="9">
        <v>0</v>
      </c>
      <c r="K477" s="9"/>
      <c r="L477" s="18">
        <f>IF(J477&gt;=20,0.2,IF(J477&lt;10,0,((J477-10)*0.1+2.5)/20))</f>
        <v>0</v>
      </c>
    </row>
    <row r="478" spans="1:12">
      <c r="A478" s="4" t="s">
        <v>41</v>
      </c>
      <c r="B478" s="4" t="s">
        <v>208</v>
      </c>
      <c r="C478" s="4"/>
      <c r="D478" s="4" t="s">
        <v>192</v>
      </c>
      <c r="E478" s="17" t="s">
        <v>209</v>
      </c>
      <c r="F478" s="16" t="s">
        <v>156</v>
      </c>
      <c r="G478" s="16"/>
      <c r="H478" s="4" t="s">
        <v>203</v>
      </c>
      <c r="I478" s="4" t="s">
        <v>195</v>
      </c>
      <c r="J478" s="19">
        <v>2</v>
      </c>
      <c r="K478" s="9">
        <v>0.5</v>
      </c>
      <c r="L478" s="18">
        <f>J478*K478</f>
        <v>1</v>
      </c>
    </row>
    <row r="479" spans="1:12">
      <c r="A479" s="4" t="s">
        <v>75</v>
      </c>
      <c r="B479" s="4" t="s">
        <v>107</v>
      </c>
      <c r="C479" s="4"/>
      <c r="D479" s="4" t="s">
        <v>190</v>
      </c>
      <c r="E479" s="4" t="s">
        <v>191</v>
      </c>
      <c r="F479" s="4"/>
      <c r="G479" s="4" t="s">
        <v>174</v>
      </c>
      <c r="H479" s="4"/>
      <c r="I479" s="4"/>
      <c r="J479" s="9">
        <v>50</v>
      </c>
      <c r="K479" s="9"/>
      <c r="L479" s="9"/>
    </row>
    <row r="480" spans="1:12">
      <c r="A480" s="4" t="s">
        <v>75</v>
      </c>
      <c r="B480" s="4" t="s">
        <v>102</v>
      </c>
      <c r="C480" s="4"/>
      <c r="D480" s="4" t="s">
        <v>190</v>
      </c>
      <c r="E480" s="4" t="s">
        <v>191</v>
      </c>
      <c r="F480" s="4"/>
      <c r="G480" s="4" t="s">
        <v>173</v>
      </c>
      <c r="H480" s="4"/>
      <c r="I480" s="4"/>
      <c r="J480" s="9">
        <v>60</v>
      </c>
      <c r="K480" s="9"/>
      <c r="L480" s="9"/>
    </row>
    <row r="481" spans="1:12">
      <c r="A481" s="4" t="s">
        <v>75</v>
      </c>
      <c r="B481" s="4" t="s">
        <v>102</v>
      </c>
      <c r="C481" s="4"/>
      <c r="D481" s="4" t="s">
        <v>190</v>
      </c>
      <c r="E481" s="4" t="s">
        <v>191</v>
      </c>
      <c r="F481" s="4"/>
      <c r="G481" s="4" t="s">
        <v>174</v>
      </c>
      <c r="H481" s="4"/>
      <c r="I481" s="4"/>
      <c r="J481" s="9">
        <v>65</v>
      </c>
      <c r="K481" s="9"/>
      <c r="L481" s="9"/>
    </row>
    <row r="482" spans="1:12">
      <c r="A482" s="4" t="s">
        <v>75</v>
      </c>
      <c r="B482" s="4" t="s">
        <v>102</v>
      </c>
      <c r="C482" s="4"/>
      <c r="D482" s="4" t="s">
        <v>187</v>
      </c>
      <c r="E482" s="4" t="s">
        <v>188</v>
      </c>
      <c r="F482" s="4"/>
      <c r="G482" s="4" t="s">
        <v>173</v>
      </c>
      <c r="H482" s="4"/>
      <c r="I482" s="4"/>
      <c r="J482" s="9">
        <v>58.1583333333333</v>
      </c>
      <c r="K482" s="9"/>
      <c r="L482" s="18">
        <f>IF(J482=100,0.3,IF(J482&lt;60,0,(J482*0.04-2)/8))</f>
        <v>0</v>
      </c>
    </row>
    <row r="483" spans="1:12">
      <c r="A483" s="4" t="s">
        <v>75</v>
      </c>
      <c r="B483" s="4" t="s">
        <v>102</v>
      </c>
      <c r="C483" s="4"/>
      <c r="D483" s="4" t="s">
        <v>187</v>
      </c>
      <c r="E483" s="4" t="s">
        <v>188</v>
      </c>
      <c r="F483" s="4"/>
      <c r="G483" s="4" t="s">
        <v>174</v>
      </c>
      <c r="H483" s="4"/>
      <c r="I483" s="4"/>
      <c r="J483" s="9">
        <v>70.45</v>
      </c>
      <c r="K483" s="9"/>
      <c r="L483" s="18">
        <f>IF(J483=100,0.3,IF(J483&lt;60,0,(J483*0.04-2)/8))</f>
        <v>0.10225</v>
      </c>
    </row>
    <row r="484" spans="1:12">
      <c r="A484" s="4" t="s">
        <v>75</v>
      </c>
      <c r="B484" s="4" t="s">
        <v>102</v>
      </c>
      <c r="C484" s="4"/>
      <c r="D484" s="4" t="s">
        <v>187</v>
      </c>
      <c r="E484" s="4" t="s">
        <v>189</v>
      </c>
      <c r="F484" s="4"/>
      <c r="G484" s="4" t="s">
        <v>174</v>
      </c>
      <c r="H484" s="4"/>
      <c r="I484" s="4"/>
      <c r="J484" s="9">
        <v>10</v>
      </c>
      <c r="K484" s="9"/>
      <c r="L484" s="18">
        <f>IF(J484&gt;=20,0.2,IF(J484&lt;10,0,((J484-10)*0.1+2.5)/20))</f>
        <v>0.125</v>
      </c>
    </row>
    <row r="485" spans="1:12">
      <c r="A485" s="4" t="s">
        <v>75</v>
      </c>
      <c r="B485" s="4" t="s">
        <v>85</v>
      </c>
      <c r="C485" s="4"/>
      <c r="D485" s="4" t="s">
        <v>190</v>
      </c>
      <c r="E485" s="4" t="s">
        <v>191</v>
      </c>
      <c r="F485" s="4"/>
      <c r="G485" s="4" t="s">
        <v>173</v>
      </c>
      <c r="H485" s="4"/>
      <c r="I485" s="4"/>
      <c r="J485" s="9">
        <v>62</v>
      </c>
      <c r="K485" s="9"/>
      <c r="L485" s="9"/>
    </row>
    <row r="486" spans="1:12">
      <c r="A486" s="4" t="s">
        <v>75</v>
      </c>
      <c r="B486" s="4" t="s">
        <v>85</v>
      </c>
      <c r="C486" s="4"/>
      <c r="D486" s="4" t="s">
        <v>190</v>
      </c>
      <c r="E486" s="4" t="s">
        <v>191</v>
      </c>
      <c r="F486" s="4"/>
      <c r="G486" s="4" t="s">
        <v>174</v>
      </c>
      <c r="H486" s="4"/>
      <c r="I486" s="4"/>
      <c r="J486" s="9">
        <v>65</v>
      </c>
      <c r="K486" s="9"/>
      <c r="L486" s="9"/>
    </row>
    <row r="487" spans="1:12">
      <c r="A487" s="4" t="s">
        <v>75</v>
      </c>
      <c r="B487" s="4" t="s">
        <v>85</v>
      </c>
      <c r="C487" s="4"/>
      <c r="D487" s="4" t="s">
        <v>187</v>
      </c>
      <c r="E487" s="4" t="s">
        <v>188</v>
      </c>
      <c r="F487" s="4"/>
      <c r="G487" s="4" t="s">
        <v>173</v>
      </c>
      <c r="H487" s="4"/>
      <c r="I487" s="4"/>
      <c r="J487" s="9">
        <v>100</v>
      </c>
      <c r="K487" s="9"/>
      <c r="L487" s="18">
        <f>IF(J487=100,0.3,IF(J487&lt;60,0,(J487*0.04-2)/8))</f>
        <v>0.3</v>
      </c>
    </row>
    <row r="488" spans="1:12">
      <c r="A488" s="4" t="s">
        <v>75</v>
      </c>
      <c r="B488" s="4" t="s">
        <v>85</v>
      </c>
      <c r="C488" s="4"/>
      <c r="D488" s="4" t="s">
        <v>187</v>
      </c>
      <c r="E488" s="4" t="s">
        <v>188</v>
      </c>
      <c r="F488" s="4"/>
      <c r="G488" s="4" t="s">
        <v>174</v>
      </c>
      <c r="H488" s="4"/>
      <c r="I488" s="4"/>
      <c r="J488" s="9">
        <v>100</v>
      </c>
      <c r="K488" s="9"/>
      <c r="L488" s="18">
        <f>IF(J488=100,0.3,IF(J488&lt;60,0,(J488*0.04-2)/8))</f>
        <v>0.3</v>
      </c>
    </row>
    <row r="489" spans="1:12">
      <c r="A489" s="4" t="s">
        <v>75</v>
      </c>
      <c r="B489" s="4" t="s">
        <v>85</v>
      </c>
      <c r="C489" s="4"/>
      <c r="D489" s="4" t="s">
        <v>187</v>
      </c>
      <c r="E489" s="4" t="s">
        <v>189</v>
      </c>
      <c r="F489" s="4"/>
      <c r="G489" s="4" t="s">
        <v>173</v>
      </c>
      <c r="H489" s="4"/>
      <c r="I489" s="4"/>
      <c r="J489" s="9">
        <v>20</v>
      </c>
      <c r="K489" s="9"/>
      <c r="L489" s="18">
        <f>IF(J489&gt;=20,0.2,IF(J489&lt;10,0,((J489-10)*0.1+2.5)/20))</f>
        <v>0.2</v>
      </c>
    </row>
    <row r="490" spans="1:12">
      <c r="A490" s="4" t="s">
        <v>75</v>
      </c>
      <c r="B490" s="4" t="s">
        <v>85</v>
      </c>
      <c r="C490" s="4"/>
      <c r="D490" s="4" t="s">
        <v>187</v>
      </c>
      <c r="E490" s="4" t="s">
        <v>189</v>
      </c>
      <c r="F490" s="4"/>
      <c r="G490" s="4" t="s">
        <v>174</v>
      </c>
      <c r="H490" s="4"/>
      <c r="I490" s="4"/>
      <c r="J490" s="9">
        <v>4</v>
      </c>
      <c r="K490" s="9"/>
      <c r="L490" s="18">
        <f>IF(J490&gt;=20,0.2,IF(J490&lt;10,0,((J490-10)*0.1+2.5)/20))</f>
        <v>0</v>
      </c>
    </row>
    <row r="491" spans="1:12">
      <c r="A491" s="4" t="s">
        <v>75</v>
      </c>
      <c r="B491" s="4" t="s">
        <v>108</v>
      </c>
      <c r="C491" s="4"/>
      <c r="D491" s="4" t="s">
        <v>190</v>
      </c>
      <c r="E491" s="4" t="s">
        <v>191</v>
      </c>
      <c r="F491" s="4"/>
      <c r="G491" s="4" t="s">
        <v>173</v>
      </c>
      <c r="H491" s="4"/>
      <c r="I491" s="4"/>
      <c r="J491" s="9">
        <v>66</v>
      </c>
      <c r="K491" s="9"/>
      <c r="L491" s="9"/>
    </row>
    <row r="492" spans="1:12">
      <c r="A492" s="4" t="s">
        <v>75</v>
      </c>
      <c r="B492" s="4" t="s">
        <v>108</v>
      </c>
      <c r="C492" s="4"/>
      <c r="D492" s="4" t="s">
        <v>190</v>
      </c>
      <c r="E492" s="4" t="s">
        <v>191</v>
      </c>
      <c r="F492" s="4"/>
      <c r="G492" s="4" t="s">
        <v>174</v>
      </c>
      <c r="H492" s="4"/>
      <c r="I492" s="4"/>
      <c r="J492" s="9">
        <v>50</v>
      </c>
      <c r="K492" s="9"/>
      <c r="L492" s="9"/>
    </row>
    <row r="493" spans="1:12">
      <c r="A493" s="4" t="s">
        <v>75</v>
      </c>
      <c r="B493" s="4" t="s">
        <v>108</v>
      </c>
      <c r="C493" s="4"/>
      <c r="D493" s="4" t="s">
        <v>187</v>
      </c>
      <c r="E493" s="4" t="s">
        <v>188</v>
      </c>
      <c r="F493" s="4"/>
      <c r="G493" s="4" t="s">
        <v>173</v>
      </c>
      <c r="H493" s="4"/>
      <c r="I493" s="4"/>
      <c r="J493" s="9">
        <v>24.7333333333333</v>
      </c>
      <c r="K493" s="9"/>
      <c r="L493" s="18">
        <f>IF(J493=100,0.3,IF(J493&lt;60,0,(J493*0.04-2)/8))</f>
        <v>0</v>
      </c>
    </row>
    <row r="494" spans="1:12">
      <c r="A494" s="4" t="s">
        <v>75</v>
      </c>
      <c r="B494" s="4" t="s">
        <v>108</v>
      </c>
      <c r="C494" s="4"/>
      <c r="D494" s="4" t="s">
        <v>187</v>
      </c>
      <c r="E494" s="4" t="s">
        <v>188</v>
      </c>
      <c r="F494" s="4"/>
      <c r="G494" s="4" t="s">
        <v>174</v>
      </c>
      <c r="H494" s="4"/>
      <c r="I494" s="4"/>
      <c r="J494" s="9">
        <v>41.9666666666667</v>
      </c>
      <c r="K494" s="9"/>
      <c r="L494" s="18">
        <f>IF(J494=100,0.3,IF(J494&lt;60,0,(J494*0.04-2)/8))</f>
        <v>0</v>
      </c>
    </row>
    <row r="495" spans="1:12">
      <c r="A495" s="4" t="s">
        <v>75</v>
      </c>
      <c r="B495" s="4" t="s">
        <v>108</v>
      </c>
      <c r="C495" s="4"/>
      <c r="D495" s="4" t="s">
        <v>187</v>
      </c>
      <c r="E495" s="4" t="s">
        <v>189</v>
      </c>
      <c r="F495" s="4"/>
      <c r="G495" s="4" t="s">
        <v>173</v>
      </c>
      <c r="H495" s="4"/>
      <c r="I495" s="4"/>
      <c r="J495" s="9">
        <v>0</v>
      </c>
      <c r="K495" s="9"/>
      <c r="L495" s="18">
        <f>IF(J495&gt;=20,0.2,IF(J495&lt;10,0,((J495-10)*0.1+2.5)/20))</f>
        <v>0</v>
      </c>
    </row>
    <row r="496" spans="1:12">
      <c r="A496" s="4" t="s">
        <v>75</v>
      </c>
      <c r="B496" s="4" t="s">
        <v>108</v>
      </c>
      <c r="C496" s="4"/>
      <c r="D496" s="4" t="s">
        <v>187</v>
      </c>
      <c r="E496" s="4" t="s">
        <v>189</v>
      </c>
      <c r="F496" s="4"/>
      <c r="G496" s="4" t="s">
        <v>174</v>
      </c>
      <c r="H496" s="4"/>
      <c r="I496" s="4"/>
      <c r="J496" s="9">
        <v>0</v>
      </c>
      <c r="K496" s="9"/>
      <c r="L496" s="18">
        <f>IF(J496&gt;=20,0.2,IF(J496&lt;10,0,((J496-10)*0.1+2.5)/20))</f>
        <v>0</v>
      </c>
    </row>
    <row r="497" spans="1:12">
      <c r="A497" s="4" t="s">
        <v>75</v>
      </c>
      <c r="B497" s="4" t="s">
        <v>95</v>
      </c>
      <c r="C497" s="4"/>
      <c r="D497" s="4" t="s">
        <v>190</v>
      </c>
      <c r="E497" s="4" t="s">
        <v>191</v>
      </c>
      <c r="F497" s="4"/>
      <c r="G497" s="4" t="s">
        <v>173</v>
      </c>
      <c r="H497" s="4"/>
      <c r="I497" s="4"/>
      <c r="J497" s="9">
        <v>66</v>
      </c>
      <c r="K497" s="9"/>
      <c r="L497" s="9"/>
    </row>
    <row r="498" spans="1:12">
      <c r="A498" s="4" t="s">
        <v>75</v>
      </c>
      <c r="B498" s="4" t="s">
        <v>95</v>
      </c>
      <c r="C498" s="4"/>
      <c r="D498" s="4" t="s">
        <v>190</v>
      </c>
      <c r="E498" s="4" t="s">
        <v>191</v>
      </c>
      <c r="F498" s="4"/>
      <c r="G498" s="4" t="s">
        <v>174</v>
      </c>
      <c r="H498" s="4"/>
      <c r="I498" s="4"/>
      <c r="J498" s="9">
        <v>66</v>
      </c>
      <c r="K498" s="9"/>
      <c r="L498" s="9"/>
    </row>
    <row r="499" spans="1:12">
      <c r="A499" s="4" t="s">
        <v>75</v>
      </c>
      <c r="B499" s="4" t="s">
        <v>95</v>
      </c>
      <c r="C499" s="4"/>
      <c r="D499" s="4" t="s">
        <v>187</v>
      </c>
      <c r="E499" s="4" t="s">
        <v>188</v>
      </c>
      <c r="F499" s="4"/>
      <c r="G499" s="4" t="s">
        <v>173</v>
      </c>
      <c r="H499" s="4"/>
      <c r="I499" s="4"/>
      <c r="J499" s="9">
        <v>40.0166666666667</v>
      </c>
      <c r="K499" s="9"/>
      <c r="L499" s="18">
        <f>IF(J499=100,0.3,IF(J499&lt;60,0,(J499*0.04-2)/8))</f>
        <v>0</v>
      </c>
    </row>
    <row r="500" spans="1:12">
      <c r="A500" s="4" t="s">
        <v>75</v>
      </c>
      <c r="B500" s="4" t="s">
        <v>95</v>
      </c>
      <c r="C500" s="4"/>
      <c r="D500" s="4" t="s">
        <v>187</v>
      </c>
      <c r="E500" s="4" t="s">
        <v>188</v>
      </c>
      <c r="F500" s="4"/>
      <c r="G500" s="4" t="s">
        <v>174</v>
      </c>
      <c r="H500" s="4"/>
      <c r="I500" s="4"/>
      <c r="J500" s="9">
        <v>59.8916666666667</v>
      </c>
      <c r="K500" s="9"/>
      <c r="L500" s="18">
        <f>IF(J500=100,0.3,IF(J500&lt;60,0,(J500*0.04-2)/8))</f>
        <v>0</v>
      </c>
    </row>
    <row r="501" spans="1:12">
      <c r="A501" s="4" t="s">
        <v>75</v>
      </c>
      <c r="B501" s="4" t="s">
        <v>95</v>
      </c>
      <c r="C501" s="4"/>
      <c r="D501" s="4" t="s">
        <v>187</v>
      </c>
      <c r="E501" s="4" t="s">
        <v>189</v>
      </c>
      <c r="F501" s="4"/>
      <c r="G501" s="4" t="s">
        <v>173</v>
      </c>
      <c r="H501" s="4"/>
      <c r="I501" s="4"/>
      <c r="J501" s="9">
        <v>11</v>
      </c>
      <c r="K501" s="9"/>
      <c r="L501" s="18">
        <f>IF(J501&gt;=20,0.2,IF(J501&lt;10,0,((J501-10)*0.1+2.5)/20))</f>
        <v>0.13</v>
      </c>
    </row>
    <row r="502" spans="1:12">
      <c r="A502" s="4" t="s">
        <v>75</v>
      </c>
      <c r="B502" s="4" t="s">
        <v>95</v>
      </c>
      <c r="C502" s="4"/>
      <c r="D502" s="4" t="s">
        <v>187</v>
      </c>
      <c r="E502" s="4" t="s">
        <v>189</v>
      </c>
      <c r="F502" s="4"/>
      <c r="G502" s="4" t="s">
        <v>174</v>
      </c>
      <c r="H502" s="4"/>
      <c r="I502" s="4"/>
      <c r="J502" s="9">
        <v>7</v>
      </c>
      <c r="K502" s="9"/>
      <c r="L502" s="18">
        <f>IF(J502&gt;=20,0.2,IF(J502&lt;10,0,((J502-10)*0.1+2.5)/20))</f>
        <v>0</v>
      </c>
    </row>
    <row r="503" spans="1:12">
      <c r="A503" s="4" t="s">
        <v>75</v>
      </c>
      <c r="B503" s="4" t="s">
        <v>178</v>
      </c>
      <c r="C503" s="4"/>
      <c r="D503" s="4" t="s">
        <v>187</v>
      </c>
      <c r="E503" s="4" t="s">
        <v>189</v>
      </c>
      <c r="F503" s="4"/>
      <c r="G503" s="4" t="s">
        <v>173</v>
      </c>
      <c r="H503" s="4"/>
      <c r="I503" s="4"/>
      <c r="J503" s="9">
        <v>0</v>
      </c>
      <c r="K503" s="9"/>
      <c r="L503" s="18">
        <f>IF(J503&gt;=20,0.2,IF(J503&lt;10,0,((J503-10)*0.1+2.5)/20))</f>
        <v>0</v>
      </c>
    </row>
    <row r="504" spans="1:12">
      <c r="A504" s="4" t="s">
        <v>75</v>
      </c>
      <c r="B504" s="4" t="s">
        <v>103</v>
      </c>
      <c r="C504" s="4"/>
      <c r="D504" s="4" t="s">
        <v>190</v>
      </c>
      <c r="E504" s="4" t="s">
        <v>191</v>
      </c>
      <c r="F504" s="4"/>
      <c r="G504" s="4" t="s">
        <v>173</v>
      </c>
      <c r="H504" s="4"/>
      <c r="I504" s="4"/>
      <c r="J504" s="9">
        <v>77</v>
      </c>
      <c r="K504" s="9"/>
      <c r="L504" s="9"/>
    </row>
    <row r="505" spans="1:12">
      <c r="A505" s="4" t="s">
        <v>75</v>
      </c>
      <c r="B505" s="4" t="s">
        <v>103</v>
      </c>
      <c r="C505" s="4"/>
      <c r="D505" s="4" t="s">
        <v>190</v>
      </c>
      <c r="E505" s="4" t="s">
        <v>191</v>
      </c>
      <c r="F505" s="4"/>
      <c r="G505" s="4" t="s">
        <v>174</v>
      </c>
      <c r="H505" s="4"/>
      <c r="I505" s="4"/>
      <c r="J505" s="9">
        <v>79</v>
      </c>
      <c r="K505" s="9"/>
      <c r="L505" s="9"/>
    </row>
    <row r="506" spans="1:12">
      <c r="A506" s="4" t="s">
        <v>75</v>
      </c>
      <c r="B506" s="4" t="s">
        <v>103</v>
      </c>
      <c r="C506" s="4"/>
      <c r="D506" s="4" t="s">
        <v>187</v>
      </c>
      <c r="E506" s="4" t="s">
        <v>188</v>
      </c>
      <c r="F506" s="4"/>
      <c r="G506" s="4" t="s">
        <v>173</v>
      </c>
      <c r="H506" s="4"/>
      <c r="I506" s="4"/>
      <c r="J506" s="9">
        <v>40.4833333333333</v>
      </c>
      <c r="K506" s="9"/>
      <c r="L506" s="18">
        <f>IF(J506=100,0.3,IF(J506&lt;60,0,(J506*0.04-2)/8))</f>
        <v>0</v>
      </c>
    </row>
    <row r="507" spans="1:12">
      <c r="A507" s="4" t="s">
        <v>75</v>
      </c>
      <c r="B507" s="4" t="s">
        <v>103</v>
      </c>
      <c r="C507" s="4"/>
      <c r="D507" s="4" t="s">
        <v>187</v>
      </c>
      <c r="E507" s="4" t="s">
        <v>188</v>
      </c>
      <c r="F507" s="4"/>
      <c r="G507" s="4" t="s">
        <v>174</v>
      </c>
      <c r="H507" s="4"/>
      <c r="I507" s="4"/>
      <c r="J507" s="9">
        <v>40.0666666666667</v>
      </c>
      <c r="K507" s="9"/>
      <c r="L507" s="18">
        <f>IF(J507=100,0.3,IF(J507&lt;60,0,(J507*0.04-2)/8))</f>
        <v>0</v>
      </c>
    </row>
    <row r="508" spans="1:12">
      <c r="A508" s="4" t="s">
        <v>75</v>
      </c>
      <c r="B508" s="4" t="s">
        <v>103</v>
      </c>
      <c r="C508" s="4"/>
      <c r="D508" s="4" t="s">
        <v>187</v>
      </c>
      <c r="E508" s="4" t="s">
        <v>189</v>
      </c>
      <c r="F508" s="4"/>
      <c r="G508" s="4" t="s">
        <v>173</v>
      </c>
      <c r="H508" s="4"/>
      <c r="I508" s="4"/>
      <c r="J508" s="9">
        <v>10</v>
      </c>
      <c r="K508" s="9"/>
      <c r="L508" s="18">
        <f>IF(J508&gt;=20,0.2,IF(J508&lt;10,0,((J508-10)*0.1+2.5)/20))</f>
        <v>0.125</v>
      </c>
    </row>
    <row r="509" spans="1:12">
      <c r="A509" s="4" t="s">
        <v>75</v>
      </c>
      <c r="B509" s="4" t="s">
        <v>103</v>
      </c>
      <c r="C509" s="4"/>
      <c r="D509" s="4" t="s">
        <v>187</v>
      </c>
      <c r="E509" s="4" t="s">
        <v>189</v>
      </c>
      <c r="F509" s="4"/>
      <c r="G509" s="4" t="s">
        <v>174</v>
      </c>
      <c r="H509" s="4"/>
      <c r="I509" s="4"/>
      <c r="J509" s="9">
        <v>9</v>
      </c>
      <c r="K509" s="9"/>
      <c r="L509" s="18">
        <f>IF(J509&gt;=20,0.2,IF(J509&lt;10,0,((J509-10)*0.1+2.5)/20))</f>
        <v>0</v>
      </c>
    </row>
    <row r="510" spans="1:12">
      <c r="A510" s="4" t="s">
        <v>75</v>
      </c>
      <c r="B510" s="4" t="s">
        <v>101</v>
      </c>
      <c r="C510" s="4"/>
      <c r="D510" s="4" t="s">
        <v>190</v>
      </c>
      <c r="E510" s="4" t="s">
        <v>191</v>
      </c>
      <c r="F510" s="4"/>
      <c r="G510" s="4" t="s">
        <v>173</v>
      </c>
      <c r="H510" s="4"/>
      <c r="I510" s="4"/>
      <c r="J510" s="9">
        <v>74</v>
      </c>
      <c r="K510" s="9"/>
      <c r="L510" s="9"/>
    </row>
    <row r="511" spans="1:12">
      <c r="A511" s="4" t="s">
        <v>75</v>
      </c>
      <c r="B511" s="4" t="s">
        <v>101</v>
      </c>
      <c r="C511" s="4"/>
      <c r="D511" s="4" t="s">
        <v>190</v>
      </c>
      <c r="E511" s="4" t="s">
        <v>191</v>
      </c>
      <c r="F511" s="4"/>
      <c r="G511" s="4" t="s">
        <v>174</v>
      </c>
      <c r="H511" s="4"/>
      <c r="I511" s="4"/>
      <c r="J511" s="9">
        <v>73</v>
      </c>
      <c r="K511" s="9"/>
      <c r="L511" s="9"/>
    </row>
    <row r="512" spans="1:12">
      <c r="A512" s="4" t="s">
        <v>75</v>
      </c>
      <c r="B512" s="4" t="s">
        <v>101</v>
      </c>
      <c r="C512" s="4"/>
      <c r="D512" s="4" t="s">
        <v>187</v>
      </c>
      <c r="E512" s="4" t="s">
        <v>188</v>
      </c>
      <c r="F512" s="4"/>
      <c r="G512" s="4" t="s">
        <v>173</v>
      </c>
      <c r="H512" s="4"/>
      <c r="I512" s="4"/>
      <c r="J512" s="9">
        <v>14.7666666666667</v>
      </c>
      <c r="K512" s="9"/>
      <c r="L512" s="18">
        <f>IF(J512=100,0.3,IF(J512&lt;60,0,(J512*0.04-2)/8))</f>
        <v>0</v>
      </c>
    </row>
    <row r="513" spans="1:12">
      <c r="A513" s="4" t="s">
        <v>75</v>
      </c>
      <c r="B513" s="4" t="s">
        <v>101</v>
      </c>
      <c r="C513" s="4"/>
      <c r="D513" s="4" t="s">
        <v>187</v>
      </c>
      <c r="E513" s="4" t="s">
        <v>188</v>
      </c>
      <c r="F513" s="4"/>
      <c r="G513" s="4" t="s">
        <v>174</v>
      </c>
      <c r="H513" s="4"/>
      <c r="I513" s="4"/>
      <c r="J513" s="9">
        <v>7.5</v>
      </c>
      <c r="K513" s="9"/>
      <c r="L513" s="18">
        <f>IF(J513=100,0.3,IF(J513&lt;60,0,(J513*0.04-2)/8))</f>
        <v>0</v>
      </c>
    </row>
    <row r="514" spans="1:12">
      <c r="A514" s="4" t="s">
        <v>75</v>
      </c>
      <c r="B514" s="4" t="s">
        <v>101</v>
      </c>
      <c r="C514" s="4"/>
      <c r="D514" s="4" t="s">
        <v>187</v>
      </c>
      <c r="E514" s="4" t="s">
        <v>189</v>
      </c>
      <c r="F514" s="4"/>
      <c r="G514" s="4" t="s">
        <v>173</v>
      </c>
      <c r="H514" s="4"/>
      <c r="I514" s="4"/>
      <c r="J514" s="9">
        <v>10</v>
      </c>
      <c r="K514" s="9"/>
      <c r="L514" s="18">
        <f>IF(J514&gt;=20,0.2,IF(J514&lt;10,0,((J514-10)*0.1+2.5)/20))</f>
        <v>0.125</v>
      </c>
    </row>
    <row r="515" spans="1:12">
      <c r="A515" s="4" t="s">
        <v>75</v>
      </c>
      <c r="B515" s="4" t="s">
        <v>101</v>
      </c>
      <c r="C515" s="4"/>
      <c r="D515" s="4" t="s">
        <v>187</v>
      </c>
      <c r="E515" s="4" t="s">
        <v>189</v>
      </c>
      <c r="F515" s="4"/>
      <c r="G515" s="4" t="s">
        <v>174</v>
      </c>
      <c r="H515" s="4"/>
      <c r="I515" s="4"/>
      <c r="J515" s="9">
        <v>6</v>
      </c>
      <c r="K515" s="9"/>
      <c r="L515" s="18">
        <f>IF(J515&gt;=20,0.2,IF(J515&lt;10,0,((J515-10)*0.1+2.5)/20))</f>
        <v>0</v>
      </c>
    </row>
    <row r="516" spans="1:12">
      <c r="A516" s="4" t="s">
        <v>75</v>
      </c>
      <c r="B516" s="4" t="s">
        <v>100</v>
      </c>
      <c r="C516" s="4"/>
      <c r="D516" s="4" t="s">
        <v>190</v>
      </c>
      <c r="E516" s="4" t="s">
        <v>191</v>
      </c>
      <c r="F516" s="4"/>
      <c r="G516" s="4" t="s">
        <v>173</v>
      </c>
      <c r="H516" s="4"/>
      <c r="I516" s="4"/>
      <c r="J516" s="9">
        <v>84</v>
      </c>
      <c r="K516" s="9"/>
      <c r="L516" s="9"/>
    </row>
    <row r="517" spans="1:12">
      <c r="A517" s="4" t="s">
        <v>75</v>
      </c>
      <c r="B517" s="4" t="s">
        <v>100</v>
      </c>
      <c r="C517" s="4"/>
      <c r="D517" s="4" t="s">
        <v>190</v>
      </c>
      <c r="E517" s="4" t="s">
        <v>191</v>
      </c>
      <c r="F517" s="4"/>
      <c r="G517" s="4" t="s">
        <v>174</v>
      </c>
      <c r="H517" s="4"/>
      <c r="I517" s="4"/>
      <c r="J517" s="9">
        <v>65</v>
      </c>
      <c r="K517" s="9"/>
      <c r="L517" s="9"/>
    </row>
    <row r="518" spans="1:12">
      <c r="A518" s="4" t="s">
        <v>75</v>
      </c>
      <c r="B518" s="4" t="s">
        <v>100</v>
      </c>
      <c r="C518" s="4"/>
      <c r="D518" s="4" t="s">
        <v>187</v>
      </c>
      <c r="E518" s="4" t="s">
        <v>188</v>
      </c>
      <c r="F518" s="4"/>
      <c r="G518" s="4" t="s">
        <v>173</v>
      </c>
      <c r="H518" s="4"/>
      <c r="I518" s="4"/>
      <c r="J518" s="9">
        <v>66.8416666666667</v>
      </c>
      <c r="K518" s="9"/>
      <c r="L518" s="18">
        <f>IF(J518=100,0.3,IF(J518&lt;60,0,(J518*0.04-2)/8))</f>
        <v>0.0842083333333335</v>
      </c>
    </row>
    <row r="519" spans="1:12">
      <c r="A519" s="4" t="s">
        <v>75</v>
      </c>
      <c r="B519" s="4" t="s">
        <v>100</v>
      </c>
      <c r="C519" s="4"/>
      <c r="D519" s="4" t="s">
        <v>187</v>
      </c>
      <c r="E519" s="4" t="s">
        <v>188</v>
      </c>
      <c r="F519" s="4"/>
      <c r="G519" s="4" t="s">
        <v>174</v>
      </c>
      <c r="H519" s="4"/>
      <c r="I519" s="4"/>
      <c r="J519" s="9">
        <v>41.25</v>
      </c>
      <c r="K519" s="9"/>
      <c r="L519" s="18">
        <f>IF(J519=100,0.3,IF(J519&lt;60,0,(J519*0.04-2)/8))</f>
        <v>0</v>
      </c>
    </row>
    <row r="520" spans="1:12">
      <c r="A520" s="4" t="s">
        <v>75</v>
      </c>
      <c r="B520" s="4" t="s">
        <v>100</v>
      </c>
      <c r="C520" s="4"/>
      <c r="D520" s="4" t="s">
        <v>187</v>
      </c>
      <c r="E520" s="4" t="s">
        <v>189</v>
      </c>
      <c r="F520" s="4"/>
      <c r="G520" s="4" t="s">
        <v>173</v>
      </c>
      <c r="H520" s="4"/>
      <c r="I520" s="4"/>
      <c r="J520" s="9">
        <v>20</v>
      </c>
      <c r="K520" s="9"/>
      <c r="L520" s="18">
        <f>IF(J520&gt;=20,0.2,IF(J520&lt;10,0,((J520-10)*0.1+2.5)/20))</f>
        <v>0.2</v>
      </c>
    </row>
    <row r="521" spans="1:12">
      <c r="A521" s="4" t="s">
        <v>75</v>
      </c>
      <c r="B521" s="4" t="s">
        <v>100</v>
      </c>
      <c r="C521" s="4"/>
      <c r="D521" s="4" t="s">
        <v>187</v>
      </c>
      <c r="E521" s="4" t="s">
        <v>189</v>
      </c>
      <c r="F521" s="4"/>
      <c r="G521" s="4" t="s">
        <v>174</v>
      </c>
      <c r="H521" s="4"/>
      <c r="I521" s="4"/>
      <c r="J521" s="9">
        <v>2</v>
      </c>
      <c r="K521" s="9"/>
      <c r="L521" s="18">
        <f>IF(J521&gt;=20,0.2,IF(J521&lt;10,0,((J521-10)*0.1+2.5)/20))</f>
        <v>0</v>
      </c>
    </row>
    <row r="522" spans="1:12">
      <c r="A522" s="4" t="s">
        <v>75</v>
      </c>
      <c r="B522" s="4" t="s">
        <v>100</v>
      </c>
      <c r="C522" s="4"/>
      <c r="D522" s="16" t="s">
        <v>192</v>
      </c>
      <c r="E522" s="17" t="s">
        <v>210</v>
      </c>
      <c r="F522" s="16" t="s">
        <v>156</v>
      </c>
      <c r="G522" s="4"/>
      <c r="H522" s="4" t="s">
        <v>197</v>
      </c>
      <c r="I522" s="4"/>
      <c r="J522" s="9">
        <v>0.5</v>
      </c>
      <c r="K522" s="9"/>
      <c r="L522" s="18">
        <f>J522</f>
        <v>0.5</v>
      </c>
    </row>
    <row r="523" spans="1:12">
      <c r="A523" s="4" t="s">
        <v>75</v>
      </c>
      <c r="B523" s="4" t="s">
        <v>100</v>
      </c>
      <c r="C523" s="4"/>
      <c r="D523" s="16" t="s">
        <v>192</v>
      </c>
      <c r="E523" s="17" t="s">
        <v>211</v>
      </c>
      <c r="F523" s="16" t="s">
        <v>156</v>
      </c>
      <c r="G523" s="4"/>
      <c r="H523" s="4" t="s">
        <v>212</v>
      </c>
      <c r="I523" s="4"/>
      <c r="J523" s="9">
        <v>0.25</v>
      </c>
      <c r="K523" s="9"/>
      <c r="L523" s="18">
        <f>J523</f>
        <v>0.25</v>
      </c>
    </row>
    <row r="524" spans="1:12">
      <c r="A524" s="4" t="s">
        <v>75</v>
      </c>
      <c r="B524" s="4" t="s">
        <v>89</v>
      </c>
      <c r="C524" s="4"/>
      <c r="D524" s="4" t="s">
        <v>190</v>
      </c>
      <c r="E524" s="4" t="s">
        <v>191</v>
      </c>
      <c r="F524" s="4"/>
      <c r="G524" s="4" t="s">
        <v>173</v>
      </c>
      <c r="H524" s="4"/>
      <c r="I524" s="4"/>
      <c r="J524" s="9">
        <v>82</v>
      </c>
      <c r="K524" s="9"/>
      <c r="L524" s="9"/>
    </row>
    <row r="525" spans="1:12">
      <c r="A525" s="4" t="s">
        <v>75</v>
      </c>
      <c r="B525" s="4" t="s">
        <v>89</v>
      </c>
      <c r="C525" s="4"/>
      <c r="D525" s="4" t="s">
        <v>190</v>
      </c>
      <c r="E525" s="4" t="s">
        <v>191</v>
      </c>
      <c r="F525" s="4"/>
      <c r="G525" s="4" t="s">
        <v>174</v>
      </c>
      <c r="H525" s="4"/>
      <c r="I525" s="4"/>
      <c r="J525" s="9">
        <v>75</v>
      </c>
      <c r="K525" s="9"/>
      <c r="L525" s="9"/>
    </row>
    <row r="526" spans="1:12">
      <c r="A526" s="4" t="s">
        <v>75</v>
      </c>
      <c r="B526" s="4" t="s">
        <v>89</v>
      </c>
      <c r="C526" s="4"/>
      <c r="D526" s="4" t="s">
        <v>187</v>
      </c>
      <c r="E526" s="4" t="s">
        <v>188</v>
      </c>
      <c r="F526" s="4"/>
      <c r="G526" s="4" t="s">
        <v>173</v>
      </c>
      <c r="H526" s="4"/>
      <c r="I526" s="4"/>
      <c r="J526" s="9">
        <v>100</v>
      </c>
      <c r="K526" s="9"/>
      <c r="L526" s="18">
        <f>IF(J526=100,0.3,IF(J526&lt;60,0,(J526*0.04-2)/8))</f>
        <v>0.3</v>
      </c>
    </row>
    <row r="527" spans="1:12">
      <c r="A527" s="4" t="s">
        <v>75</v>
      </c>
      <c r="B527" s="4" t="s">
        <v>89</v>
      </c>
      <c r="C527" s="4"/>
      <c r="D527" s="4" t="s">
        <v>187</v>
      </c>
      <c r="E527" s="4" t="s">
        <v>188</v>
      </c>
      <c r="F527" s="4"/>
      <c r="G527" s="4" t="s">
        <v>174</v>
      </c>
      <c r="H527" s="4"/>
      <c r="I527" s="4"/>
      <c r="J527" s="9">
        <v>42.1833333333333</v>
      </c>
      <c r="K527" s="9"/>
      <c r="L527" s="18">
        <f>IF(J527=100,0.3,IF(J527&lt;60,0,(J527*0.04-2)/8))</f>
        <v>0</v>
      </c>
    </row>
    <row r="528" spans="1:12">
      <c r="A528" s="4" t="s">
        <v>75</v>
      </c>
      <c r="B528" s="4" t="s">
        <v>89</v>
      </c>
      <c r="C528" s="4"/>
      <c r="D528" s="4" t="s">
        <v>187</v>
      </c>
      <c r="E528" s="4" t="s">
        <v>189</v>
      </c>
      <c r="F528" s="4"/>
      <c r="G528" s="4" t="s">
        <v>173</v>
      </c>
      <c r="H528" s="4"/>
      <c r="I528" s="4"/>
      <c r="J528" s="9">
        <v>10</v>
      </c>
      <c r="K528" s="9"/>
      <c r="L528" s="18">
        <f>IF(J528&gt;=20,0.2,IF(J528&lt;10,0,((J528-10)*0.1+2.5)/20))</f>
        <v>0.125</v>
      </c>
    </row>
    <row r="529" spans="1:12">
      <c r="A529" s="4" t="s">
        <v>75</v>
      </c>
      <c r="B529" s="4" t="s">
        <v>89</v>
      </c>
      <c r="C529" s="4"/>
      <c r="D529" s="4" t="s">
        <v>187</v>
      </c>
      <c r="E529" s="4" t="s">
        <v>189</v>
      </c>
      <c r="F529" s="4"/>
      <c r="G529" s="4" t="s">
        <v>174</v>
      </c>
      <c r="H529" s="4"/>
      <c r="I529" s="4"/>
      <c r="J529" s="9">
        <v>5</v>
      </c>
      <c r="K529" s="9"/>
      <c r="L529" s="18">
        <f>IF(J529&gt;=20,0.2,IF(J529&lt;10,0,((J529-10)*0.1+2.5)/20))</f>
        <v>0</v>
      </c>
    </row>
    <row r="530" spans="1:12">
      <c r="A530" s="4" t="s">
        <v>75</v>
      </c>
      <c r="B530" s="4" t="s">
        <v>93</v>
      </c>
      <c r="C530" s="4"/>
      <c r="D530" s="4" t="s">
        <v>190</v>
      </c>
      <c r="E530" s="4" t="s">
        <v>191</v>
      </c>
      <c r="F530" s="4"/>
      <c r="G530" s="4" t="s">
        <v>173</v>
      </c>
      <c r="H530" s="4"/>
      <c r="I530" s="4"/>
      <c r="J530" s="9">
        <v>65</v>
      </c>
      <c r="K530" s="9"/>
      <c r="L530" s="9"/>
    </row>
    <row r="531" spans="1:12">
      <c r="A531" s="4" t="s">
        <v>75</v>
      </c>
      <c r="B531" s="4" t="s">
        <v>93</v>
      </c>
      <c r="C531" s="4"/>
      <c r="D531" s="4" t="s">
        <v>190</v>
      </c>
      <c r="E531" s="4" t="s">
        <v>191</v>
      </c>
      <c r="F531" s="4"/>
      <c r="G531" s="4" t="s">
        <v>174</v>
      </c>
      <c r="H531" s="4"/>
      <c r="I531" s="4"/>
      <c r="J531" s="9">
        <v>60</v>
      </c>
      <c r="K531" s="9"/>
      <c r="L531" s="9"/>
    </row>
    <row r="532" spans="1:12">
      <c r="A532" s="4" t="s">
        <v>75</v>
      </c>
      <c r="B532" s="4" t="s">
        <v>93</v>
      </c>
      <c r="C532" s="4"/>
      <c r="D532" s="4" t="s">
        <v>187</v>
      </c>
      <c r="E532" s="4" t="s">
        <v>188</v>
      </c>
      <c r="F532" s="4"/>
      <c r="G532" s="4" t="s">
        <v>173</v>
      </c>
      <c r="H532" s="4"/>
      <c r="I532" s="4"/>
      <c r="J532" s="9">
        <v>50.6</v>
      </c>
      <c r="K532" s="9"/>
      <c r="L532" s="18">
        <f>IF(J532=100,0.3,IF(J532&lt;60,0,(J532*0.04-2)/8))</f>
        <v>0</v>
      </c>
    </row>
    <row r="533" spans="1:12">
      <c r="A533" s="4" t="s">
        <v>75</v>
      </c>
      <c r="B533" s="4" t="s">
        <v>93</v>
      </c>
      <c r="C533" s="4"/>
      <c r="D533" s="4" t="s">
        <v>187</v>
      </c>
      <c r="E533" s="4" t="s">
        <v>188</v>
      </c>
      <c r="F533" s="4"/>
      <c r="G533" s="4" t="s">
        <v>174</v>
      </c>
      <c r="H533" s="4"/>
      <c r="I533" s="4"/>
      <c r="J533" s="9">
        <v>35.5916666666667</v>
      </c>
      <c r="K533" s="9"/>
      <c r="L533" s="18">
        <f>IF(J533=100,0.3,IF(J533&lt;60,0,(J533*0.04-2)/8))</f>
        <v>0</v>
      </c>
    </row>
    <row r="534" spans="1:12">
      <c r="A534" s="4" t="s">
        <v>75</v>
      </c>
      <c r="B534" s="4" t="s">
        <v>93</v>
      </c>
      <c r="C534" s="4"/>
      <c r="D534" s="4" t="s">
        <v>187</v>
      </c>
      <c r="E534" s="4" t="s">
        <v>189</v>
      </c>
      <c r="F534" s="4"/>
      <c r="G534" s="4" t="s">
        <v>173</v>
      </c>
      <c r="H534" s="4"/>
      <c r="I534" s="4"/>
      <c r="J534" s="9">
        <v>10</v>
      </c>
      <c r="K534" s="9"/>
      <c r="L534" s="18">
        <f>IF(J534&gt;=20,0.2,IF(J534&lt;10,0,((J534-10)*0.1+2.5)/20))</f>
        <v>0.125</v>
      </c>
    </row>
    <row r="535" spans="1:12">
      <c r="A535" s="4" t="s">
        <v>75</v>
      </c>
      <c r="B535" s="4" t="s">
        <v>93</v>
      </c>
      <c r="C535" s="4"/>
      <c r="D535" s="4" t="s">
        <v>187</v>
      </c>
      <c r="E535" s="4" t="s">
        <v>189</v>
      </c>
      <c r="F535" s="4"/>
      <c r="G535" s="4" t="s">
        <v>174</v>
      </c>
      <c r="H535" s="4"/>
      <c r="I535" s="4"/>
      <c r="J535" s="9">
        <v>14</v>
      </c>
      <c r="K535" s="9"/>
      <c r="L535" s="18">
        <f>IF(J535&gt;=20,0.2,IF(J535&lt;10,0,((J535-10)*0.1+2.5)/20))</f>
        <v>0.145</v>
      </c>
    </row>
    <row r="536" spans="1:12">
      <c r="A536" s="4" t="s">
        <v>75</v>
      </c>
      <c r="B536" s="4" t="s">
        <v>82</v>
      </c>
      <c r="C536" s="4"/>
      <c r="D536" s="4" t="s">
        <v>190</v>
      </c>
      <c r="E536" s="4" t="s">
        <v>191</v>
      </c>
      <c r="F536" s="4"/>
      <c r="G536" s="4" t="s">
        <v>173</v>
      </c>
      <c r="H536" s="4"/>
      <c r="I536" s="4"/>
      <c r="J536" s="9">
        <v>83</v>
      </c>
      <c r="K536" s="9"/>
      <c r="L536" s="9"/>
    </row>
    <row r="537" spans="1:12">
      <c r="A537" s="4" t="s">
        <v>75</v>
      </c>
      <c r="B537" s="4" t="s">
        <v>82</v>
      </c>
      <c r="C537" s="4"/>
      <c r="D537" s="4" t="s">
        <v>190</v>
      </c>
      <c r="E537" s="4" t="s">
        <v>191</v>
      </c>
      <c r="F537" s="4"/>
      <c r="G537" s="4" t="s">
        <v>174</v>
      </c>
      <c r="H537" s="4"/>
      <c r="I537" s="4"/>
      <c r="J537" s="9">
        <v>83</v>
      </c>
      <c r="K537" s="9"/>
      <c r="L537" s="9"/>
    </row>
    <row r="538" spans="1:12">
      <c r="A538" s="4" t="s">
        <v>75</v>
      </c>
      <c r="B538" s="4" t="s">
        <v>82</v>
      </c>
      <c r="C538" s="4"/>
      <c r="D538" s="4" t="s">
        <v>187</v>
      </c>
      <c r="E538" s="4" t="s">
        <v>188</v>
      </c>
      <c r="F538" s="4"/>
      <c r="G538" s="4" t="s">
        <v>173</v>
      </c>
      <c r="H538" s="4"/>
      <c r="I538" s="4"/>
      <c r="J538" s="9">
        <v>100</v>
      </c>
      <c r="K538" s="9"/>
      <c r="L538" s="18">
        <f>IF(J538=100,0.3,IF(J538&lt;60,0,(J538*0.04-2)/8))</f>
        <v>0.3</v>
      </c>
    </row>
    <row r="539" spans="1:12">
      <c r="A539" s="4" t="s">
        <v>75</v>
      </c>
      <c r="B539" s="4" t="s">
        <v>82</v>
      </c>
      <c r="C539" s="4"/>
      <c r="D539" s="4" t="s">
        <v>187</v>
      </c>
      <c r="E539" s="4" t="s">
        <v>188</v>
      </c>
      <c r="F539" s="4"/>
      <c r="G539" s="4" t="s">
        <v>174</v>
      </c>
      <c r="H539" s="4"/>
      <c r="I539" s="4"/>
      <c r="J539" s="9">
        <v>100</v>
      </c>
      <c r="K539" s="9"/>
      <c r="L539" s="18">
        <f>IF(J539=100,0.3,IF(J539&lt;60,0,(J539*0.04-2)/8))</f>
        <v>0.3</v>
      </c>
    </row>
    <row r="540" spans="1:12">
      <c r="A540" s="4" t="s">
        <v>75</v>
      </c>
      <c r="B540" s="4" t="s">
        <v>82</v>
      </c>
      <c r="C540" s="4"/>
      <c r="D540" s="4" t="s">
        <v>187</v>
      </c>
      <c r="E540" s="4" t="s">
        <v>189</v>
      </c>
      <c r="F540" s="4"/>
      <c r="G540" s="4" t="s">
        <v>173</v>
      </c>
      <c r="H540" s="4"/>
      <c r="I540" s="4"/>
      <c r="J540" s="9">
        <v>20</v>
      </c>
      <c r="K540" s="9"/>
      <c r="L540" s="18">
        <f>IF(J540&gt;=20,0.2,IF(J540&lt;10,0,((J540-10)*0.1+2.5)/20))</f>
        <v>0.2</v>
      </c>
    </row>
    <row r="541" spans="1:12">
      <c r="A541" s="4" t="s">
        <v>75</v>
      </c>
      <c r="B541" s="4" t="s">
        <v>82</v>
      </c>
      <c r="C541" s="4"/>
      <c r="D541" s="4" t="s">
        <v>187</v>
      </c>
      <c r="E541" s="4" t="s">
        <v>189</v>
      </c>
      <c r="F541" s="4"/>
      <c r="G541" s="4" t="s">
        <v>174</v>
      </c>
      <c r="H541" s="4"/>
      <c r="I541" s="4"/>
      <c r="J541" s="9">
        <v>20</v>
      </c>
      <c r="K541" s="9"/>
      <c r="L541" s="18">
        <f>IF(J541&gt;=20,0.2,IF(J541&lt;10,0,((J541-10)*0.1+2.5)/20))</f>
        <v>0.2</v>
      </c>
    </row>
    <row r="542" spans="1:12">
      <c r="A542" s="4" t="s">
        <v>75</v>
      </c>
      <c r="B542" s="4" t="s">
        <v>86</v>
      </c>
      <c r="C542" s="4"/>
      <c r="D542" s="4" t="s">
        <v>190</v>
      </c>
      <c r="E542" s="4" t="s">
        <v>191</v>
      </c>
      <c r="F542" s="4"/>
      <c r="G542" s="4" t="s">
        <v>173</v>
      </c>
      <c r="H542" s="4"/>
      <c r="I542" s="4"/>
      <c r="J542" s="9">
        <v>85</v>
      </c>
      <c r="K542" s="9"/>
      <c r="L542" s="9"/>
    </row>
    <row r="543" spans="1:12">
      <c r="A543" s="4" t="s">
        <v>75</v>
      </c>
      <c r="B543" s="4" t="s">
        <v>86</v>
      </c>
      <c r="C543" s="4"/>
      <c r="D543" s="4" t="s">
        <v>190</v>
      </c>
      <c r="E543" s="4" t="s">
        <v>191</v>
      </c>
      <c r="F543" s="4"/>
      <c r="G543" s="4" t="s">
        <v>174</v>
      </c>
      <c r="H543" s="4"/>
      <c r="I543" s="4"/>
      <c r="J543" s="9">
        <v>87</v>
      </c>
      <c r="K543" s="9"/>
      <c r="L543" s="9"/>
    </row>
    <row r="544" spans="1:12">
      <c r="A544" s="4" t="s">
        <v>75</v>
      </c>
      <c r="B544" s="4" t="s">
        <v>86</v>
      </c>
      <c r="C544" s="4"/>
      <c r="D544" s="4" t="s">
        <v>187</v>
      </c>
      <c r="E544" s="4" t="s">
        <v>188</v>
      </c>
      <c r="F544" s="4"/>
      <c r="G544" s="4" t="s">
        <v>173</v>
      </c>
      <c r="H544" s="4"/>
      <c r="I544" s="4"/>
      <c r="J544" s="9">
        <v>15</v>
      </c>
      <c r="K544" s="9"/>
      <c r="L544" s="18">
        <f>IF(J544=100,0.3,IF(J544&lt;60,0,(J544*0.04-2)/8))</f>
        <v>0</v>
      </c>
    </row>
    <row r="545" spans="1:12">
      <c r="A545" s="4" t="s">
        <v>75</v>
      </c>
      <c r="B545" s="4" t="s">
        <v>86</v>
      </c>
      <c r="C545" s="4"/>
      <c r="D545" s="4" t="s">
        <v>187</v>
      </c>
      <c r="E545" s="4" t="s">
        <v>188</v>
      </c>
      <c r="F545" s="4"/>
      <c r="G545" s="4" t="s">
        <v>174</v>
      </c>
      <c r="H545" s="4"/>
      <c r="I545" s="4"/>
      <c r="J545" s="9">
        <v>100</v>
      </c>
      <c r="K545" s="9"/>
      <c r="L545" s="18">
        <f>IF(J545=100,0.3,IF(J545&lt;60,0,(J545*0.04-2)/8))</f>
        <v>0.3</v>
      </c>
    </row>
    <row r="546" spans="1:12">
      <c r="A546" s="4" t="s">
        <v>75</v>
      </c>
      <c r="B546" s="4" t="s">
        <v>86</v>
      </c>
      <c r="C546" s="4"/>
      <c r="D546" s="4" t="s">
        <v>187</v>
      </c>
      <c r="E546" s="4" t="s">
        <v>189</v>
      </c>
      <c r="F546" s="4"/>
      <c r="G546" s="4" t="s">
        <v>173</v>
      </c>
      <c r="H546" s="4"/>
      <c r="I546" s="4"/>
      <c r="J546" s="9">
        <v>20</v>
      </c>
      <c r="K546" s="9"/>
      <c r="L546" s="18">
        <f>IF(J546&gt;=20,0.2,IF(J546&lt;10,0,((J546-10)*0.1+2.5)/20))</f>
        <v>0.2</v>
      </c>
    </row>
    <row r="547" spans="1:12">
      <c r="A547" s="4" t="s">
        <v>75</v>
      </c>
      <c r="B547" s="4" t="s">
        <v>86</v>
      </c>
      <c r="C547" s="4"/>
      <c r="D547" s="4" t="s">
        <v>187</v>
      </c>
      <c r="E547" s="4" t="s">
        <v>189</v>
      </c>
      <c r="F547" s="4"/>
      <c r="G547" s="4" t="s">
        <v>174</v>
      </c>
      <c r="H547" s="4"/>
      <c r="I547" s="4"/>
      <c r="J547" s="9">
        <v>30</v>
      </c>
      <c r="K547" s="9"/>
      <c r="L547" s="18">
        <f>IF(J547&gt;=20,0.2,IF(J547&lt;10,0,((J547-10)*0.1+2.5)/20))</f>
        <v>0.2</v>
      </c>
    </row>
    <row r="548" spans="1:12">
      <c r="A548" s="4" t="s">
        <v>75</v>
      </c>
      <c r="B548" s="41" t="s">
        <v>86</v>
      </c>
      <c r="C548" s="4"/>
      <c r="D548" s="16" t="s">
        <v>192</v>
      </c>
      <c r="E548" s="17" t="s">
        <v>205</v>
      </c>
      <c r="F548" s="16" t="s">
        <v>156</v>
      </c>
      <c r="G548" s="16"/>
      <c r="H548" s="4" t="s">
        <v>206</v>
      </c>
      <c r="I548" s="4" t="s">
        <v>195</v>
      </c>
      <c r="J548" s="9">
        <v>0.25</v>
      </c>
      <c r="K548" s="9">
        <v>0.5</v>
      </c>
      <c r="L548" s="18">
        <f>J548*K548</f>
        <v>0.125</v>
      </c>
    </row>
    <row r="549" spans="1:12">
      <c r="A549" s="4" t="s">
        <v>75</v>
      </c>
      <c r="B549" s="4" t="s">
        <v>91</v>
      </c>
      <c r="C549" s="4"/>
      <c r="D549" s="4" t="s">
        <v>190</v>
      </c>
      <c r="E549" s="4" t="s">
        <v>191</v>
      </c>
      <c r="F549" s="4"/>
      <c r="G549" s="4" t="s">
        <v>173</v>
      </c>
      <c r="H549" s="4"/>
      <c r="I549" s="4"/>
      <c r="J549" s="9">
        <v>80</v>
      </c>
      <c r="K549" s="9"/>
      <c r="L549" s="9"/>
    </row>
    <row r="550" spans="1:12">
      <c r="A550" s="4" t="s">
        <v>75</v>
      </c>
      <c r="B550" s="4" t="s">
        <v>91</v>
      </c>
      <c r="C550" s="4"/>
      <c r="D550" s="4" t="s">
        <v>190</v>
      </c>
      <c r="E550" s="4" t="s">
        <v>191</v>
      </c>
      <c r="F550" s="4"/>
      <c r="G550" s="4" t="s">
        <v>174</v>
      </c>
      <c r="H550" s="4"/>
      <c r="I550" s="4"/>
      <c r="J550" s="9">
        <v>72</v>
      </c>
      <c r="K550" s="9"/>
      <c r="L550" s="9"/>
    </row>
    <row r="551" spans="1:12">
      <c r="A551" s="4" t="s">
        <v>75</v>
      </c>
      <c r="B551" s="4" t="s">
        <v>91</v>
      </c>
      <c r="C551" s="4"/>
      <c r="D551" s="4" t="s">
        <v>187</v>
      </c>
      <c r="E551" s="4" t="s">
        <v>188</v>
      </c>
      <c r="F551" s="4"/>
      <c r="G551" s="4" t="s">
        <v>173</v>
      </c>
      <c r="H551" s="4"/>
      <c r="I551" s="4"/>
      <c r="J551" s="9">
        <v>75.7666666666667</v>
      </c>
      <c r="K551" s="9"/>
      <c r="L551" s="18">
        <f>IF(J551=100,0.3,IF(J551&lt;60,0,(J551*0.04-2)/8))</f>
        <v>0.128833333333333</v>
      </c>
    </row>
    <row r="552" spans="1:12">
      <c r="A552" s="4" t="s">
        <v>75</v>
      </c>
      <c r="B552" s="4" t="s">
        <v>91</v>
      </c>
      <c r="C552" s="4"/>
      <c r="D552" s="4" t="s">
        <v>187</v>
      </c>
      <c r="E552" s="4" t="s">
        <v>188</v>
      </c>
      <c r="F552" s="4"/>
      <c r="G552" s="4" t="s">
        <v>174</v>
      </c>
      <c r="H552" s="4"/>
      <c r="I552" s="4"/>
      <c r="J552" s="9">
        <v>16</v>
      </c>
      <c r="K552" s="9"/>
      <c r="L552" s="18">
        <f>IF(J552=100,0.3,IF(J552&lt;60,0,(J552*0.04-2)/8))</f>
        <v>0</v>
      </c>
    </row>
    <row r="553" spans="1:12">
      <c r="A553" s="4" t="s">
        <v>75</v>
      </c>
      <c r="B553" s="4" t="s">
        <v>91</v>
      </c>
      <c r="C553" s="4"/>
      <c r="D553" s="4" t="s">
        <v>187</v>
      </c>
      <c r="E553" s="4" t="s">
        <v>189</v>
      </c>
      <c r="F553" s="4"/>
      <c r="G553" s="4" t="s">
        <v>173</v>
      </c>
      <c r="H553" s="4"/>
      <c r="I553" s="4"/>
      <c r="J553" s="9">
        <v>13</v>
      </c>
      <c r="K553" s="9"/>
      <c r="L553" s="18">
        <f>IF(J553&gt;=20,0.2,IF(J553&lt;10,0,((J553-10)*0.1+2.5)/20))</f>
        <v>0.14</v>
      </c>
    </row>
    <row r="554" spans="1:12">
      <c r="A554" s="4" t="s">
        <v>75</v>
      </c>
      <c r="B554" s="4" t="s">
        <v>91</v>
      </c>
      <c r="C554" s="4"/>
      <c r="D554" s="4" t="s">
        <v>187</v>
      </c>
      <c r="E554" s="4" t="s">
        <v>189</v>
      </c>
      <c r="F554" s="4"/>
      <c r="G554" s="4" t="s">
        <v>174</v>
      </c>
      <c r="H554" s="4"/>
      <c r="I554" s="4"/>
      <c r="J554" s="9">
        <v>19</v>
      </c>
      <c r="K554" s="9"/>
      <c r="L554" s="18">
        <f>IF(J554&gt;=20,0.2,IF(J554&lt;10,0,((J554-10)*0.1+2.5)/20))</f>
        <v>0.17</v>
      </c>
    </row>
    <row r="555" spans="1:12">
      <c r="A555" s="4" t="s">
        <v>75</v>
      </c>
      <c r="B555" s="4" t="s">
        <v>94</v>
      </c>
      <c r="C555" s="4"/>
      <c r="D555" s="4" t="s">
        <v>190</v>
      </c>
      <c r="E555" s="4" t="s">
        <v>191</v>
      </c>
      <c r="F555" s="4"/>
      <c r="G555" s="4" t="s">
        <v>173</v>
      </c>
      <c r="H555" s="4"/>
      <c r="I555" s="4"/>
      <c r="J555" s="9">
        <v>77</v>
      </c>
      <c r="K555" s="9"/>
      <c r="L555" s="9"/>
    </row>
    <row r="556" spans="1:12">
      <c r="A556" s="4" t="s">
        <v>75</v>
      </c>
      <c r="B556" s="4" t="s">
        <v>94</v>
      </c>
      <c r="C556" s="4"/>
      <c r="D556" s="4" t="s">
        <v>190</v>
      </c>
      <c r="E556" s="4" t="s">
        <v>191</v>
      </c>
      <c r="F556" s="4"/>
      <c r="G556" s="4" t="s">
        <v>174</v>
      </c>
      <c r="H556" s="4"/>
      <c r="I556" s="4"/>
      <c r="J556" s="9">
        <v>72</v>
      </c>
      <c r="K556" s="9"/>
      <c r="L556" s="9"/>
    </row>
    <row r="557" spans="1:12">
      <c r="A557" s="4" t="s">
        <v>75</v>
      </c>
      <c r="B557" s="4" t="s">
        <v>94</v>
      </c>
      <c r="C557" s="4"/>
      <c r="D557" s="4" t="s">
        <v>187</v>
      </c>
      <c r="E557" s="4" t="s">
        <v>188</v>
      </c>
      <c r="F557" s="4"/>
      <c r="G557" s="4" t="s">
        <v>173</v>
      </c>
      <c r="H557" s="4"/>
      <c r="I557" s="4"/>
      <c r="J557" s="9">
        <v>100</v>
      </c>
      <c r="K557" s="9"/>
      <c r="L557" s="18">
        <f>IF(J557=100,0.3,IF(J557&lt;60,0,(J557*0.04-2)/8))</f>
        <v>0.3</v>
      </c>
    </row>
    <row r="558" spans="1:12">
      <c r="A558" s="4" t="s">
        <v>75</v>
      </c>
      <c r="B558" s="4" t="s">
        <v>94</v>
      </c>
      <c r="C558" s="4"/>
      <c r="D558" s="4" t="s">
        <v>187</v>
      </c>
      <c r="E558" s="4" t="s">
        <v>188</v>
      </c>
      <c r="F558" s="4"/>
      <c r="G558" s="4" t="s">
        <v>174</v>
      </c>
      <c r="H558" s="4"/>
      <c r="I558" s="4"/>
      <c r="J558" s="9">
        <v>45.5</v>
      </c>
      <c r="K558" s="9"/>
      <c r="L558" s="18">
        <f>IF(J558=100,0.3,IF(J558&lt;60,0,(J558*0.04-2)/8))</f>
        <v>0</v>
      </c>
    </row>
    <row r="559" spans="1:12">
      <c r="A559" s="4" t="s">
        <v>75</v>
      </c>
      <c r="B559" s="4" t="s">
        <v>94</v>
      </c>
      <c r="C559" s="4"/>
      <c r="D559" s="4" t="s">
        <v>187</v>
      </c>
      <c r="E559" s="4" t="s">
        <v>189</v>
      </c>
      <c r="F559" s="4"/>
      <c r="G559" s="4" t="s">
        <v>173</v>
      </c>
      <c r="H559" s="4"/>
      <c r="I559" s="4"/>
      <c r="J559" s="9">
        <v>20</v>
      </c>
      <c r="K559" s="9"/>
      <c r="L559" s="18">
        <f>IF(J559&gt;=20,0.2,IF(J559&lt;10,0,((J559-10)*0.1+2.5)/20))</f>
        <v>0.2</v>
      </c>
    </row>
    <row r="560" spans="1:12">
      <c r="A560" s="4" t="s">
        <v>75</v>
      </c>
      <c r="B560" s="4" t="s">
        <v>94</v>
      </c>
      <c r="C560" s="4"/>
      <c r="D560" s="4" t="s">
        <v>187</v>
      </c>
      <c r="E560" s="4" t="s">
        <v>189</v>
      </c>
      <c r="F560" s="4"/>
      <c r="G560" s="4" t="s">
        <v>174</v>
      </c>
      <c r="H560" s="4"/>
      <c r="I560" s="4"/>
      <c r="J560" s="9">
        <v>20</v>
      </c>
      <c r="K560" s="9"/>
      <c r="L560" s="18">
        <f>IF(J560&gt;=20,0.2,IF(J560&lt;10,0,((J560-10)*0.1+2.5)/20))</f>
        <v>0.2</v>
      </c>
    </row>
    <row r="561" spans="1:12">
      <c r="A561" s="4" t="s">
        <v>75</v>
      </c>
      <c r="B561" s="4" t="s">
        <v>98</v>
      </c>
      <c r="C561" s="4"/>
      <c r="D561" s="4" t="s">
        <v>190</v>
      </c>
      <c r="E561" s="4" t="s">
        <v>191</v>
      </c>
      <c r="F561" s="4"/>
      <c r="G561" s="4" t="s">
        <v>173</v>
      </c>
      <c r="H561" s="4"/>
      <c r="I561" s="4"/>
      <c r="J561" s="9">
        <v>63</v>
      </c>
      <c r="K561" s="9"/>
      <c r="L561" s="9"/>
    </row>
    <row r="562" spans="1:12">
      <c r="A562" s="4" t="s">
        <v>75</v>
      </c>
      <c r="B562" s="4" t="s">
        <v>98</v>
      </c>
      <c r="C562" s="4"/>
      <c r="D562" s="4" t="s">
        <v>190</v>
      </c>
      <c r="E562" s="4" t="s">
        <v>191</v>
      </c>
      <c r="F562" s="4"/>
      <c r="G562" s="4" t="s">
        <v>174</v>
      </c>
      <c r="H562" s="4"/>
      <c r="I562" s="4"/>
      <c r="J562" s="9">
        <v>67</v>
      </c>
      <c r="K562" s="9"/>
      <c r="L562" s="9"/>
    </row>
    <row r="563" spans="1:12">
      <c r="A563" s="4" t="s">
        <v>75</v>
      </c>
      <c r="B563" s="4" t="s">
        <v>98</v>
      </c>
      <c r="C563" s="4"/>
      <c r="D563" s="4" t="s">
        <v>187</v>
      </c>
      <c r="E563" s="4" t="s">
        <v>188</v>
      </c>
      <c r="F563" s="4"/>
      <c r="G563" s="4" t="s">
        <v>173</v>
      </c>
      <c r="H563" s="4"/>
      <c r="I563" s="4"/>
      <c r="J563" s="9">
        <v>10.3166666666667</v>
      </c>
      <c r="K563" s="9"/>
      <c r="L563" s="18">
        <f>IF(J563=100,0.3,IF(J563&lt;60,0,(J563*0.04-2)/8))</f>
        <v>0</v>
      </c>
    </row>
    <row r="564" spans="1:12">
      <c r="A564" s="4" t="s">
        <v>75</v>
      </c>
      <c r="B564" s="4" t="s">
        <v>98</v>
      </c>
      <c r="C564" s="4"/>
      <c r="D564" s="4" t="s">
        <v>187</v>
      </c>
      <c r="E564" s="4" t="s">
        <v>188</v>
      </c>
      <c r="F564" s="4"/>
      <c r="G564" s="4" t="s">
        <v>174</v>
      </c>
      <c r="H564" s="4"/>
      <c r="I564" s="4"/>
      <c r="J564" s="9">
        <v>18.55</v>
      </c>
      <c r="K564" s="9"/>
      <c r="L564" s="18">
        <f>IF(J564=100,0.3,IF(J564&lt;60,0,(J564*0.04-2)/8))</f>
        <v>0</v>
      </c>
    </row>
    <row r="565" spans="1:12">
      <c r="A565" s="4" t="s">
        <v>75</v>
      </c>
      <c r="B565" s="4" t="s">
        <v>98</v>
      </c>
      <c r="C565" s="4"/>
      <c r="D565" s="4" t="s">
        <v>187</v>
      </c>
      <c r="E565" s="4" t="s">
        <v>189</v>
      </c>
      <c r="F565" s="4"/>
      <c r="G565" s="4" t="s">
        <v>173</v>
      </c>
      <c r="H565" s="4"/>
      <c r="I565" s="4"/>
      <c r="J565" s="9">
        <v>0</v>
      </c>
      <c r="K565" s="9"/>
      <c r="L565" s="18">
        <f>IF(J565&gt;=20,0.2,IF(J565&lt;10,0,((J565-10)*0.1+2.5)/20))</f>
        <v>0</v>
      </c>
    </row>
    <row r="566" spans="1:12">
      <c r="A566" s="4" t="s">
        <v>75</v>
      </c>
      <c r="B566" s="4" t="s">
        <v>98</v>
      </c>
      <c r="C566" s="4"/>
      <c r="D566" s="4" t="s">
        <v>187</v>
      </c>
      <c r="E566" s="4" t="s">
        <v>189</v>
      </c>
      <c r="F566" s="4"/>
      <c r="G566" s="4" t="s">
        <v>174</v>
      </c>
      <c r="H566" s="4"/>
      <c r="I566" s="4"/>
      <c r="J566" s="9">
        <v>7</v>
      </c>
      <c r="K566" s="9"/>
      <c r="L566" s="18">
        <f>IF(J566&gt;=20,0.2,IF(J566&lt;10,0,((J566-10)*0.1+2.5)/20))</f>
        <v>0</v>
      </c>
    </row>
    <row r="567" spans="1:12">
      <c r="A567" s="4" t="s">
        <v>75</v>
      </c>
      <c r="B567" s="4" t="s">
        <v>83</v>
      </c>
      <c r="C567" s="4"/>
      <c r="D567" s="4" t="s">
        <v>190</v>
      </c>
      <c r="E567" s="4" t="s">
        <v>191</v>
      </c>
      <c r="F567" s="4"/>
      <c r="G567" s="4" t="s">
        <v>173</v>
      </c>
      <c r="H567" s="4"/>
      <c r="I567" s="4"/>
      <c r="J567" s="9">
        <v>65</v>
      </c>
      <c r="K567" s="9"/>
      <c r="L567" s="9"/>
    </row>
    <row r="568" spans="1:12">
      <c r="A568" s="4" t="s">
        <v>75</v>
      </c>
      <c r="B568" s="4" t="s">
        <v>83</v>
      </c>
      <c r="C568" s="4"/>
      <c r="D568" s="4" t="s">
        <v>190</v>
      </c>
      <c r="E568" s="4" t="s">
        <v>191</v>
      </c>
      <c r="F568" s="4"/>
      <c r="G568" s="4" t="s">
        <v>174</v>
      </c>
      <c r="H568" s="4"/>
      <c r="I568" s="4"/>
      <c r="J568" s="9">
        <v>72</v>
      </c>
      <c r="K568" s="9"/>
      <c r="L568" s="9"/>
    </row>
    <row r="569" spans="1:12">
      <c r="A569" s="4" t="s">
        <v>75</v>
      </c>
      <c r="B569" s="4" t="s">
        <v>83</v>
      </c>
      <c r="C569" s="4"/>
      <c r="D569" s="4" t="s">
        <v>187</v>
      </c>
      <c r="E569" s="4" t="s">
        <v>188</v>
      </c>
      <c r="F569" s="4"/>
      <c r="G569" s="4" t="s">
        <v>173</v>
      </c>
      <c r="H569" s="4"/>
      <c r="I569" s="4"/>
      <c r="J569" s="9">
        <v>100</v>
      </c>
      <c r="K569" s="9"/>
      <c r="L569" s="18">
        <f>IF(J569=100,0.3,IF(J569&lt;60,0,(J569*0.04-2)/8))</f>
        <v>0.3</v>
      </c>
    </row>
    <row r="570" spans="1:12">
      <c r="A570" s="4" t="s">
        <v>75</v>
      </c>
      <c r="B570" s="4" t="s">
        <v>83</v>
      </c>
      <c r="C570" s="4"/>
      <c r="D570" s="4" t="s">
        <v>187</v>
      </c>
      <c r="E570" s="4" t="s">
        <v>188</v>
      </c>
      <c r="F570" s="4"/>
      <c r="G570" s="4" t="s">
        <v>174</v>
      </c>
      <c r="H570" s="4"/>
      <c r="I570" s="4"/>
      <c r="J570" s="9">
        <v>73.83</v>
      </c>
      <c r="K570" s="9"/>
      <c r="L570" s="18">
        <f>IF(J570=100,0.3,IF(J570&lt;60,0,(J570*0.04-2)/8))</f>
        <v>0.11915</v>
      </c>
    </row>
    <row r="571" spans="1:12">
      <c r="A571" s="4" t="s">
        <v>75</v>
      </c>
      <c r="B571" s="4" t="s">
        <v>83</v>
      </c>
      <c r="C571" s="4"/>
      <c r="D571" s="4" t="s">
        <v>187</v>
      </c>
      <c r="E571" s="4" t="s">
        <v>189</v>
      </c>
      <c r="F571" s="4"/>
      <c r="G571" s="4" t="s">
        <v>173</v>
      </c>
      <c r="H571" s="4"/>
      <c r="I571" s="4"/>
      <c r="J571" s="9">
        <v>20</v>
      </c>
      <c r="K571" s="9"/>
      <c r="L571" s="18">
        <f>IF(J571&gt;=20,0.2,IF(J571&lt;10,0,((J571-10)*0.1+2.5)/20))</f>
        <v>0.2</v>
      </c>
    </row>
    <row r="572" spans="1:12">
      <c r="A572" s="4" t="s">
        <v>75</v>
      </c>
      <c r="B572" s="4" t="s">
        <v>83</v>
      </c>
      <c r="C572" s="4"/>
      <c r="D572" s="4" t="s">
        <v>187</v>
      </c>
      <c r="E572" s="4" t="s">
        <v>189</v>
      </c>
      <c r="F572" s="4"/>
      <c r="G572" s="4" t="s">
        <v>174</v>
      </c>
      <c r="H572" s="4"/>
      <c r="I572" s="4"/>
      <c r="J572" s="9">
        <v>21</v>
      </c>
      <c r="K572" s="9"/>
      <c r="L572" s="18">
        <f>IF(J572&gt;=20,0.2,IF(J572&lt;10,0,((J572-10)*0.1+2.5)/20))</f>
        <v>0.2</v>
      </c>
    </row>
    <row r="573" spans="1:12">
      <c r="A573" s="4" t="s">
        <v>75</v>
      </c>
      <c r="B573" s="4" t="s">
        <v>84</v>
      </c>
      <c r="C573" s="4"/>
      <c r="D573" s="4" t="s">
        <v>190</v>
      </c>
      <c r="E573" s="4" t="s">
        <v>191</v>
      </c>
      <c r="F573" s="4"/>
      <c r="G573" s="4" t="s">
        <v>173</v>
      </c>
      <c r="H573" s="4"/>
      <c r="I573" s="4"/>
      <c r="J573" s="9">
        <v>92</v>
      </c>
      <c r="K573" s="9"/>
      <c r="L573" s="9"/>
    </row>
    <row r="574" spans="1:12">
      <c r="A574" s="4" t="s">
        <v>75</v>
      </c>
      <c r="B574" s="4" t="s">
        <v>84</v>
      </c>
      <c r="C574" s="4"/>
      <c r="D574" s="4" t="s">
        <v>190</v>
      </c>
      <c r="E574" s="4" t="s">
        <v>191</v>
      </c>
      <c r="F574" s="4"/>
      <c r="G574" s="4" t="s">
        <v>174</v>
      </c>
      <c r="H574" s="4"/>
      <c r="I574" s="4"/>
      <c r="J574" s="9">
        <v>85</v>
      </c>
      <c r="K574" s="9"/>
      <c r="L574" s="9"/>
    </row>
    <row r="575" spans="1:12">
      <c r="A575" s="4" t="s">
        <v>75</v>
      </c>
      <c r="B575" s="4" t="s">
        <v>84</v>
      </c>
      <c r="C575" s="4"/>
      <c r="D575" s="4" t="s">
        <v>187</v>
      </c>
      <c r="E575" s="4" t="s">
        <v>188</v>
      </c>
      <c r="F575" s="4"/>
      <c r="G575" s="4" t="s">
        <v>173</v>
      </c>
      <c r="H575" s="4"/>
      <c r="I575" s="4"/>
      <c r="J575" s="9">
        <v>100</v>
      </c>
      <c r="K575" s="9"/>
      <c r="L575" s="18">
        <f>IF(J575=100,0.3,IF(J575&lt;60,0,(J575*0.04-2)/8))</f>
        <v>0.3</v>
      </c>
    </row>
    <row r="576" spans="1:12">
      <c r="A576" s="4" t="s">
        <v>75</v>
      </c>
      <c r="B576" s="4" t="s">
        <v>84</v>
      </c>
      <c r="C576" s="4"/>
      <c r="D576" s="4" t="s">
        <v>187</v>
      </c>
      <c r="E576" s="4" t="s">
        <v>188</v>
      </c>
      <c r="F576" s="4"/>
      <c r="G576" s="4" t="s">
        <v>174</v>
      </c>
      <c r="H576" s="4"/>
      <c r="I576" s="4"/>
      <c r="J576" s="9">
        <v>100</v>
      </c>
      <c r="K576" s="9"/>
      <c r="L576" s="18">
        <f>IF(J576=100,0.3,IF(J576&lt;60,0,(J576*0.04-2)/8))</f>
        <v>0.3</v>
      </c>
    </row>
    <row r="577" spans="1:12">
      <c r="A577" s="4" t="s">
        <v>75</v>
      </c>
      <c r="B577" s="4" t="s">
        <v>84</v>
      </c>
      <c r="C577" s="4"/>
      <c r="D577" s="4" t="s">
        <v>187</v>
      </c>
      <c r="E577" s="4" t="s">
        <v>189</v>
      </c>
      <c r="F577" s="4"/>
      <c r="G577" s="4" t="s">
        <v>173</v>
      </c>
      <c r="H577" s="4"/>
      <c r="I577" s="4"/>
      <c r="J577" s="9">
        <v>16</v>
      </c>
      <c r="K577" s="9"/>
      <c r="L577" s="18">
        <f>IF(J577&gt;=20,0.2,IF(J577&lt;10,0,((J577-10)*0.1+2.5)/20))</f>
        <v>0.155</v>
      </c>
    </row>
    <row r="578" spans="1:12">
      <c r="A578" s="4" t="s">
        <v>75</v>
      </c>
      <c r="B578" s="4" t="s">
        <v>84</v>
      </c>
      <c r="C578" s="4"/>
      <c r="D578" s="4" t="s">
        <v>187</v>
      </c>
      <c r="E578" s="4" t="s">
        <v>189</v>
      </c>
      <c r="F578" s="4"/>
      <c r="G578" s="4" t="s">
        <v>174</v>
      </c>
      <c r="H578" s="4"/>
      <c r="I578" s="4"/>
      <c r="J578" s="9">
        <v>14</v>
      </c>
      <c r="K578" s="9"/>
      <c r="L578" s="18">
        <f>IF(J578&gt;=20,0.2,IF(J578&lt;10,0,((J578-10)*0.1+2.5)/20))</f>
        <v>0.145</v>
      </c>
    </row>
    <row r="579" spans="1:12">
      <c r="A579" s="4" t="s">
        <v>75</v>
      </c>
      <c r="B579" s="4" t="s">
        <v>79</v>
      </c>
      <c r="C579" s="4"/>
      <c r="D579" s="4" t="s">
        <v>190</v>
      </c>
      <c r="E579" s="4" t="s">
        <v>191</v>
      </c>
      <c r="F579" s="4"/>
      <c r="G579" s="4" t="s">
        <v>173</v>
      </c>
      <c r="H579" s="4"/>
      <c r="I579" s="4"/>
      <c r="J579" s="9">
        <v>85</v>
      </c>
      <c r="K579" s="9"/>
      <c r="L579" s="9"/>
    </row>
    <row r="580" spans="1:12">
      <c r="A580" s="4" t="s">
        <v>75</v>
      </c>
      <c r="B580" s="4" t="s">
        <v>79</v>
      </c>
      <c r="C580" s="4"/>
      <c r="D580" s="4" t="s">
        <v>190</v>
      </c>
      <c r="E580" s="4" t="s">
        <v>191</v>
      </c>
      <c r="F580" s="4"/>
      <c r="G580" s="4" t="s">
        <v>174</v>
      </c>
      <c r="H580" s="4"/>
      <c r="I580" s="4"/>
      <c r="J580" s="9">
        <v>75</v>
      </c>
      <c r="K580" s="9"/>
      <c r="L580" s="9"/>
    </row>
    <row r="581" spans="1:12">
      <c r="A581" s="4" t="s">
        <v>75</v>
      </c>
      <c r="B581" s="4" t="s">
        <v>79</v>
      </c>
      <c r="C581" s="4"/>
      <c r="D581" s="4" t="s">
        <v>187</v>
      </c>
      <c r="E581" s="4" t="s">
        <v>188</v>
      </c>
      <c r="F581" s="4"/>
      <c r="G581" s="4" t="s">
        <v>173</v>
      </c>
      <c r="H581" s="4"/>
      <c r="I581" s="4"/>
      <c r="J581" s="9">
        <v>100</v>
      </c>
      <c r="K581" s="9"/>
      <c r="L581" s="18">
        <f>IF(J581=100,0.3,IF(J581&lt;60,0,(J581*0.04-2)/8))</f>
        <v>0.3</v>
      </c>
    </row>
    <row r="582" spans="1:12">
      <c r="A582" s="4" t="s">
        <v>75</v>
      </c>
      <c r="B582" s="4" t="s">
        <v>79</v>
      </c>
      <c r="C582" s="4"/>
      <c r="D582" s="4" t="s">
        <v>187</v>
      </c>
      <c r="E582" s="4" t="s">
        <v>188</v>
      </c>
      <c r="F582" s="4"/>
      <c r="G582" s="4" t="s">
        <v>174</v>
      </c>
      <c r="H582" s="4"/>
      <c r="I582" s="4"/>
      <c r="J582" s="9">
        <v>100</v>
      </c>
      <c r="K582" s="9"/>
      <c r="L582" s="18">
        <f>IF(J582=100,0.3,IF(J582&lt;60,0,(J582*0.04-2)/8))</f>
        <v>0.3</v>
      </c>
    </row>
    <row r="583" spans="1:12">
      <c r="A583" s="4" t="s">
        <v>75</v>
      </c>
      <c r="B583" s="4" t="s">
        <v>79</v>
      </c>
      <c r="C583" s="4"/>
      <c r="D583" s="4" t="s">
        <v>187</v>
      </c>
      <c r="E583" s="4" t="s">
        <v>189</v>
      </c>
      <c r="F583" s="4"/>
      <c r="G583" s="4" t="s">
        <v>173</v>
      </c>
      <c r="H583" s="4"/>
      <c r="I583" s="4"/>
      <c r="J583" s="9">
        <v>20</v>
      </c>
      <c r="K583" s="9"/>
      <c r="L583" s="18">
        <f>IF(J583&gt;=20,0.2,IF(J583&lt;10,0,((J583-10)*0.1+2.5)/20))</f>
        <v>0.2</v>
      </c>
    </row>
    <row r="584" spans="1:12">
      <c r="A584" s="4" t="s">
        <v>75</v>
      </c>
      <c r="B584" s="4" t="s">
        <v>79</v>
      </c>
      <c r="C584" s="4"/>
      <c r="D584" s="4" t="s">
        <v>187</v>
      </c>
      <c r="E584" s="4" t="s">
        <v>189</v>
      </c>
      <c r="F584" s="4"/>
      <c r="G584" s="4" t="s">
        <v>174</v>
      </c>
      <c r="H584" s="4"/>
      <c r="I584" s="4"/>
      <c r="J584" s="9">
        <v>22</v>
      </c>
      <c r="K584" s="9"/>
      <c r="L584" s="18">
        <f>IF(J584&gt;=20,0.2,IF(J584&lt;10,0,((J584-10)*0.1+2.5)/20))</f>
        <v>0.2</v>
      </c>
    </row>
    <row r="585" spans="1:12">
      <c r="A585" s="4" t="s">
        <v>75</v>
      </c>
      <c r="B585" s="4" t="s">
        <v>76</v>
      </c>
      <c r="C585" s="4"/>
      <c r="D585" s="4" t="s">
        <v>190</v>
      </c>
      <c r="E585" s="4" t="s">
        <v>191</v>
      </c>
      <c r="F585" s="4"/>
      <c r="G585" s="4" t="s">
        <v>173</v>
      </c>
      <c r="H585" s="4"/>
      <c r="I585" s="4"/>
      <c r="J585" s="9">
        <v>88</v>
      </c>
      <c r="K585" s="9"/>
      <c r="L585" s="9"/>
    </row>
    <row r="586" spans="1:12">
      <c r="A586" s="4" t="s">
        <v>75</v>
      </c>
      <c r="B586" s="4" t="s">
        <v>76</v>
      </c>
      <c r="C586" s="4"/>
      <c r="D586" s="4" t="s">
        <v>190</v>
      </c>
      <c r="E586" s="4" t="s">
        <v>191</v>
      </c>
      <c r="F586" s="4"/>
      <c r="G586" s="4" t="s">
        <v>174</v>
      </c>
      <c r="H586" s="4"/>
      <c r="I586" s="4"/>
      <c r="J586" s="9">
        <v>89</v>
      </c>
      <c r="K586" s="9"/>
      <c r="L586" s="9"/>
    </row>
    <row r="587" spans="1:12">
      <c r="A587" s="4" t="s">
        <v>75</v>
      </c>
      <c r="B587" s="4" t="s">
        <v>76</v>
      </c>
      <c r="C587" s="4"/>
      <c r="D587" s="4" t="s">
        <v>187</v>
      </c>
      <c r="E587" s="4" t="s">
        <v>188</v>
      </c>
      <c r="F587" s="4"/>
      <c r="G587" s="4" t="s">
        <v>173</v>
      </c>
      <c r="H587" s="4"/>
      <c r="I587" s="4"/>
      <c r="J587" s="9">
        <v>100</v>
      </c>
      <c r="K587" s="9"/>
      <c r="L587" s="18">
        <f>IF(J587=100,0.3,IF(J587&lt;60,0,(J587*0.04-2)/8))</f>
        <v>0.3</v>
      </c>
    </row>
    <row r="588" spans="1:12">
      <c r="A588" s="4" t="s">
        <v>75</v>
      </c>
      <c r="B588" s="4" t="s">
        <v>76</v>
      </c>
      <c r="C588" s="4"/>
      <c r="D588" s="4" t="s">
        <v>187</v>
      </c>
      <c r="E588" s="4" t="s">
        <v>188</v>
      </c>
      <c r="F588" s="4"/>
      <c r="G588" s="4" t="s">
        <v>174</v>
      </c>
      <c r="H588" s="4"/>
      <c r="I588" s="4"/>
      <c r="J588" s="9">
        <v>100</v>
      </c>
      <c r="K588" s="9"/>
      <c r="L588" s="18">
        <f>IF(J588=100,0.3,IF(J588&lt;60,0,(J588*0.04-2)/8))</f>
        <v>0.3</v>
      </c>
    </row>
    <row r="589" spans="1:12">
      <c r="A589" s="4" t="s">
        <v>75</v>
      </c>
      <c r="B589" s="4" t="s">
        <v>76</v>
      </c>
      <c r="C589" s="4"/>
      <c r="D589" s="4" t="s">
        <v>187</v>
      </c>
      <c r="E589" s="4" t="s">
        <v>189</v>
      </c>
      <c r="F589" s="4"/>
      <c r="G589" s="4" t="s">
        <v>173</v>
      </c>
      <c r="H589" s="4"/>
      <c r="I589" s="4"/>
      <c r="J589" s="9">
        <v>20</v>
      </c>
      <c r="K589" s="9"/>
      <c r="L589" s="18">
        <f>IF(J589&gt;=20,0.2,IF(J589&lt;10,0,((J589-10)*0.1+2.5)/20))</f>
        <v>0.2</v>
      </c>
    </row>
    <row r="590" spans="1:12">
      <c r="A590" s="4" t="s">
        <v>75</v>
      </c>
      <c r="B590" s="4" t="s">
        <v>76</v>
      </c>
      <c r="C590" s="4"/>
      <c r="D590" s="4" t="s">
        <v>187</v>
      </c>
      <c r="E590" s="4" t="s">
        <v>189</v>
      </c>
      <c r="F590" s="4"/>
      <c r="G590" s="4" t="s">
        <v>174</v>
      </c>
      <c r="H590" s="4"/>
      <c r="I590" s="4"/>
      <c r="J590" s="9">
        <v>24</v>
      </c>
      <c r="K590" s="9"/>
      <c r="L590" s="18">
        <f>IF(J590&gt;=20,0.2,IF(J590&lt;10,0,((J590-10)*0.1+2.5)/20))</f>
        <v>0.2</v>
      </c>
    </row>
    <row r="591" spans="1:12">
      <c r="A591" s="4" t="s">
        <v>75</v>
      </c>
      <c r="B591" s="41" t="s">
        <v>76</v>
      </c>
      <c r="C591" s="4"/>
      <c r="D591" s="16" t="s">
        <v>192</v>
      </c>
      <c r="E591" s="17" t="s">
        <v>213</v>
      </c>
      <c r="F591" s="16" t="s">
        <v>156</v>
      </c>
      <c r="G591" s="4"/>
      <c r="H591" s="4" t="s">
        <v>200</v>
      </c>
      <c r="I591" s="4"/>
      <c r="J591" s="9">
        <v>0.25</v>
      </c>
      <c r="K591" s="9"/>
      <c r="L591" s="18">
        <f>J591</f>
        <v>0.25</v>
      </c>
    </row>
    <row r="592" spans="1:12">
      <c r="A592" s="4" t="s">
        <v>75</v>
      </c>
      <c r="B592" s="41" t="s">
        <v>76</v>
      </c>
      <c r="C592" s="4"/>
      <c r="D592" s="16" t="s">
        <v>192</v>
      </c>
      <c r="E592" s="17" t="s">
        <v>204</v>
      </c>
      <c r="F592" s="16" t="s">
        <v>156</v>
      </c>
      <c r="G592" s="4"/>
      <c r="H592" s="4" t="s">
        <v>206</v>
      </c>
      <c r="I592" s="4"/>
      <c r="J592" s="9">
        <v>0.25</v>
      </c>
      <c r="K592" s="9"/>
      <c r="L592" s="18">
        <f>J592</f>
        <v>0.25</v>
      </c>
    </row>
    <row r="593" spans="1:12">
      <c r="A593" s="4" t="s">
        <v>75</v>
      </c>
      <c r="B593" s="41" t="s">
        <v>76</v>
      </c>
      <c r="C593" s="4"/>
      <c r="D593" s="16" t="s">
        <v>192</v>
      </c>
      <c r="E593" s="17" t="s">
        <v>201</v>
      </c>
      <c r="F593" s="16" t="s">
        <v>156</v>
      </c>
      <c r="G593" s="16"/>
      <c r="H593" s="4" t="s">
        <v>194</v>
      </c>
      <c r="I593" s="4" t="s">
        <v>195</v>
      </c>
      <c r="J593" s="19">
        <v>1</v>
      </c>
      <c r="K593" s="9">
        <v>0.5</v>
      </c>
      <c r="L593" s="18">
        <f>J593*K593</f>
        <v>0.5</v>
      </c>
    </row>
    <row r="594" spans="1:12">
      <c r="A594" s="4" t="s">
        <v>75</v>
      </c>
      <c r="B594" s="4" t="s">
        <v>87</v>
      </c>
      <c r="C594" s="4"/>
      <c r="D594" s="4" t="s">
        <v>190</v>
      </c>
      <c r="E594" s="4" t="s">
        <v>191</v>
      </c>
      <c r="F594" s="4"/>
      <c r="G594" s="4" t="s">
        <v>173</v>
      </c>
      <c r="H594" s="4"/>
      <c r="I594" s="4"/>
      <c r="J594" s="9">
        <v>80</v>
      </c>
      <c r="K594" s="9"/>
      <c r="L594" s="9"/>
    </row>
    <row r="595" spans="1:12">
      <c r="A595" s="4" t="s">
        <v>75</v>
      </c>
      <c r="B595" s="4" t="s">
        <v>87</v>
      </c>
      <c r="C595" s="4"/>
      <c r="D595" s="4" t="s">
        <v>190</v>
      </c>
      <c r="E595" s="4" t="s">
        <v>191</v>
      </c>
      <c r="F595" s="4"/>
      <c r="G595" s="4" t="s">
        <v>174</v>
      </c>
      <c r="H595" s="4"/>
      <c r="I595" s="4"/>
      <c r="J595" s="9">
        <v>72</v>
      </c>
      <c r="K595" s="9"/>
      <c r="L595" s="9"/>
    </row>
    <row r="596" spans="1:12">
      <c r="A596" s="4" t="s">
        <v>75</v>
      </c>
      <c r="B596" s="4" t="s">
        <v>87</v>
      </c>
      <c r="C596" s="4"/>
      <c r="D596" s="4" t="s">
        <v>187</v>
      </c>
      <c r="E596" s="4" t="s">
        <v>188</v>
      </c>
      <c r="F596" s="4"/>
      <c r="G596" s="4" t="s">
        <v>173</v>
      </c>
      <c r="H596" s="4"/>
      <c r="I596" s="4"/>
      <c r="J596" s="9">
        <v>100</v>
      </c>
      <c r="K596" s="9"/>
      <c r="L596" s="18">
        <f>IF(J596=100,0.3,IF(J596&lt;60,0,(J596*0.04-2)/8))</f>
        <v>0.3</v>
      </c>
    </row>
    <row r="597" spans="1:12">
      <c r="A597" s="4" t="s">
        <v>75</v>
      </c>
      <c r="B597" s="4" t="s">
        <v>87</v>
      </c>
      <c r="C597" s="4"/>
      <c r="D597" s="4" t="s">
        <v>187</v>
      </c>
      <c r="E597" s="4" t="s">
        <v>188</v>
      </c>
      <c r="F597" s="4"/>
      <c r="G597" s="4" t="s">
        <v>174</v>
      </c>
      <c r="H597" s="4"/>
      <c r="I597" s="4"/>
      <c r="J597" s="9">
        <v>100</v>
      </c>
      <c r="K597" s="9"/>
      <c r="L597" s="18">
        <f>IF(J597=100,0.3,IF(J597&lt;60,0,(J597*0.04-2)/8))</f>
        <v>0.3</v>
      </c>
    </row>
    <row r="598" spans="1:12">
      <c r="A598" s="4" t="s">
        <v>75</v>
      </c>
      <c r="B598" s="4" t="s">
        <v>87</v>
      </c>
      <c r="C598" s="4"/>
      <c r="D598" s="4" t="s">
        <v>187</v>
      </c>
      <c r="E598" s="4" t="s">
        <v>189</v>
      </c>
      <c r="F598" s="4"/>
      <c r="G598" s="4" t="s">
        <v>173</v>
      </c>
      <c r="H598" s="4"/>
      <c r="I598" s="4"/>
      <c r="J598" s="9">
        <v>15</v>
      </c>
      <c r="K598" s="9"/>
      <c r="L598" s="18">
        <f>IF(J598&gt;=20,0.2,IF(J598&lt;10,0,((J598-10)*0.1+2.5)/20))</f>
        <v>0.15</v>
      </c>
    </row>
    <row r="599" spans="1:12">
      <c r="A599" s="4" t="s">
        <v>75</v>
      </c>
      <c r="B599" s="4" t="s">
        <v>87</v>
      </c>
      <c r="C599" s="4"/>
      <c r="D599" s="4" t="s">
        <v>187</v>
      </c>
      <c r="E599" s="4" t="s">
        <v>189</v>
      </c>
      <c r="F599" s="4"/>
      <c r="G599" s="4" t="s">
        <v>174</v>
      </c>
      <c r="H599" s="4"/>
      <c r="I599" s="4"/>
      <c r="J599" s="9">
        <v>11</v>
      </c>
      <c r="K599" s="9"/>
      <c r="L599" s="18">
        <f>IF(J599&gt;=20,0.2,IF(J599&lt;10,0,((J599-10)*0.1+2.5)/20))</f>
        <v>0.13</v>
      </c>
    </row>
    <row r="600" spans="1:12">
      <c r="A600" s="4" t="s">
        <v>75</v>
      </c>
      <c r="B600" s="4" t="s">
        <v>90</v>
      </c>
      <c r="C600" s="4"/>
      <c r="D600" s="4" t="s">
        <v>190</v>
      </c>
      <c r="E600" s="4" t="s">
        <v>191</v>
      </c>
      <c r="F600" s="4"/>
      <c r="G600" s="4" t="s">
        <v>173</v>
      </c>
      <c r="H600" s="4"/>
      <c r="I600" s="4"/>
      <c r="J600" s="9">
        <v>82</v>
      </c>
      <c r="K600" s="9"/>
      <c r="L600" s="9"/>
    </row>
    <row r="601" spans="1:12">
      <c r="A601" s="4" t="s">
        <v>75</v>
      </c>
      <c r="B601" s="4" t="s">
        <v>90</v>
      </c>
      <c r="C601" s="4"/>
      <c r="D601" s="4" t="s">
        <v>190</v>
      </c>
      <c r="E601" s="4" t="s">
        <v>191</v>
      </c>
      <c r="F601" s="4"/>
      <c r="G601" s="4" t="s">
        <v>174</v>
      </c>
      <c r="H601" s="4"/>
      <c r="I601" s="4"/>
      <c r="J601" s="9">
        <v>65</v>
      </c>
      <c r="K601" s="9"/>
      <c r="L601" s="9"/>
    </row>
    <row r="602" spans="1:12">
      <c r="A602" s="4" t="s">
        <v>75</v>
      </c>
      <c r="B602" s="4" t="s">
        <v>90</v>
      </c>
      <c r="C602" s="4"/>
      <c r="D602" s="4" t="s">
        <v>187</v>
      </c>
      <c r="E602" s="4" t="s">
        <v>188</v>
      </c>
      <c r="F602" s="4"/>
      <c r="G602" s="4" t="s">
        <v>173</v>
      </c>
      <c r="H602" s="4"/>
      <c r="I602" s="4"/>
      <c r="J602" s="9">
        <v>100</v>
      </c>
      <c r="K602" s="9"/>
      <c r="L602" s="18">
        <f>IF(J602=100,0.3,IF(J602&lt;60,0,(J602*0.04-2)/8))</f>
        <v>0.3</v>
      </c>
    </row>
    <row r="603" spans="1:12">
      <c r="A603" s="4" t="s">
        <v>75</v>
      </c>
      <c r="B603" s="4" t="s">
        <v>90</v>
      </c>
      <c r="C603" s="4"/>
      <c r="D603" s="4" t="s">
        <v>187</v>
      </c>
      <c r="E603" s="4" t="s">
        <v>188</v>
      </c>
      <c r="F603" s="4"/>
      <c r="G603" s="4" t="s">
        <v>174</v>
      </c>
      <c r="H603" s="4"/>
      <c r="I603" s="4"/>
      <c r="J603" s="9">
        <v>100</v>
      </c>
      <c r="K603" s="9"/>
      <c r="L603" s="18">
        <f>IF(J603=100,0.3,IF(J603&lt;60,0,(J603*0.04-2)/8))</f>
        <v>0.3</v>
      </c>
    </row>
    <row r="604" spans="1:12">
      <c r="A604" s="4" t="s">
        <v>75</v>
      </c>
      <c r="B604" s="4" t="s">
        <v>90</v>
      </c>
      <c r="C604" s="4"/>
      <c r="D604" s="4" t="s">
        <v>187</v>
      </c>
      <c r="E604" s="4" t="s">
        <v>189</v>
      </c>
      <c r="F604" s="4"/>
      <c r="G604" s="4" t="s">
        <v>173</v>
      </c>
      <c r="H604" s="4"/>
      <c r="I604" s="4"/>
      <c r="J604" s="9">
        <v>20</v>
      </c>
      <c r="K604" s="9"/>
      <c r="L604" s="18">
        <f>IF(J604&gt;=20,0.2,IF(J604&lt;10,0,((J604-10)*0.1+2.5)/20))</f>
        <v>0.2</v>
      </c>
    </row>
    <row r="605" spans="1:12">
      <c r="A605" s="4" t="s">
        <v>75</v>
      </c>
      <c r="B605" s="4" t="s">
        <v>90</v>
      </c>
      <c r="C605" s="4"/>
      <c r="D605" s="4" t="s">
        <v>187</v>
      </c>
      <c r="E605" s="4" t="s">
        <v>189</v>
      </c>
      <c r="F605" s="4"/>
      <c r="G605" s="4" t="s">
        <v>174</v>
      </c>
      <c r="H605" s="4"/>
      <c r="I605" s="4"/>
      <c r="J605" s="9">
        <v>21</v>
      </c>
      <c r="K605" s="9"/>
      <c r="L605" s="18">
        <f>IF(J605&gt;=20,0.2,IF(J605&lt;10,0,((J605-10)*0.1+2.5)/20))</f>
        <v>0.2</v>
      </c>
    </row>
    <row r="606" spans="1:12">
      <c r="A606" s="4" t="s">
        <v>75</v>
      </c>
      <c r="B606" s="4" t="s">
        <v>81</v>
      </c>
      <c r="C606" s="4"/>
      <c r="D606" s="4" t="s">
        <v>190</v>
      </c>
      <c r="E606" s="4" t="s">
        <v>191</v>
      </c>
      <c r="F606" s="4"/>
      <c r="G606" s="4" t="s">
        <v>173</v>
      </c>
      <c r="H606" s="4"/>
      <c r="I606" s="4"/>
      <c r="J606" s="9">
        <v>83</v>
      </c>
      <c r="K606" s="9"/>
      <c r="L606" s="9"/>
    </row>
    <row r="607" spans="1:12">
      <c r="A607" s="4" t="s">
        <v>75</v>
      </c>
      <c r="B607" s="4" t="s">
        <v>81</v>
      </c>
      <c r="C607" s="4"/>
      <c r="D607" s="4" t="s">
        <v>190</v>
      </c>
      <c r="E607" s="4" t="s">
        <v>191</v>
      </c>
      <c r="F607" s="4"/>
      <c r="G607" s="4" t="s">
        <v>174</v>
      </c>
      <c r="H607" s="4"/>
      <c r="I607" s="4"/>
      <c r="J607" s="9">
        <v>78</v>
      </c>
      <c r="K607" s="9"/>
      <c r="L607" s="9"/>
    </row>
    <row r="608" spans="1:12">
      <c r="A608" s="4" t="s">
        <v>75</v>
      </c>
      <c r="B608" s="4" t="s">
        <v>81</v>
      </c>
      <c r="C608" s="4"/>
      <c r="D608" s="4" t="s">
        <v>187</v>
      </c>
      <c r="E608" s="4" t="s">
        <v>188</v>
      </c>
      <c r="F608" s="4"/>
      <c r="G608" s="4" t="s">
        <v>173</v>
      </c>
      <c r="H608" s="4"/>
      <c r="I608" s="4"/>
      <c r="J608" s="9">
        <v>100</v>
      </c>
      <c r="K608" s="9"/>
      <c r="L608" s="18">
        <f>IF(J608=100,0.3,IF(J608&lt;60,0,(J608*0.04-2)/8))</f>
        <v>0.3</v>
      </c>
    </row>
    <row r="609" spans="1:12">
      <c r="A609" s="4" t="s">
        <v>75</v>
      </c>
      <c r="B609" s="4" t="s">
        <v>81</v>
      </c>
      <c r="C609" s="4"/>
      <c r="D609" s="4" t="s">
        <v>187</v>
      </c>
      <c r="E609" s="4" t="s">
        <v>188</v>
      </c>
      <c r="F609" s="4"/>
      <c r="G609" s="4" t="s">
        <v>174</v>
      </c>
      <c r="H609" s="4"/>
      <c r="I609" s="4"/>
      <c r="J609" s="9">
        <v>100</v>
      </c>
      <c r="K609" s="9"/>
      <c r="L609" s="18">
        <f>IF(J609=100,0.3,IF(J609&lt;60,0,(J609*0.04-2)/8))</f>
        <v>0.3</v>
      </c>
    </row>
    <row r="610" spans="1:12">
      <c r="A610" s="4" t="s">
        <v>75</v>
      </c>
      <c r="B610" s="4" t="s">
        <v>81</v>
      </c>
      <c r="C610" s="4"/>
      <c r="D610" s="4" t="s">
        <v>187</v>
      </c>
      <c r="E610" s="4" t="s">
        <v>189</v>
      </c>
      <c r="F610" s="4"/>
      <c r="G610" s="4" t="s">
        <v>173</v>
      </c>
      <c r="H610" s="4"/>
      <c r="I610" s="4"/>
      <c r="J610" s="9">
        <v>20</v>
      </c>
      <c r="K610" s="9"/>
      <c r="L610" s="18">
        <f>IF(J610&gt;=20,0.2,IF(J610&lt;10,0,((J610-10)*0.1+2.5)/20))</f>
        <v>0.2</v>
      </c>
    </row>
    <row r="611" spans="1:12">
      <c r="A611" s="4" t="s">
        <v>75</v>
      </c>
      <c r="B611" s="4" t="s">
        <v>81</v>
      </c>
      <c r="C611" s="4"/>
      <c r="D611" s="4" t="s">
        <v>187</v>
      </c>
      <c r="E611" s="4" t="s">
        <v>189</v>
      </c>
      <c r="F611" s="4"/>
      <c r="G611" s="4" t="s">
        <v>174</v>
      </c>
      <c r="H611" s="4"/>
      <c r="I611" s="4"/>
      <c r="J611" s="9">
        <v>18</v>
      </c>
      <c r="K611" s="9"/>
      <c r="L611" s="18">
        <f>IF(J611&gt;=20,0.2,IF(J611&lt;10,0,((J611-10)*0.1+2.5)/20))</f>
        <v>0.165</v>
      </c>
    </row>
    <row r="612" spans="1:12">
      <c r="A612" s="4" t="s">
        <v>75</v>
      </c>
      <c r="B612" s="4" t="s">
        <v>96</v>
      </c>
      <c r="C612" s="4"/>
      <c r="D612" s="4" t="s">
        <v>190</v>
      </c>
      <c r="E612" s="4" t="s">
        <v>191</v>
      </c>
      <c r="F612" s="4"/>
      <c r="G612" s="4" t="s">
        <v>173</v>
      </c>
      <c r="H612" s="4"/>
      <c r="I612" s="4"/>
      <c r="J612" s="9">
        <v>89</v>
      </c>
      <c r="K612" s="9"/>
      <c r="L612" s="9"/>
    </row>
    <row r="613" spans="1:12">
      <c r="A613" s="4" t="s">
        <v>75</v>
      </c>
      <c r="B613" s="4" t="s">
        <v>96</v>
      </c>
      <c r="C613" s="4"/>
      <c r="D613" s="4" t="s">
        <v>190</v>
      </c>
      <c r="E613" s="4" t="s">
        <v>191</v>
      </c>
      <c r="F613" s="4"/>
      <c r="G613" s="4" t="s">
        <v>174</v>
      </c>
      <c r="H613" s="4"/>
      <c r="I613" s="4"/>
      <c r="J613" s="9">
        <v>88</v>
      </c>
      <c r="K613" s="9"/>
      <c r="L613" s="9"/>
    </row>
    <row r="614" spans="1:12">
      <c r="A614" s="4" t="s">
        <v>75</v>
      </c>
      <c r="B614" s="4" t="s">
        <v>96</v>
      </c>
      <c r="C614" s="4"/>
      <c r="D614" s="4" t="s">
        <v>187</v>
      </c>
      <c r="E614" s="4" t="s">
        <v>188</v>
      </c>
      <c r="F614" s="4"/>
      <c r="G614" s="4" t="s">
        <v>173</v>
      </c>
      <c r="H614" s="4"/>
      <c r="I614" s="4"/>
      <c r="J614" s="9">
        <v>60.35</v>
      </c>
      <c r="K614" s="9"/>
      <c r="L614" s="18">
        <f>IF(J614=100,0.3,IF(J614&lt;60,0,(J614*0.04-2)/8))</f>
        <v>0.05175</v>
      </c>
    </row>
    <row r="615" spans="1:12">
      <c r="A615" s="4" t="s">
        <v>75</v>
      </c>
      <c r="B615" s="4" t="s">
        <v>96</v>
      </c>
      <c r="C615" s="4"/>
      <c r="D615" s="4" t="s">
        <v>187</v>
      </c>
      <c r="E615" s="4" t="s">
        <v>188</v>
      </c>
      <c r="F615" s="4"/>
      <c r="G615" s="4" t="s">
        <v>174</v>
      </c>
      <c r="H615" s="4"/>
      <c r="I615" s="4"/>
      <c r="J615" s="9">
        <v>82.3083333333333</v>
      </c>
      <c r="K615" s="9"/>
      <c r="L615" s="18">
        <f>IF(J615=100,0.3,IF(J615&lt;60,0,(J615*0.04-2)/8))</f>
        <v>0.161541666666666</v>
      </c>
    </row>
    <row r="616" spans="1:12">
      <c r="A616" s="4" t="s">
        <v>75</v>
      </c>
      <c r="B616" s="4" t="s">
        <v>96</v>
      </c>
      <c r="C616" s="4"/>
      <c r="D616" s="4" t="s">
        <v>187</v>
      </c>
      <c r="E616" s="4" t="s">
        <v>189</v>
      </c>
      <c r="F616" s="4"/>
      <c r="G616" s="4" t="s">
        <v>173</v>
      </c>
      <c r="H616" s="4"/>
      <c r="I616" s="4"/>
      <c r="J616" s="9">
        <v>12</v>
      </c>
      <c r="K616" s="9"/>
      <c r="L616" s="18">
        <f>IF(J616&gt;=20,0.2,IF(J616&lt;10,0,((J616-10)*0.1+2.5)/20))</f>
        <v>0.135</v>
      </c>
    </row>
    <row r="617" spans="1:12">
      <c r="A617" s="4" t="s">
        <v>75</v>
      </c>
      <c r="B617" s="4" t="s">
        <v>96</v>
      </c>
      <c r="C617" s="4"/>
      <c r="D617" s="4" t="s">
        <v>187</v>
      </c>
      <c r="E617" s="4" t="s">
        <v>189</v>
      </c>
      <c r="F617" s="4"/>
      <c r="G617" s="4" t="s">
        <v>174</v>
      </c>
      <c r="H617" s="4"/>
      <c r="I617" s="4"/>
      <c r="J617" s="9">
        <v>9</v>
      </c>
      <c r="K617" s="9"/>
      <c r="L617" s="18">
        <f>IF(J617&gt;=20,0.2,IF(J617&lt;10,0,((J617-10)*0.1+2.5)/20))</f>
        <v>0</v>
      </c>
    </row>
    <row r="618" spans="1:12">
      <c r="A618" s="4" t="s">
        <v>75</v>
      </c>
      <c r="B618" s="4" t="s">
        <v>78</v>
      </c>
      <c r="C618" s="4"/>
      <c r="D618" s="4" t="s">
        <v>190</v>
      </c>
      <c r="E618" s="4" t="s">
        <v>191</v>
      </c>
      <c r="F618" s="4"/>
      <c r="G618" s="4" t="s">
        <v>173</v>
      </c>
      <c r="H618" s="4"/>
      <c r="I618" s="4"/>
      <c r="J618" s="9">
        <v>88</v>
      </c>
      <c r="K618" s="9"/>
      <c r="L618" s="9"/>
    </row>
    <row r="619" spans="1:12">
      <c r="A619" s="4" t="s">
        <v>75</v>
      </c>
      <c r="B619" s="4" t="s">
        <v>78</v>
      </c>
      <c r="C619" s="4"/>
      <c r="D619" s="4" t="s">
        <v>190</v>
      </c>
      <c r="E619" s="4" t="s">
        <v>191</v>
      </c>
      <c r="F619" s="4"/>
      <c r="G619" s="4" t="s">
        <v>174</v>
      </c>
      <c r="H619" s="4"/>
      <c r="I619" s="4"/>
      <c r="J619" s="9">
        <v>65</v>
      </c>
      <c r="K619" s="9"/>
      <c r="L619" s="9"/>
    </row>
    <row r="620" spans="1:12">
      <c r="A620" s="4" t="s">
        <v>75</v>
      </c>
      <c r="B620" s="4" t="s">
        <v>78</v>
      </c>
      <c r="C620" s="4"/>
      <c r="D620" s="4" t="s">
        <v>187</v>
      </c>
      <c r="E620" s="4" t="s">
        <v>188</v>
      </c>
      <c r="F620" s="4"/>
      <c r="G620" s="4" t="s">
        <v>173</v>
      </c>
      <c r="H620" s="4"/>
      <c r="I620" s="4"/>
      <c r="J620" s="9">
        <v>100</v>
      </c>
      <c r="K620" s="9"/>
      <c r="L620" s="18">
        <f>IF(J620=100,0.3,IF(J620&lt;60,0,(J620*0.04-2)/8))</f>
        <v>0.3</v>
      </c>
    </row>
    <row r="621" spans="1:12">
      <c r="A621" s="4" t="s">
        <v>75</v>
      </c>
      <c r="B621" s="4" t="s">
        <v>78</v>
      </c>
      <c r="C621" s="4"/>
      <c r="D621" s="4" t="s">
        <v>187</v>
      </c>
      <c r="E621" s="4" t="s">
        <v>188</v>
      </c>
      <c r="F621" s="4"/>
      <c r="G621" s="4" t="s">
        <v>174</v>
      </c>
      <c r="H621" s="4"/>
      <c r="I621" s="4"/>
      <c r="J621" s="9">
        <v>100</v>
      </c>
      <c r="K621" s="9"/>
      <c r="L621" s="18">
        <f>IF(J621=100,0.3,IF(J621&lt;60,0,(J621*0.04-2)/8))</f>
        <v>0.3</v>
      </c>
    </row>
    <row r="622" spans="1:12">
      <c r="A622" s="4" t="s">
        <v>75</v>
      </c>
      <c r="B622" s="4" t="s">
        <v>78</v>
      </c>
      <c r="C622" s="4"/>
      <c r="D622" s="4" t="s">
        <v>187</v>
      </c>
      <c r="E622" s="4" t="s">
        <v>189</v>
      </c>
      <c r="F622" s="4"/>
      <c r="G622" s="4" t="s">
        <v>173</v>
      </c>
      <c r="H622" s="4"/>
      <c r="I622" s="4"/>
      <c r="J622" s="9">
        <v>20</v>
      </c>
      <c r="K622" s="9"/>
      <c r="L622" s="18">
        <f>IF(J622&gt;=20,0.2,IF(J622&lt;10,0,((J622-10)*0.1+2.5)/20))</f>
        <v>0.2</v>
      </c>
    </row>
    <row r="623" spans="1:12">
      <c r="A623" s="4" t="s">
        <v>75</v>
      </c>
      <c r="B623" s="4" t="s">
        <v>78</v>
      </c>
      <c r="C623" s="4"/>
      <c r="D623" s="4" t="s">
        <v>187</v>
      </c>
      <c r="E623" s="4" t="s">
        <v>189</v>
      </c>
      <c r="F623" s="4"/>
      <c r="G623" s="4" t="s">
        <v>174</v>
      </c>
      <c r="H623" s="4"/>
      <c r="I623" s="4"/>
      <c r="J623" s="9">
        <v>24.5</v>
      </c>
      <c r="K623" s="9"/>
      <c r="L623" s="18">
        <f>IF(J623&gt;=20,0.2,IF(J623&lt;10,0,((J623-10)*0.1+2.5)/20))</f>
        <v>0.2</v>
      </c>
    </row>
    <row r="624" spans="1:12">
      <c r="A624" s="4" t="s">
        <v>75</v>
      </c>
      <c r="B624" s="4" t="s">
        <v>97</v>
      </c>
      <c r="C624" s="4"/>
      <c r="D624" s="4" t="s">
        <v>190</v>
      </c>
      <c r="E624" s="4" t="s">
        <v>191</v>
      </c>
      <c r="F624" s="4"/>
      <c r="G624" s="4" t="s">
        <v>173</v>
      </c>
      <c r="H624" s="4"/>
      <c r="I624" s="4"/>
      <c r="J624" s="9">
        <v>0</v>
      </c>
      <c r="K624" s="9"/>
      <c r="L624" s="9"/>
    </row>
    <row r="625" spans="1:12">
      <c r="A625" s="4" t="s">
        <v>75</v>
      </c>
      <c r="B625" s="4" t="s">
        <v>97</v>
      </c>
      <c r="C625" s="4"/>
      <c r="D625" s="4" t="s">
        <v>190</v>
      </c>
      <c r="E625" s="4" t="s">
        <v>191</v>
      </c>
      <c r="F625" s="4"/>
      <c r="G625" s="4" t="s">
        <v>174</v>
      </c>
      <c r="H625" s="4"/>
      <c r="I625" s="4"/>
      <c r="J625" s="9">
        <v>60</v>
      </c>
      <c r="K625" s="9"/>
      <c r="L625" s="9"/>
    </row>
    <row r="626" spans="1:12">
      <c r="A626" s="4" t="s">
        <v>75</v>
      </c>
      <c r="B626" s="4" t="s">
        <v>97</v>
      </c>
      <c r="C626" s="4"/>
      <c r="D626" s="4" t="s">
        <v>187</v>
      </c>
      <c r="E626" s="4" t="s">
        <v>188</v>
      </c>
      <c r="F626" s="4"/>
      <c r="G626" s="4" t="s">
        <v>173</v>
      </c>
      <c r="H626" s="4"/>
      <c r="I626" s="4"/>
      <c r="J626" s="9">
        <v>45.5</v>
      </c>
      <c r="K626" s="9"/>
      <c r="L626" s="18">
        <f>IF(J626=100,0.3,IF(J626&lt;60,0,(J626*0.04-2)/8))</f>
        <v>0</v>
      </c>
    </row>
    <row r="627" spans="1:12">
      <c r="A627" s="4" t="s">
        <v>75</v>
      </c>
      <c r="B627" s="4" t="s">
        <v>97</v>
      </c>
      <c r="C627" s="4"/>
      <c r="D627" s="4" t="s">
        <v>187</v>
      </c>
      <c r="E627" s="4" t="s">
        <v>188</v>
      </c>
      <c r="F627" s="4"/>
      <c r="G627" s="4" t="s">
        <v>174</v>
      </c>
      <c r="H627" s="4"/>
      <c r="I627" s="4"/>
      <c r="J627" s="9">
        <v>54.99</v>
      </c>
      <c r="K627" s="9"/>
      <c r="L627" s="18">
        <f>IF(J627=100,0.3,IF(J627&lt;60,0,(J627*0.04-2)/8))</f>
        <v>0</v>
      </c>
    </row>
    <row r="628" spans="1:12">
      <c r="A628" s="4" t="s">
        <v>75</v>
      </c>
      <c r="B628" s="4" t="s">
        <v>97</v>
      </c>
      <c r="C628" s="4"/>
      <c r="D628" s="4" t="s">
        <v>187</v>
      </c>
      <c r="E628" s="4" t="s">
        <v>189</v>
      </c>
      <c r="F628" s="4"/>
      <c r="G628" s="4" t="s">
        <v>173</v>
      </c>
      <c r="H628" s="4"/>
      <c r="I628" s="4"/>
      <c r="J628" s="9">
        <v>10</v>
      </c>
      <c r="K628" s="9"/>
      <c r="L628" s="18">
        <f>IF(J628&gt;=20,0.2,IF(J628&lt;10,0,((J628-10)*0.1+2.5)/20))</f>
        <v>0.125</v>
      </c>
    </row>
    <row r="629" spans="1:12">
      <c r="A629" s="4" t="s">
        <v>75</v>
      </c>
      <c r="B629" s="4" t="s">
        <v>97</v>
      </c>
      <c r="C629" s="4"/>
      <c r="D629" s="4" t="s">
        <v>187</v>
      </c>
      <c r="E629" s="4" t="s">
        <v>189</v>
      </c>
      <c r="F629" s="4"/>
      <c r="G629" s="4" t="s">
        <v>174</v>
      </c>
      <c r="H629" s="4"/>
      <c r="I629" s="4"/>
      <c r="J629" s="9">
        <v>11</v>
      </c>
      <c r="K629" s="9"/>
      <c r="L629" s="18">
        <f>IF(J629&gt;=20,0.2,IF(J629&lt;10,0,((J629-10)*0.1+2.5)/20))</f>
        <v>0.13</v>
      </c>
    </row>
    <row r="630" spans="1:12">
      <c r="A630" s="4" t="s">
        <v>75</v>
      </c>
      <c r="B630" s="4" t="s">
        <v>106</v>
      </c>
      <c r="C630" s="4"/>
      <c r="D630" s="4" t="s">
        <v>190</v>
      </c>
      <c r="E630" s="4" t="s">
        <v>191</v>
      </c>
      <c r="F630" s="4"/>
      <c r="G630" s="4" t="s">
        <v>173</v>
      </c>
      <c r="H630" s="4"/>
      <c r="I630" s="4"/>
      <c r="J630" s="9">
        <v>66</v>
      </c>
      <c r="K630" s="9"/>
      <c r="L630" s="9"/>
    </row>
    <row r="631" spans="1:12">
      <c r="A631" s="4" t="s">
        <v>75</v>
      </c>
      <c r="B631" s="4" t="s">
        <v>106</v>
      </c>
      <c r="C631" s="4"/>
      <c r="D631" s="4" t="s">
        <v>190</v>
      </c>
      <c r="E631" s="4" t="s">
        <v>191</v>
      </c>
      <c r="F631" s="4"/>
      <c r="G631" s="4" t="s">
        <v>174</v>
      </c>
      <c r="H631" s="4"/>
      <c r="I631" s="4"/>
      <c r="J631" s="9">
        <v>0</v>
      </c>
      <c r="K631" s="9"/>
      <c r="L631" s="9"/>
    </row>
    <row r="632" spans="1:12">
      <c r="A632" s="4" t="s">
        <v>75</v>
      </c>
      <c r="B632" s="4" t="s">
        <v>106</v>
      </c>
      <c r="C632" s="4"/>
      <c r="D632" s="4" t="s">
        <v>187</v>
      </c>
      <c r="E632" s="4" t="s">
        <v>188</v>
      </c>
      <c r="F632" s="4"/>
      <c r="G632" s="4" t="s">
        <v>173</v>
      </c>
      <c r="H632" s="4"/>
      <c r="I632" s="4"/>
      <c r="J632" s="9">
        <v>100</v>
      </c>
      <c r="K632" s="9"/>
      <c r="L632" s="18">
        <f>IF(J632=100,0.3,IF(J632&lt;60,0,(J632*0.04-2)/8))</f>
        <v>0.3</v>
      </c>
    </row>
    <row r="633" spans="1:12">
      <c r="A633" s="4" t="s">
        <v>75</v>
      </c>
      <c r="B633" s="4" t="s">
        <v>106</v>
      </c>
      <c r="C633" s="4"/>
      <c r="D633" s="4" t="s">
        <v>187</v>
      </c>
      <c r="E633" s="4" t="s">
        <v>188</v>
      </c>
      <c r="F633" s="4"/>
      <c r="G633" s="4" t="s">
        <v>174</v>
      </c>
      <c r="H633" s="4"/>
      <c r="I633" s="4"/>
      <c r="J633" s="9">
        <v>77.5083333333333</v>
      </c>
      <c r="K633" s="9"/>
      <c r="L633" s="18">
        <f>IF(J633=100,0.3,IF(J633&lt;60,0,(J633*0.04-2)/8))</f>
        <v>0.137541666666667</v>
      </c>
    </row>
    <row r="634" spans="1:12">
      <c r="A634" s="4" t="s">
        <v>75</v>
      </c>
      <c r="B634" s="4" t="s">
        <v>106</v>
      </c>
      <c r="C634" s="4"/>
      <c r="D634" s="4" t="s">
        <v>187</v>
      </c>
      <c r="E634" s="4" t="s">
        <v>189</v>
      </c>
      <c r="F634" s="4"/>
      <c r="G634" s="4" t="s">
        <v>173</v>
      </c>
      <c r="H634" s="4"/>
      <c r="I634" s="4"/>
      <c r="J634" s="9">
        <v>20</v>
      </c>
      <c r="K634" s="9"/>
      <c r="L634" s="18">
        <f>IF(J634&gt;=20,0.2,IF(J634&lt;10,0,((J634-10)*0.1+2.5)/20))</f>
        <v>0.2</v>
      </c>
    </row>
    <row r="635" spans="1:12">
      <c r="A635" s="4" t="s">
        <v>75</v>
      </c>
      <c r="B635" s="4" t="s">
        <v>106</v>
      </c>
      <c r="C635" s="4"/>
      <c r="D635" s="4" t="s">
        <v>187</v>
      </c>
      <c r="E635" s="4" t="s">
        <v>189</v>
      </c>
      <c r="F635" s="4"/>
      <c r="G635" s="4" t="s">
        <v>174</v>
      </c>
      <c r="H635" s="4"/>
      <c r="I635" s="4"/>
      <c r="J635" s="9">
        <v>10</v>
      </c>
      <c r="K635" s="9"/>
      <c r="L635" s="18">
        <f>IF(J635&gt;=20,0.2,IF(J635&lt;10,0,((J635-10)*0.1+2.5)/20))</f>
        <v>0.125</v>
      </c>
    </row>
    <row r="636" spans="1:12">
      <c r="A636" s="4" t="s">
        <v>75</v>
      </c>
      <c r="B636" s="4" t="s">
        <v>99</v>
      </c>
      <c r="C636" s="4"/>
      <c r="D636" s="4" t="s">
        <v>190</v>
      </c>
      <c r="E636" s="4" t="s">
        <v>191</v>
      </c>
      <c r="F636" s="4"/>
      <c r="G636" s="4" t="s">
        <v>173</v>
      </c>
      <c r="H636" s="4"/>
      <c r="I636" s="4"/>
      <c r="J636" s="9">
        <v>65</v>
      </c>
      <c r="K636" s="9"/>
      <c r="L636" s="9"/>
    </row>
    <row r="637" spans="1:12">
      <c r="A637" s="4" t="s">
        <v>75</v>
      </c>
      <c r="B637" s="4" t="s">
        <v>99</v>
      </c>
      <c r="C637" s="4"/>
      <c r="D637" s="4" t="s">
        <v>190</v>
      </c>
      <c r="E637" s="4" t="s">
        <v>191</v>
      </c>
      <c r="F637" s="4"/>
      <c r="G637" s="4" t="s">
        <v>174</v>
      </c>
      <c r="H637" s="4"/>
      <c r="I637" s="4"/>
      <c r="J637" s="9">
        <v>88</v>
      </c>
      <c r="K637" s="9"/>
      <c r="L637" s="9"/>
    </row>
    <row r="638" spans="1:12">
      <c r="A638" s="4" t="s">
        <v>75</v>
      </c>
      <c r="B638" s="4" t="s">
        <v>99</v>
      </c>
      <c r="C638" s="4"/>
      <c r="D638" s="4" t="s">
        <v>187</v>
      </c>
      <c r="E638" s="4" t="s">
        <v>188</v>
      </c>
      <c r="F638" s="4"/>
      <c r="G638" s="4" t="s">
        <v>173</v>
      </c>
      <c r="H638" s="4"/>
      <c r="I638" s="4"/>
      <c r="J638" s="9">
        <v>100</v>
      </c>
      <c r="K638" s="9"/>
      <c r="L638" s="18">
        <f>IF(J638=100,0.3,IF(J638&lt;60,0,(J638*0.04-2)/8))</f>
        <v>0.3</v>
      </c>
    </row>
    <row r="639" spans="1:12">
      <c r="A639" s="4" t="s">
        <v>75</v>
      </c>
      <c r="B639" s="4" t="s">
        <v>99</v>
      </c>
      <c r="C639" s="4"/>
      <c r="D639" s="4" t="s">
        <v>187</v>
      </c>
      <c r="E639" s="4" t="s">
        <v>188</v>
      </c>
      <c r="F639" s="4"/>
      <c r="G639" s="4" t="s">
        <v>174</v>
      </c>
      <c r="H639" s="4"/>
      <c r="I639" s="4"/>
      <c r="J639" s="9">
        <v>100</v>
      </c>
      <c r="K639" s="9"/>
      <c r="L639" s="18">
        <f>IF(J639=100,0.3,IF(J639&lt;60,0,(J639*0.04-2)/8))</f>
        <v>0.3</v>
      </c>
    </row>
    <row r="640" spans="1:12">
      <c r="A640" s="4" t="s">
        <v>75</v>
      </c>
      <c r="B640" s="4" t="s">
        <v>99</v>
      </c>
      <c r="C640" s="4"/>
      <c r="D640" s="4" t="s">
        <v>187</v>
      </c>
      <c r="E640" s="4" t="s">
        <v>189</v>
      </c>
      <c r="F640" s="4"/>
      <c r="G640" s="4" t="s">
        <v>173</v>
      </c>
      <c r="H640" s="4"/>
      <c r="I640" s="4"/>
      <c r="J640" s="9">
        <v>14</v>
      </c>
      <c r="K640" s="9"/>
      <c r="L640" s="18">
        <f>IF(J640&gt;=20,0.2,IF(J640&lt;10,0,((J640-10)*0.1+2.5)/20))</f>
        <v>0.145</v>
      </c>
    </row>
    <row r="641" spans="1:12">
      <c r="A641" s="4" t="s">
        <v>75</v>
      </c>
      <c r="B641" s="4" t="s">
        <v>99</v>
      </c>
      <c r="C641" s="4"/>
      <c r="D641" s="4" t="s">
        <v>187</v>
      </c>
      <c r="E641" s="4" t="s">
        <v>189</v>
      </c>
      <c r="F641" s="4"/>
      <c r="G641" s="4" t="s">
        <v>174</v>
      </c>
      <c r="H641" s="4"/>
      <c r="I641" s="4"/>
      <c r="J641" s="9">
        <v>22</v>
      </c>
      <c r="K641" s="9"/>
      <c r="L641" s="18">
        <f>IF(J641&gt;=20,0.2,IF(J641&lt;10,0,((J641-10)*0.1+2.5)/20))</f>
        <v>0.2</v>
      </c>
    </row>
    <row r="642" spans="1:12">
      <c r="A642" s="4" t="s">
        <v>75</v>
      </c>
      <c r="B642" s="4" t="s">
        <v>92</v>
      </c>
      <c r="C642" s="4"/>
      <c r="D642" s="4" t="s">
        <v>190</v>
      </c>
      <c r="E642" s="4" t="s">
        <v>191</v>
      </c>
      <c r="F642" s="4"/>
      <c r="G642" s="4" t="s">
        <v>173</v>
      </c>
      <c r="H642" s="4"/>
      <c r="I642" s="4"/>
      <c r="J642" s="9">
        <v>82</v>
      </c>
      <c r="K642" s="9"/>
      <c r="L642" s="9"/>
    </row>
    <row r="643" spans="1:12">
      <c r="A643" s="4" t="s">
        <v>75</v>
      </c>
      <c r="B643" s="4" t="s">
        <v>92</v>
      </c>
      <c r="C643" s="4"/>
      <c r="D643" s="4" t="s">
        <v>190</v>
      </c>
      <c r="E643" s="4" t="s">
        <v>191</v>
      </c>
      <c r="F643" s="4"/>
      <c r="G643" s="4" t="s">
        <v>174</v>
      </c>
      <c r="H643" s="4"/>
      <c r="I643" s="4"/>
      <c r="J643" s="9">
        <v>88</v>
      </c>
      <c r="K643" s="9"/>
      <c r="L643" s="9"/>
    </row>
    <row r="644" spans="1:12">
      <c r="A644" s="4" t="s">
        <v>75</v>
      </c>
      <c r="B644" s="4" t="s">
        <v>92</v>
      </c>
      <c r="C644" s="4"/>
      <c r="D644" s="4" t="s">
        <v>187</v>
      </c>
      <c r="E644" s="4" t="s">
        <v>188</v>
      </c>
      <c r="F644" s="4"/>
      <c r="G644" s="4" t="s">
        <v>173</v>
      </c>
      <c r="H644" s="4"/>
      <c r="I644" s="4"/>
      <c r="J644" s="9">
        <v>100</v>
      </c>
      <c r="K644" s="9"/>
      <c r="L644" s="18">
        <f>IF(J644=100,0.3,IF(J644&lt;60,0,(J644*0.04-2)/8))</f>
        <v>0.3</v>
      </c>
    </row>
    <row r="645" spans="1:12">
      <c r="A645" s="4" t="s">
        <v>75</v>
      </c>
      <c r="B645" s="4" t="s">
        <v>92</v>
      </c>
      <c r="C645" s="4"/>
      <c r="D645" s="4" t="s">
        <v>187</v>
      </c>
      <c r="E645" s="4" t="s">
        <v>188</v>
      </c>
      <c r="F645" s="4"/>
      <c r="G645" s="4" t="s">
        <v>174</v>
      </c>
      <c r="H645" s="4"/>
      <c r="I645" s="4"/>
      <c r="J645" s="9">
        <v>100</v>
      </c>
      <c r="K645" s="9"/>
      <c r="L645" s="18">
        <f>IF(J645=100,0.3,IF(J645&lt;60,0,(J645*0.04-2)/8))</f>
        <v>0.3</v>
      </c>
    </row>
    <row r="646" spans="1:12">
      <c r="A646" s="4" t="s">
        <v>75</v>
      </c>
      <c r="B646" s="4" t="s">
        <v>92</v>
      </c>
      <c r="C646" s="4"/>
      <c r="D646" s="4" t="s">
        <v>187</v>
      </c>
      <c r="E646" s="4" t="s">
        <v>189</v>
      </c>
      <c r="F646" s="4"/>
      <c r="G646" s="4" t="s">
        <v>173</v>
      </c>
      <c r="H646" s="4"/>
      <c r="I646" s="4"/>
      <c r="J646" s="9">
        <v>20</v>
      </c>
      <c r="K646" s="9"/>
      <c r="L646" s="18">
        <f>IF(J646&gt;=20,0.2,IF(J646&lt;10,0,((J646-10)*0.1+2.5)/20))</f>
        <v>0.2</v>
      </c>
    </row>
    <row r="647" spans="1:12">
      <c r="A647" s="4" t="s">
        <v>75</v>
      </c>
      <c r="B647" s="4" t="s">
        <v>92</v>
      </c>
      <c r="C647" s="4"/>
      <c r="D647" s="4" t="s">
        <v>187</v>
      </c>
      <c r="E647" s="4" t="s">
        <v>189</v>
      </c>
      <c r="F647" s="4"/>
      <c r="G647" s="4" t="s">
        <v>174</v>
      </c>
      <c r="H647" s="4"/>
      <c r="I647" s="4"/>
      <c r="J647" s="9">
        <v>19</v>
      </c>
      <c r="K647" s="9"/>
      <c r="L647" s="18">
        <f>IF(J647&gt;=20,0.2,IF(J647&lt;10,0,((J647-10)*0.1+2.5)/20))</f>
        <v>0.17</v>
      </c>
    </row>
    <row r="648" spans="1:12">
      <c r="A648" s="4" t="s">
        <v>75</v>
      </c>
      <c r="B648" s="4" t="s">
        <v>80</v>
      </c>
      <c r="C648" s="4"/>
      <c r="D648" s="4" t="s">
        <v>190</v>
      </c>
      <c r="E648" s="4" t="s">
        <v>191</v>
      </c>
      <c r="F648" s="4"/>
      <c r="G648" s="4" t="s">
        <v>173</v>
      </c>
      <c r="H648" s="4"/>
      <c r="I648" s="4"/>
      <c r="J648" s="9">
        <v>92</v>
      </c>
      <c r="K648" s="9"/>
      <c r="L648" s="9"/>
    </row>
    <row r="649" spans="1:12">
      <c r="A649" s="4" t="s">
        <v>75</v>
      </c>
      <c r="B649" s="4" t="s">
        <v>80</v>
      </c>
      <c r="C649" s="4"/>
      <c r="D649" s="4" t="s">
        <v>190</v>
      </c>
      <c r="E649" s="4" t="s">
        <v>191</v>
      </c>
      <c r="F649" s="4"/>
      <c r="G649" s="4" t="s">
        <v>174</v>
      </c>
      <c r="H649" s="4"/>
      <c r="I649" s="4"/>
      <c r="J649" s="9">
        <v>95</v>
      </c>
      <c r="K649" s="9"/>
      <c r="L649" s="9"/>
    </row>
    <row r="650" spans="1:12">
      <c r="A650" s="4" t="s">
        <v>75</v>
      </c>
      <c r="B650" s="4" t="s">
        <v>80</v>
      </c>
      <c r="C650" s="4"/>
      <c r="D650" s="4" t="s">
        <v>187</v>
      </c>
      <c r="E650" s="4" t="s">
        <v>188</v>
      </c>
      <c r="F650" s="4"/>
      <c r="G650" s="4" t="s">
        <v>173</v>
      </c>
      <c r="H650" s="4"/>
      <c r="I650" s="4"/>
      <c r="J650" s="9">
        <v>80.925</v>
      </c>
      <c r="K650" s="9"/>
      <c r="L650" s="18">
        <f>IF(J650=100,0.3,IF(J650&lt;60,0,(J650*0.04-2)/8))</f>
        <v>0.154625</v>
      </c>
    </row>
    <row r="651" spans="1:12">
      <c r="A651" s="4" t="s">
        <v>75</v>
      </c>
      <c r="B651" s="4" t="s">
        <v>80</v>
      </c>
      <c r="C651" s="4"/>
      <c r="D651" s="4" t="s">
        <v>187</v>
      </c>
      <c r="E651" s="4" t="s">
        <v>188</v>
      </c>
      <c r="F651" s="4"/>
      <c r="G651" s="4" t="s">
        <v>174</v>
      </c>
      <c r="H651" s="4"/>
      <c r="I651" s="4"/>
      <c r="J651" s="9">
        <v>100</v>
      </c>
      <c r="K651" s="9"/>
      <c r="L651" s="18">
        <f>IF(J651=100,0.3,IF(J651&lt;60,0,(J651*0.04-2)/8))</f>
        <v>0.3</v>
      </c>
    </row>
    <row r="652" spans="1:12">
      <c r="A652" s="4" t="s">
        <v>75</v>
      </c>
      <c r="B652" s="4" t="s">
        <v>80</v>
      </c>
      <c r="C652" s="4"/>
      <c r="D652" s="4" t="s">
        <v>187</v>
      </c>
      <c r="E652" s="4" t="s">
        <v>189</v>
      </c>
      <c r="F652" s="4"/>
      <c r="G652" s="4" t="s">
        <v>173</v>
      </c>
      <c r="H652" s="4"/>
      <c r="I652" s="4"/>
      <c r="J652" s="9">
        <v>20</v>
      </c>
      <c r="K652" s="9"/>
      <c r="L652" s="18">
        <f>IF(J652&gt;=20,0.2,IF(J652&lt;10,0,((J652-10)*0.1+2.5)/20))</f>
        <v>0.2</v>
      </c>
    </row>
    <row r="653" spans="1:12">
      <c r="A653" s="4" t="s">
        <v>75</v>
      </c>
      <c r="B653" s="4" t="s">
        <v>80</v>
      </c>
      <c r="C653" s="4"/>
      <c r="D653" s="4" t="s">
        <v>187</v>
      </c>
      <c r="E653" s="4" t="s">
        <v>189</v>
      </c>
      <c r="F653" s="4"/>
      <c r="G653" s="4" t="s">
        <v>174</v>
      </c>
      <c r="H653" s="4"/>
      <c r="I653" s="4"/>
      <c r="J653" s="9">
        <v>19</v>
      </c>
      <c r="K653" s="9"/>
      <c r="L653" s="18">
        <f>IF(J653&gt;=20,0.2,IF(J653&lt;10,0,((J653-10)*0.1+2.5)/20))</f>
        <v>0.17</v>
      </c>
    </row>
    <row r="654" spans="1:12">
      <c r="A654" s="4" t="s">
        <v>75</v>
      </c>
      <c r="B654" s="41" t="s">
        <v>80</v>
      </c>
      <c r="C654" s="4"/>
      <c r="D654" s="16" t="s">
        <v>192</v>
      </c>
      <c r="E654" s="17" t="s">
        <v>193</v>
      </c>
      <c r="F654" s="16" t="s">
        <v>156</v>
      </c>
      <c r="G654" s="16"/>
      <c r="H654" s="4" t="s">
        <v>194</v>
      </c>
      <c r="I654" s="4" t="s">
        <v>195</v>
      </c>
      <c r="J654" s="19">
        <v>1</v>
      </c>
      <c r="K654" s="9">
        <v>0.5</v>
      </c>
      <c r="L654" s="18">
        <f>J654*K654</f>
        <v>0.5</v>
      </c>
    </row>
    <row r="655" spans="1:12">
      <c r="A655" s="4" t="s">
        <v>75</v>
      </c>
      <c r="B655" s="4" t="s">
        <v>80</v>
      </c>
      <c r="C655" s="6"/>
      <c r="D655" s="4" t="s">
        <v>192</v>
      </c>
      <c r="E655" s="17" t="s">
        <v>209</v>
      </c>
      <c r="F655" s="16" t="s">
        <v>156</v>
      </c>
      <c r="G655" s="16"/>
      <c r="H655" s="4" t="s">
        <v>203</v>
      </c>
      <c r="I655" s="4" t="s">
        <v>195</v>
      </c>
      <c r="J655" s="19">
        <v>2</v>
      </c>
      <c r="K655" s="9">
        <v>0.5</v>
      </c>
      <c r="L655" s="18">
        <f>J655*K655</f>
        <v>1</v>
      </c>
    </row>
    <row r="656" spans="1:12">
      <c r="A656" s="4" t="s">
        <v>75</v>
      </c>
      <c r="B656" s="41" t="s">
        <v>80</v>
      </c>
      <c r="C656" s="4"/>
      <c r="D656" s="4" t="s">
        <v>192</v>
      </c>
      <c r="E656" s="4" t="s">
        <v>214</v>
      </c>
      <c r="F656" s="16" t="s">
        <v>156</v>
      </c>
      <c r="G656" s="4"/>
      <c r="H656" s="4" t="s">
        <v>203</v>
      </c>
      <c r="I656" s="4" t="s">
        <v>195</v>
      </c>
      <c r="J656" s="19">
        <v>2</v>
      </c>
      <c r="K656" s="9">
        <v>0.5</v>
      </c>
      <c r="L656" s="18">
        <f>J656*K656</f>
        <v>1</v>
      </c>
    </row>
    <row r="657" spans="1:12">
      <c r="A657" s="4" t="s">
        <v>75</v>
      </c>
      <c r="B657" s="4" t="s">
        <v>105</v>
      </c>
      <c r="C657" s="4"/>
      <c r="D657" s="4" t="s">
        <v>190</v>
      </c>
      <c r="E657" s="4" t="s">
        <v>191</v>
      </c>
      <c r="F657" s="4"/>
      <c r="G657" s="4" t="s">
        <v>173</v>
      </c>
      <c r="H657" s="4"/>
      <c r="I657" s="4"/>
      <c r="J657" s="9">
        <v>75</v>
      </c>
      <c r="K657" s="9"/>
      <c r="L657" s="9"/>
    </row>
    <row r="658" spans="1:12">
      <c r="A658" s="4" t="s">
        <v>75</v>
      </c>
      <c r="B658" s="4" t="s">
        <v>105</v>
      </c>
      <c r="C658" s="4"/>
      <c r="D658" s="4" t="s">
        <v>190</v>
      </c>
      <c r="E658" s="4" t="s">
        <v>191</v>
      </c>
      <c r="F658" s="4"/>
      <c r="G658" s="4" t="s">
        <v>174</v>
      </c>
      <c r="H658" s="4"/>
      <c r="I658" s="4"/>
      <c r="J658" s="9">
        <v>0</v>
      </c>
      <c r="K658" s="9"/>
      <c r="L658" s="9"/>
    </row>
    <row r="659" spans="1:12">
      <c r="A659" s="4" t="s">
        <v>75</v>
      </c>
      <c r="B659" s="4" t="s">
        <v>105</v>
      </c>
      <c r="C659" s="4"/>
      <c r="D659" s="4" t="s">
        <v>187</v>
      </c>
      <c r="E659" s="4" t="s">
        <v>188</v>
      </c>
      <c r="F659" s="4"/>
      <c r="G659" s="4" t="s">
        <v>173</v>
      </c>
      <c r="H659" s="4"/>
      <c r="I659" s="4"/>
      <c r="J659" s="9">
        <v>7.5</v>
      </c>
      <c r="K659" s="9"/>
      <c r="L659" s="18">
        <f>IF(J659=100,0.3,IF(J659&lt;60,0,(J659*0.04-2)/8))</f>
        <v>0</v>
      </c>
    </row>
    <row r="660" spans="1:12">
      <c r="A660" s="4" t="s">
        <v>75</v>
      </c>
      <c r="B660" s="4" t="s">
        <v>105</v>
      </c>
      <c r="C660" s="4"/>
      <c r="D660" s="4" t="s">
        <v>187</v>
      </c>
      <c r="E660" s="4" t="s">
        <v>188</v>
      </c>
      <c r="F660" s="4"/>
      <c r="G660" s="4" t="s">
        <v>174</v>
      </c>
      <c r="H660" s="4"/>
      <c r="I660" s="4"/>
      <c r="J660" s="9">
        <v>0</v>
      </c>
      <c r="K660" s="9"/>
      <c r="L660" s="18">
        <f>IF(J660=100,0.3,IF(J660&lt;60,0,(J660*0.04-2)/8))</f>
        <v>0</v>
      </c>
    </row>
    <row r="661" spans="1:12">
      <c r="A661" s="4" t="s">
        <v>75</v>
      </c>
      <c r="B661" s="4" t="s">
        <v>105</v>
      </c>
      <c r="C661" s="4"/>
      <c r="D661" s="4" t="s">
        <v>187</v>
      </c>
      <c r="E661" s="4" t="s">
        <v>189</v>
      </c>
      <c r="F661" s="4"/>
      <c r="G661" s="4" t="s">
        <v>173</v>
      </c>
      <c r="H661" s="4"/>
      <c r="I661" s="4"/>
      <c r="J661" s="9">
        <v>4</v>
      </c>
      <c r="K661" s="9"/>
      <c r="L661" s="18">
        <f>IF(J661&gt;=20,0.2,IF(J661&lt;10,0,((J661-10)*0.1+2.5)/20))</f>
        <v>0</v>
      </c>
    </row>
    <row r="662" spans="1:12">
      <c r="A662" s="4" t="s">
        <v>75</v>
      </c>
      <c r="B662" s="4" t="s">
        <v>105</v>
      </c>
      <c r="C662" s="4"/>
      <c r="D662" s="4" t="s">
        <v>187</v>
      </c>
      <c r="E662" s="4" t="s">
        <v>189</v>
      </c>
      <c r="F662" s="4"/>
      <c r="G662" s="4" t="s">
        <v>174</v>
      </c>
      <c r="H662" s="4"/>
      <c r="I662" s="4"/>
      <c r="J662" s="9">
        <v>7</v>
      </c>
      <c r="K662" s="9"/>
      <c r="L662" s="18">
        <f>IF(J662&gt;=20,0.2,IF(J662&lt;10,0,((J662-10)*0.1+2.5)/20))</f>
        <v>0</v>
      </c>
    </row>
    <row r="663" spans="1:12">
      <c r="A663" s="4" t="s">
        <v>75</v>
      </c>
      <c r="B663" s="4" t="s">
        <v>88</v>
      </c>
      <c r="C663" s="4"/>
      <c r="D663" s="4" t="s">
        <v>190</v>
      </c>
      <c r="E663" s="4" t="s">
        <v>191</v>
      </c>
      <c r="F663" s="4"/>
      <c r="G663" s="4" t="s">
        <v>173</v>
      </c>
      <c r="H663" s="4"/>
      <c r="I663" s="4"/>
      <c r="J663" s="9">
        <v>65</v>
      </c>
      <c r="K663" s="9"/>
      <c r="L663" s="9"/>
    </row>
    <row r="664" spans="1:12">
      <c r="A664" s="4" t="s">
        <v>75</v>
      </c>
      <c r="B664" s="4" t="s">
        <v>88</v>
      </c>
      <c r="C664" s="4"/>
      <c r="D664" s="4" t="s">
        <v>190</v>
      </c>
      <c r="E664" s="4" t="s">
        <v>191</v>
      </c>
      <c r="F664" s="4"/>
      <c r="G664" s="4" t="s">
        <v>174</v>
      </c>
      <c r="H664" s="4"/>
      <c r="I664" s="4"/>
      <c r="J664" s="9">
        <v>65</v>
      </c>
      <c r="K664" s="9"/>
      <c r="L664" s="9"/>
    </row>
    <row r="665" spans="1:12">
      <c r="A665" s="4" t="s">
        <v>75</v>
      </c>
      <c r="B665" s="4" t="s">
        <v>88</v>
      </c>
      <c r="C665" s="4"/>
      <c r="D665" s="4" t="s">
        <v>187</v>
      </c>
      <c r="E665" s="4" t="s">
        <v>188</v>
      </c>
      <c r="F665" s="4"/>
      <c r="G665" s="4" t="s">
        <v>173</v>
      </c>
      <c r="H665" s="4"/>
      <c r="I665" s="4"/>
      <c r="J665" s="9">
        <v>80.5166666666667</v>
      </c>
      <c r="K665" s="9"/>
      <c r="L665" s="18">
        <f>IF(J665=100,0.3,IF(J665&lt;60,0,(J665*0.04-2)/8))</f>
        <v>0.152583333333333</v>
      </c>
    </row>
    <row r="666" spans="1:12">
      <c r="A666" s="4" t="s">
        <v>75</v>
      </c>
      <c r="B666" s="4" t="s">
        <v>88</v>
      </c>
      <c r="C666" s="4"/>
      <c r="D666" s="4" t="s">
        <v>187</v>
      </c>
      <c r="E666" s="4" t="s">
        <v>188</v>
      </c>
      <c r="F666" s="4"/>
      <c r="G666" s="4" t="s">
        <v>174</v>
      </c>
      <c r="H666" s="4"/>
      <c r="I666" s="4"/>
      <c r="J666" s="9">
        <v>71.1666666666667</v>
      </c>
      <c r="K666" s="9"/>
      <c r="L666" s="18">
        <f>IF(J666=100,0.3,IF(J666&lt;60,0,(J666*0.04-2)/8))</f>
        <v>0.105833333333334</v>
      </c>
    </row>
    <row r="667" spans="1:12">
      <c r="A667" s="4" t="s">
        <v>75</v>
      </c>
      <c r="B667" s="4" t="s">
        <v>88</v>
      </c>
      <c r="C667" s="4"/>
      <c r="D667" s="4" t="s">
        <v>187</v>
      </c>
      <c r="E667" s="4" t="s">
        <v>189</v>
      </c>
      <c r="F667" s="4"/>
      <c r="G667" s="4" t="s">
        <v>173</v>
      </c>
      <c r="H667" s="4"/>
      <c r="I667" s="4"/>
      <c r="J667" s="9">
        <v>13</v>
      </c>
      <c r="K667" s="9"/>
      <c r="L667" s="18">
        <f>IF(J667&gt;=20,0.2,IF(J667&lt;10,0,((J667-10)*0.1+2.5)/20))</f>
        <v>0.14</v>
      </c>
    </row>
    <row r="668" spans="1:12">
      <c r="A668" s="4" t="s">
        <v>75</v>
      </c>
      <c r="B668" s="4" t="s">
        <v>88</v>
      </c>
      <c r="C668" s="4"/>
      <c r="D668" s="4" t="s">
        <v>187</v>
      </c>
      <c r="E668" s="4" t="s">
        <v>189</v>
      </c>
      <c r="F668" s="4"/>
      <c r="G668" s="4" t="s">
        <v>174</v>
      </c>
      <c r="H668" s="4"/>
      <c r="I668" s="4"/>
      <c r="J668" s="9">
        <v>10</v>
      </c>
      <c r="K668" s="9"/>
      <c r="L668" s="18">
        <f>IF(J668&gt;=20,0.2,IF(J668&lt;10,0,((J668-10)*0.1+2.5)/20))</f>
        <v>0.125</v>
      </c>
    </row>
    <row r="669" spans="1:12">
      <c r="A669" s="4" t="s">
        <v>75</v>
      </c>
      <c r="B669" s="4" t="s">
        <v>77</v>
      </c>
      <c r="C669" s="4"/>
      <c r="D669" s="4" t="s">
        <v>190</v>
      </c>
      <c r="E669" s="4" t="s">
        <v>191</v>
      </c>
      <c r="F669" s="4"/>
      <c r="G669" s="4" t="s">
        <v>173</v>
      </c>
      <c r="H669" s="4"/>
      <c r="I669" s="4"/>
      <c r="J669" s="9">
        <v>65</v>
      </c>
      <c r="K669" s="9"/>
      <c r="L669" s="9"/>
    </row>
    <row r="670" spans="1:12">
      <c r="A670" s="4" t="s">
        <v>75</v>
      </c>
      <c r="B670" s="4" t="s">
        <v>77</v>
      </c>
      <c r="C670" s="4"/>
      <c r="D670" s="4" t="s">
        <v>190</v>
      </c>
      <c r="E670" s="4" t="s">
        <v>191</v>
      </c>
      <c r="F670" s="4"/>
      <c r="G670" s="4" t="s">
        <v>174</v>
      </c>
      <c r="H670" s="4"/>
      <c r="I670" s="4"/>
      <c r="J670" s="9">
        <v>65</v>
      </c>
      <c r="K670" s="9"/>
      <c r="L670" s="9"/>
    </row>
    <row r="671" spans="1:12">
      <c r="A671" s="4" t="s">
        <v>75</v>
      </c>
      <c r="B671" s="4" t="s">
        <v>77</v>
      </c>
      <c r="C671" s="4"/>
      <c r="D671" s="4" t="s">
        <v>187</v>
      </c>
      <c r="E671" s="4" t="s">
        <v>188</v>
      </c>
      <c r="F671" s="4"/>
      <c r="G671" s="4" t="s">
        <v>173</v>
      </c>
      <c r="H671" s="4"/>
      <c r="I671" s="4"/>
      <c r="J671" s="9">
        <v>100</v>
      </c>
      <c r="K671" s="9"/>
      <c r="L671" s="18">
        <f>IF(J671=100,0.3,IF(J671&lt;60,0,(J671*0.04-2)/8))</f>
        <v>0.3</v>
      </c>
    </row>
    <row r="672" spans="1:12">
      <c r="A672" s="4" t="s">
        <v>75</v>
      </c>
      <c r="B672" s="4" t="s">
        <v>77</v>
      </c>
      <c r="C672" s="4"/>
      <c r="D672" s="4" t="s">
        <v>187</v>
      </c>
      <c r="E672" s="4" t="s">
        <v>188</v>
      </c>
      <c r="F672" s="4"/>
      <c r="G672" s="4" t="s">
        <v>174</v>
      </c>
      <c r="H672" s="4"/>
      <c r="I672" s="4"/>
      <c r="J672" s="9">
        <v>100</v>
      </c>
      <c r="K672" s="9"/>
      <c r="L672" s="18">
        <f>IF(J672=100,0.3,IF(J672&lt;60,0,(J672*0.04-2)/8))</f>
        <v>0.3</v>
      </c>
    </row>
    <row r="673" spans="1:12">
      <c r="A673" s="4" t="s">
        <v>75</v>
      </c>
      <c r="B673" s="4" t="s">
        <v>77</v>
      </c>
      <c r="C673" s="4"/>
      <c r="D673" s="4" t="s">
        <v>187</v>
      </c>
      <c r="E673" s="4" t="s">
        <v>189</v>
      </c>
      <c r="F673" s="4"/>
      <c r="G673" s="4" t="s">
        <v>173</v>
      </c>
      <c r="H673" s="4"/>
      <c r="I673" s="4"/>
      <c r="J673" s="9">
        <v>20</v>
      </c>
      <c r="K673" s="9"/>
      <c r="L673" s="18">
        <f>IF(J673&gt;=20,0.2,IF(J673&lt;10,0,((J673-10)*0.1+2.5)/20))</f>
        <v>0.2</v>
      </c>
    </row>
    <row r="674" spans="1:12">
      <c r="A674" s="4" t="s">
        <v>75</v>
      </c>
      <c r="B674" s="4" t="s">
        <v>77</v>
      </c>
      <c r="C674" s="4"/>
      <c r="D674" s="4" t="s">
        <v>187</v>
      </c>
      <c r="E674" s="4" t="s">
        <v>189</v>
      </c>
      <c r="F674" s="4"/>
      <c r="G674" s="4" t="s">
        <v>174</v>
      </c>
      <c r="H674" s="4"/>
      <c r="I674" s="4"/>
      <c r="J674" s="9">
        <v>23</v>
      </c>
      <c r="K674" s="9"/>
      <c r="L674" s="18">
        <f>IF(J674&gt;=20,0.2,IF(J674&lt;10,0,((J674-10)*0.1+2.5)/20))</f>
        <v>0.2</v>
      </c>
    </row>
    <row r="675" spans="1:12">
      <c r="A675" s="4" t="s">
        <v>75</v>
      </c>
      <c r="B675" s="4" t="s">
        <v>104</v>
      </c>
      <c r="C675" s="4"/>
      <c r="D675" s="4" t="s">
        <v>190</v>
      </c>
      <c r="E675" s="4" t="s">
        <v>191</v>
      </c>
      <c r="F675" s="4"/>
      <c r="G675" s="4" t="s">
        <v>173</v>
      </c>
      <c r="H675" s="4"/>
      <c r="I675" s="4"/>
      <c r="J675" s="9">
        <v>92</v>
      </c>
      <c r="K675" s="9"/>
      <c r="L675" s="9"/>
    </row>
    <row r="676" spans="1:12">
      <c r="A676" s="4" t="s">
        <v>75</v>
      </c>
      <c r="B676" s="4" t="s">
        <v>104</v>
      </c>
      <c r="C676" s="4"/>
      <c r="D676" s="4" t="s">
        <v>190</v>
      </c>
      <c r="E676" s="4" t="s">
        <v>191</v>
      </c>
      <c r="F676" s="4"/>
      <c r="G676" s="4" t="s">
        <v>174</v>
      </c>
      <c r="H676" s="4"/>
      <c r="I676" s="4"/>
      <c r="J676" s="9">
        <v>70</v>
      </c>
      <c r="K676" s="9"/>
      <c r="L676" s="9"/>
    </row>
    <row r="677" spans="1:12">
      <c r="A677" s="4" t="s">
        <v>75</v>
      </c>
      <c r="B677" s="4" t="s">
        <v>104</v>
      </c>
      <c r="C677" s="4"/>
      <c r="D677" s="4" t="s">
        <v>187</v>
      </c>
      <c r="E677" s="4" t="s">
        <v>188</v>
      </c>
      <c r="F677" s="4"/>
      <c r="G677" s="4" t="s">
        <v>173</v>
      </c>
      <c r="H677" s="4"/>
      <c r="I677" s="4"/>
      <c r="J677" s="9">
        <v>83.85</v>
      </c>
      <c r="K677" s="9"/>
      <c r="L677" s="18">
        <f>IF(J677=100,0.3,IF(J677&lt;60,0,(J677*0.04-2)/8))</f>
        <v>0.16925</v>
      </c>
    </row>
    <row r="678" spans="1:12">
      <c r="A678" s="4" t="s">
        <v>75</v>
      </c>
      <c r="B678" s="4" t="s">
        <v>104</v>
      </c>
      <c r="C678" s="4"/>
      <c r="D678" s="4" t="s">
        <v>187</v>
      </c>
      <c r="E678" s="4" t="s">
        <v>188</v>
      </c>
      <c r="F678" s="4"/>
      <c r="G678" s="4" t="s">
        <v>174</v>
      </c>
      <c r="H678" s="4"/>
      <c r="I678" s="4"/>
      <c r="J678" s="9">
        <v>55.8833333333333</v>
      </c>
      <c r="K678" s="9"/>
      <c r="L678" s="18">
        <f>IF(J678=100,0.3,IF(J678&lt;60,0,(J678*0.04-2)/8))</f>
        <v>0</v>
      </c>
    </row>
    <row r="679" spans="1:12">
      <c r="A679" s="4" t="s">
        <v>75</v>
      </c>
      <c r="B679" s="4" t="s">
        <v>104</v>
      </c>
      <c r="C679" s="4"/>
      <c r="D679" s="4" t="s">
        <v>187</v>
      </c>
      <c r="E679" s="4" t="s">
        <v>189</v>
      </c>
      <c r="F679" s="4"/>
      <c r="G679" s="4" t="s">
        <v>173</v>
      </c>
      <c r="H679" s="4"/>
      <c r="I679" s="4"/>
      <c r="J679" s="9">
        <v>10</v>
      </c>
      <c r="K679" s="9"/>
      <c r="L679" s="18">
        <f>IF(J679&gt;=20,0.2,IF(J679&lt;10,0,((J679-10)*0.1+2.5)/20))</f>
        <v>0.125</v>
      </c>
    </row>
    <row r="680" spans="1:12">
      <c r="A680" s="4" t="s">
        <v>75</v>
      </c>
      <c r="B680" s="4" t="s">
        <v>104</v>
      </c>
      <c r="C680" s="4"/>
      <c r="D680" s="4" t="s">
        <v>187</v>
      </c>
      <c r="E680" s="4" t="s">
        <v>189</v>
      </c>
      <c r="F680" s="4"/>
      <c r="G680" s="4" t="s">
        <v>174</v>
      </c>
      <c r="H680" s="4"/>
      <c r="I680" s="4"/>
      <c r="J680" s="9">
        <v>18</v>
      </c>
      <c r="K680" s="9"/>
      <c r="L680" s="18">
        <f>IF(J680&gt;=20,0.2,IF(J680&lt;10,0,((J680-10)*0.1+2.5)/20))</f>
        <v>0.165</v>
      </c>
    </row>
  </sheetData>
  <sortState ref="A2:L680">
    <sortCondition ref="A2:A680"/>
    <sortCondition ref="B2:B680"/>
    <sortCondition ref="D2:D680"/>
    <sortCondition ref="E2:E680"/>
    <sortCondition ref="G2:G680"/>
  </sortState>
  <dataValidations count="3">
    <dataValidation allowBlank="1" showInputMessage="1" showErrorMessage="1" sqref="D1:E1 E2:E1048576"/>
    <dataValidation type="list" allowBlank="1" showInputMessage="1" showErrorMessage="1" sqref="D2:D1048576">
      <formula1>"体育课程成绩,校内外体育竞赛,校内外体育活动"</formula1>
    </dataValidation>
    <dataValidation type="list" allowBlank="1" showInputMessage="1" showErrorMessage="1" sqref="F2:F1048576 G69:G77 G144:G146 G180:G181 G186:G187">
      <formula1>"上学期,下学期,国家级,省级,市/校级,院级"</formula1>
    </dataValidation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workbookViewId="0">
      <selection activeCell="E7" sqref="E7"/>
    </sheetView>
  </sheetViews>
  <sheetFormatPr defaultColWidth="9.20192307692308" defaultRowHeight="16.8"/>
  <cols>
    <col min="1" max="1" width="41.6634615384615" style="1" customWidth="1"/>
    <col min="2" max="2" width="14.1346153846154" style="1" customWidth="1"/>
    <col min="3" max="3" width="8.66346153846154" style="1" customWidth="1"/>
    <col min="4" max="4" width="22.4615384615385" style="1" customWidth="1"/>
    <col min="5" max="5" width="69.3942307692308" style="1" customWidth="1"/>
    <col min="6" max="6" width="11.5288461538462" style="1" customWidth="1"/>
    <col min="7" max="8" width="8.13461538461539" style="1" customWidth="1"/>
    <col min="9" max="9" width="6" style="1" customWidth="1"/>
    <col min="10" max="10" width="6" style="2" customWidth="1"/>
    <col min="11" max="11" width="15.1346153846154" style="2" customWidth="1"/>
    <col min="12" max="12" width="6" style="2" customWidth="1"/>
    <col min="13" max="13" width="39.3942307692308" customWidth="1"/>
  </cols>
  <sheetData>
    <row r="1" spans="1:13">
      <c r="A1" s="4" t="s">
        <v>0</v>
      </c>
      <c r="B1" s="4" t="s">
        <v>1</v>
      </c>
      <c r="C1" s="4" t="s">
        <v>2</v>
      </c>
      <c r="D1" s="4" t="s">
        <v>144</v>
      </c>
      <c r="E1" s="4" t="s">
        <v>145</v>
      </c>
      <c r="F1" s="4" t="s">
        <v>146</v>
      </c>
      <c r="G1" s="4" t="s">
        <v>147</v>
      </c>
      <c r="H1" s="4" t="s">
        <v>184</v>
      </c>
      <c r="I1" s="4" t="s">
        <v>185</v>
      </c>
      <c r="J1" s="9" t="s">
        <v>148</v>
      </c>
      <c r="K1" s="9" t="s">
        <v>186</v>
      </c>
      <c r="L1" s="9" t="s">
        <v>143</v>
      </c>
      <c r="M1" s="3"/>
    </row>
    <row r="2" spans="1:12">
      <c r="A2" s="5" t="s">
        <v>6</v>
      </c>
      <c r="B2" s="5" t="s">
        <v>11</v>
      </c>
      <c r="C2" s="4"/>
      <c r="D2" s="4" t="s">
        <v>215</v>
      </c>
      <c r="E2" s="4" t="s">
        <v>216</v>
      </c>
      <c r="F2" s="4" t="s">
        <v>156</v>
      </c>
      <c r="G2" s="4"/>
      <c r="H2" s="4" t="s">
        <v>217</v>
      </c>
      <c r="I2" s="4">
        <v>2</v>
      </c>
      <c r="J2" s="9">
        <v>1</v>
      </c>
      <c r="K2" s="9">
        <v>0.5</v>
      </c>
      <c r="L2" s="9">
        <f>K2*J2</f>
        <v>0.5</v>
      </c>
    </row>
    <row r="3" spans="1:12">
      <c r="A3" s="5" t="s">
        <v>6</v>
      </c>
      <c r="B3" s="5" t="s">
        <v>7</v>
      </c>
      <c r="C3" s="4"/>
      <c r="D3" s="4" t="s">
        <v>215</v>
      </c>
      <c r="E3" s="4" t="s">
        <v>216</v>
      </c>
      <c r="F3" s="4" t="s">
        <v>156</v>
      </c>
      <c r="G3" s="4"/>
      <c r="H3" s="4" t="s">
        <v>218</v>
      </c>
      <c r="I3" s="4">
        <v>1</v>
      </c>
      <c r="J3" s="9">
        <v>1.5</v>
      </c>
      <c r="K3" s="9">
        <v>0.8</v>
      </c>
      <c r="L3" s="9">
        <f>K3*J3</f>
        <v>1.2</v>
      </c>
    </row>
    <row r="4" spans="1:12">
      <c r="A4" s="5" t="s">
        <v>6</v>
      </c>
      <c r="B4" s="5" t="s">
        <v>7</v>
      </c>
      <c r="C4" s="4"/>
      <c r="D4" s="6" t="s">
        <v>215</v>
      </c>
      <c r="E4" s="4" t="s">
        <v>219</v>
      </c>
      <c r="F4" s="4" t="s">
        <v>154</v>
      </c>
      <c r="G4" s="4"/>
      <c r="H4" s="4" t="s">
        <v>218</v>
      </c>
      <c r="I4" s="4"/>
      <c r="J4" s="9">
        <v>0.5</v>
      </c>
      <c r="K4" s="9"/>
      <c r="L4" s="9">
        <v>0.5</v>
      </c>
    </row>
    <row r="5" spans="1:12">
      <c r="A5" s="5" t="s">
        <v>6</v>
      </c>
      <c r="B5" s="43" t="s">
        <v>20</v>
      </c>
      <c r="C5" s="4"/>
      <c r="D5" s="4" t="s">
        <v>215</v>
      </c>
      <c r="E5" s="4" t="s">
        <v>216</v>
      </c>
      <c r="F5" s="4" t="s">
        <v>156</v>
      </c>
      <c r="G5" s="4"/>
      <c r="H5" s="4" t="s">
        <v>218</v>
      </c>
      <c r="I5" s="4">
        <v>2</v>
      </c>
      <c r="J5" s="9">
        <v>1.5</v>
      </c>
      <c r="K5" s="9">
        <v>0.5</v>
      </c>
      <c r="L5" s="9">
        <f>K5*J5</f>
        <v>0.75</v>
      </c>
    </row>
    <row r="6" spans="1:12">
      <c r="A6" s="5" t="s">
        <v>6</v>
      </c>
      <c r="B6" s="43" t="s">
        <v>8</v>
      </c>
      <c r="C6" s="4"/>
      <c r="D6" s="4" t="s">
        <v>215</v>
      </c>
      <c r="E6" s="4" t="s">
        <v>216</v>
      </c>
      <c r="F6" s="4" t="s">
        <v>156</v>
      </c>
      <c r="G6" s="4"/>
      <c r="H6" s="4" t="s">
        <v>220</v>
      </c>
      <c r="I6" s="4">
        <v>2</v>
      </c>
      <c r="J6" s="9">
        <v>2</v>
      </c>
      <c r="K6" s="9">
        <v>0.5</v>
      </c>
      <c r="L6" s="9">
        <f>K6*J6</f>
        <v>1</v>
      </c>
    </row>
    <row r="7" spans="1:12">
      <c r="A7" s="5" t="s">
        <v>6</v>
      </c>
      <c r="B7" s="43" t="s">
        <v>8</v>
      </c>
      <c r="C7" s="4"/>
      <c r="D7" s="4" t="s">
        <v>215</v>
      </c>
      <c r="E7" s="4" t="s">
        <v>216</v>
      </c>
      <c r="F7" s="4" t="s">
        <v>156</v>
      </c>
      <c r="G7" s="4"/>
      <c r="H7" s="4" t="s">
        <v>218</v>
      </c>
      <c r="I7" s="4">
        <v>2</v>
      </c>
      <c r="J7" s="9">
        <v>1.5</v>
      </c>
      <c r="K7" s="9">
        <v>0.5</v>
      </c>
      <c r="L7" s="9">
        <f>K7*J7</f>
        <v>0.75</v>
      </c>
    </row>
    <row r="8" s="3" customFormat="1" spans="1:12">
      <c r="A8" s="5" t="s">
        <v>6</v>
      </c>
      <c r="B8" s="43" t="s">
        <v>8</v>
      </c>
      <c r="C8" s="4"/>
      <c r="D8" s="4" t="s">
        <v>215</v>
      </c>
      <c r="E8" s="4" t="s">
        <v>221</v>
      </c>
      <c r="F8" s="4" t="s">
        <v>156</v>
      </c>
      <c r="G8" s="4"/>
      <c r="H8" s="4" t="s">
        <v>217</v>
      </c>
      <c r="I8" s="4">
        <v>4</v>
      </c>
      <c r="J8" s="9">
        <v>1</v>
      </c>
      <c r="K8" s="9">
        <v>0.5</v>
      </c>
      <c r="L8" s="9">
        <f>K8*J8</f>
        <v>0.5</v>
      </c>
    </row>
    <row r="9" s="3" customFormat="1" spans="1:12">
      <c r="A9" s="4" t="s">
        <v>41</v>
      </c>
      <c r="B9" s="4" t="s">
        <v>70</v>
      </c>
      <c r="C9" s="4"/>
      <c r="D9" s="4" t="s">
        <v>215</v>
      </c>
      <c r="E9" s="4" t="s">
        <v>222</v>
      </c>
      <c r="F9" s="4" t="s">
        <v>154</v>
      </c>
      <c r="G9" s="4"/>
      <c r="H9" s="4" t="s">
        <v>220</v>
      </c>
      <c r="I9" s="4"/>
      <c r="J9" s="9">
        <v>1</v>
      </c>
      <c r="K9" s="9"/>
      <c r="L9" s="9">
        <f>J9</f>
        <v>1</v>
      </c>
    </row>
    <row r="10" s="3" customFormat="1" spans="1:12">
      <c r="A10" s="4" t="s">
        <v>75</v>
      </c>
      <c r="B10" s="42" t="s">
        <v>82</v>
      </c>
      <c r="C10" s="6"/>
      <c r="D10" s="6" t="s">
        <v>223</v>
      </c>
      <c r="E10" s="6" t="s">
        <v>224</v>
      </c>
      <c r="F10" s="6"/>
      <c r="G10" s="6" t="s">
        <v>174</v>
      </c>
      <c r="H10" s="6"/>
      <c r="I10" s="6"/>
      <c r="J10" s="12">
        <v>0.25</v>
      </c>
      <c r="K10" s="12"/>
      <c r="L10" s="12">
        <v>0.25</v>
      </c>
    </row>
    <row r="11" s="3" customFormat="1" spans="1:12">
      <c r="A11" s="4" t="s">
        <v>75</v>
      </c>
      <c r="B11" s="42" t="s">
        <v>82</v>
      </c>
      <c r="C11" s="6"/>
      <c r="D11" s="6" t="s">
        <v>215</v>
      </c>
      <c r="E11" s="6" t="s">
        <v>225</v>
      </c>
      <c r="F11" s="6" t="s">
        <v>156</v>
      </c>
      <c r="G11" s="6"/>
      <c r="H11" s="6" t="s">
        <v>220</v>
      </c>
      <c r="I11" s="6"/>
      <c r="J11" s="12">
        <v>2</v>
      </c>
      <c r="K11" s="12">
        <v>0.5</v>
      </c>
      <c r="L11" s="12">
        <f>K11*J11</f>
        <v>1</v>
      </c>
    </row>
    <row r="12" s="3" customFormat="1" spans="1:12">
      <c r="A12" s="4" t="s">
        <v>75</v>
      </c>
      <c r="B12" s="42" t="s">
        <v>82</v>
      </c>
      <c r="C12" s="6"/>
      <c r="D12" s="13" t="s">
        <v>215</v>
      </c>
      <c r="E12" s="6" t="s">
        <v>226</v>
      </c>
      <c r="F12" s="6" t="s">
        <v>156</v>
      </c>
      <c r="G12" s="6"/>
      <c r="H12" s="6" t="s">
        <v>217</v>
      </c>
      <c r="I12" s="6"/>
      <c r="J12" s="12">
        <v>1</v>
      </c>
      <c r="K12" s="12"/>
      <c r="L12" s="12">
        <v>1</v>
      </c>
    </row>
    <row r="13" s="3" customFormat="1" spans="1:12">
      <c r="A13" s="4" t="s">
        <v>75</v>
      </c>
      <c r="B13" s="4" t="s">
        <v>76</v>
      </c>
      <c r="C13" s="4"/>
      <c r="D13" s="4" t="s">
        <v>215</v>
      </c>
      <c r="E13" s="4" t="s">
        <v>227</v>
      </c>
      <c r="F13" s="4" t="s">
        <v>154</v>
      </c>
      <c r="G13" s="4"/>
      <c r="H13" s="4" t="s">
        <v>217</v>
      </c>
      <c r="I13" s="4"/>
      <c r="J13" s="9">
        <v>0.25</v>
      </c>
      <c r="K13" s="9"/>
      <c r="L13" s="9">
        <f>J13</f>
        <v>0.25</v>
      </c>
    </row>
    <row r="14" s="3" customFormat="1" spans="1:12">
      <c r="A14" s="4" t="s">
        <v>75</v>
      </c>
      <c r="B14" s="5" t="s">
        <v>81</v>
      </c>
      <c r="C14" s="6"/>
      <c r="D14" s="6" t="s">
        <v>223</v>
      </c>
      <c r="E14" s="6" t="s">
        <v>228</v>
      </c>
      <c r="F14" s="6"/>
      <c r="G14" s="6" t="s">
        <v>174</v>
      </c>
      <c r="H14" s="6"/>
      <c r="I14" s="6"/>
      <c r="J14" s="12">
        <v>0.25</v>
      </c>
      <c r="K14" s="12"/>
      <c r="L14" s="12">
        <v>0.25</v>
      </c>
    </row>
  </sheetData>
  <sortState ref="A2:L14">
    <sortCondition ref="A2:A14"/>
    <sortCondition ref="B2:B14"/>
    <sortCondition ref="D2:D14"/>
    <sortCondition ref="E2:E14"/>
    <sortCondition ref="G2:G14"/>
  </sortState>
  <dataValidations count="3">
    <dataValidation allowBlank="1" showInputMessage="1" showErrorMessage="1" sqref="D1 E8:E14"/>
    <dataValidation type="list" allowBlank="1" showInputMessage="1" showErrorMessage="1" sqref="G5 F2:F7 F15:F1048576">
      <formula1>"上学期,下学期,国家级,市/校级,院级,省级"</formula1>
    </dataValidation>
    <dataValidation type="list" allowBlank="1" showInputMessage="1" showErrorMessage="1" sqref="D2:D1048576">
      <formula1>"文化艺术实践,校内外文化艺术竞赛"</formula1>
    </dataValidation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3"/>
  <sheetViews>
    <sheetView topLeftCell="A70" workbookViewId="0">
      <selection activeCell="K86" sqref="K86"/>
    </sheetView>
  </sheetViews>
  <sheetFormatPr defaultColWidth="9.20192307692308" defaultRowHeight="16.8"/>
  <cols>
    <col min="1" max="1" width="45.5288461538462" style="1" customWidth="1"/>
    <col min="2" max="2" width="14.1346153846154" style="1" customWidth="1"/>
    <col min="3" max="3" width="12" style="1" customWidth="1"/>
    <col min="4" max="4" width="22.4615384615385" style="1" customWidth="1"/>
    <col min="5" max="5" width="39.5288461538462" style="1" customWidth="1"/>
    <col min="6" max="6" width="11.5288461538462" style="1" customWidth="1"/>
    <col min="7" max="8" width="6" style="1" customWidth="1"/>
    <col min="9" max="9" width="7.06730769230769" style="2" customWidth="1"/>
    <col min="10" max="10" width="15.1346153846154" style="2" customWidth="1"/>
    <col min="11" max="11" width="7.06730769230769" style="2" customWidth="1"/>
    <col min="12" max="12" width="32.1346153846154" customWidth="1"/>
  </cols>
  <sheetData>
    <row r="1" spans="1:12">
      <c r="A1" s="4" t="s">
        <v>0</v>
      </c>
      <c r="B1" s="4" t="s">
        <v>1</v>
      </c>
      <c r="C1" s="4" t="s">
        <v>2</v>
      </c>
      <c r="D1" s="4" t="s">
        <v>144</v>
      </c>
      <c r="E1" s="4" t="s">
        <v>145</v>
      </c>
      <c r="F1" s="4" t="s">
        <v>146</v>
      </c>
      <c r="G1" s="4" t="s">
        <v>184</v>
      </c>
      <c r="H1" s="4" t="s">
        <v>185</v>
      </c>
      <c r="I1" s="9" t="s">
        <v>148</v>
      </c>
      <c r="J1" s="9" t="s">
        <v>186</v>
      </c>
      <c r="K1" s="9" t="s">
        <v>143</v>
      </c>
      <c r="L1" s="3"/>
    </row>
    <row r="2" spans="1:11">
      <c r="A2" s="4" t="s">
        <v>6</v>
      </c>
      <c r="B2" s="4" t="s">
        <v>40</v>
      </c>
      <c r="C2" s="4"/>
      <c r="D2" s="4" t="s">
        <v>229</v>
      </c>
      <c r="E2" s="4"/>
      <c r="F2" s="4"/>
      <c r="G2" s="4"/>
      <c r="H2" s="4"/>
      <c r="I2" s="9">
        <v>1.50166666666667</v>
      </c>
      <c r="J2" s="9"/>
      <c r="K2" s="9">
        <v>1.50166666666667</v>
      </c>
    </row>
    <row r="3" spans="1:11">
      <c r="A3" s="4" t="s">
        <v>6</v>
      </c>
      <c r="B3" s="4" t="s">
        <v>38</v>
      </c>
      <c r="C3" s="4"/>
      <c r="D3" s="4" t="s">
        <v>229</v>
      </c>
      <c r="E3" s="4"/>
      <c r="F3" s="4"/>
      <c r="G3" s="4"/>
      <c r="H3" s="4"/>
      <c r="I3" s="9">
        <v>1.41033333333333</v>
      </c>
      <c r="J3" s="9"/>
      <c r="K3" s="9">
        <v>1.41033333333333</v>
      </c>
    </row>
    <row r="4" spans="1:11">
      <c r="A4" s="4" t="s">
        <v>6</v>
      </c>
      <c r="B4" s="4" t="s">
        <v>38</v>
      </c>
      <c r="C4" s="4"/>
      <c r="D4" s="4" t="s">
        <v>230</v>
      </c>
      <c r="E4" s="4"/>
      <c r="F4" s="4" t="s">
        <v>231</v>
      </c>
      <c r="G4" s="4"/>
      <c r="H4" s="4"/>
      <c r="I4" s="9"/>
      <c r="J4" s="9"/>
      <c r="K4" s="9">
        <v>0.7</v>
      </c>
    </row>
    <row r="5" spans="1:11">
      <c r="A5" s="4" t="s">
        <v>6</v>
      </c>
      <c r="B5" s="4" t="s">
        <v>28</v>
      </c>
      <c r="C5" s="4"/>
      <c r="D5" s="4" t="s">
        <v>229</v>
      </c>
      <c r="E5" s="4"/>
      <c r="F5" s="4"/>
      <c r="G5" s="4"/>
      <c r="H5" s="4"/>
      <c r="I5" s="9">
        <v>1.46877777777778</v>
      </c>
      <c r="J5" s="9"/>
      <c r="K5" s="9">
        <v>1.46877777777778</v>
      </c>
    </row>
    <row r="6" spans="1:11">
      <c r="A6" s="4" t="s">
        <v>6</v>
      </c>
      <c r="B6" s="4" t="s">
        <v>28</v>
      </c>
      <c r="C6" s="4"/>
      <c r="D6" s="4" t="s">
        <v>230</v>
      </c>
      <c r="E6" s="4"/>
      <c r="F6" s="4" t="s">
        <v>231</v>
      </c>
      <c r="G6" s="4"/>
      <c r="H6" s="4"/>
      <c r="I6" s="9"/>
      <c r="J6" s="9"/>
      <c r="K6" s="9">
        <v>0.55</v>
      </c>
    </row>
    <row r="7" spans="1:11">
      <c r="A7" s="4" t="s">
        <v>6</v>
      </c>
      <c r="B7" s="4" t="s">
        <v>32</v>
      </c>
      <c r="C7" s="4"/>
      <c r="D7" s="4" t="s">
        <v>229</v>
      </c>
      <c r="E7" s="4"/>
      <c r="F7" s="4"/>
      <c r="G7" s="4"/>
      <c r="H7" s="4"/>
      <c r="I7" s="9">
        <v>1.41033333333333</v>
      </c>
      <c r="J7" s="9"/>
      <c r="K7" s="9">
        <v>1.41033333333333</v>
      </c>
    </row>
    <row r="8" spans="1:11">
      <c r="A8" s="4" t="s">
        <v>6</v>
      </c>
      <c r="B8" s="4" t="s">
        <v>32</v>
      </c>
      <c r="C8" s="4"/>
      <c r="D8" s="4" t="s">
        <v>230</v>
      </c>
      <c r="E8" s="4"/>
      <c r="F8" s="4" t="s">
        <v>231</v>
      </c>
      <c r="G8" s="4"/>
      <c r="H8" s="4"/>
      <c r="I8" s="9"/>
      <c r="J8" s="9"/>
      <c r="K8" s="9">
        <v>0</v>
      </c>
    </row>
    <row r="9" spans="1:11">
      <c r="A9" s="4" t="s">
        <v>6</v>
      </c>
      <c r="B9" s="4" t="s">
        <v>18</v>
      </c>
      <c r="C9" s="4"/>
      <c r="D9" s="4" t="s">
        <v>229</v>
      </c>
      <c r="E9" s="4"/>
      <c r="F9" s="4"/>
      <c r="G9" s="4"/>
      <c r="H9" s="4"/>
      <c r="I9" s="9">
        <v>1.616</v>
      </c>
      <c r="J9" s="9"/>
      <c r="K9" s="9">
        <v>1.616</v>
      </c>
    </row>
    <row r="10" spans="1:11">
      <c r="A10" s="4" t="s">
        <v>6</v>
      </c>
      <c r="B10" s="4" t="s">
        <v>18</v>
      </c>
      <c r="C10" s="4"/>
      <c r="D10" s="4" t="s">
        <v>230</v>
      </c>
      <c r="E10" s="4"/>
      <c r="F10" s="4" t="s">
        <v>231</v>
      </c>
      <c r="G10" s="4"/>
      <c r="H10" s="4"/>
      <c r="I10" s="9"/>
      <c r="J10" s="9"/>
      <c r="K10" s="9">
        <v>0.5</v>
      </c>
    </row>
    <row r="11" spans="1:11">
      <c r="A11" s="4" t="s">
        <v>6</v>
      </c>
      <c r="B11" s="4" t="s">
        <v>23</v>
      </c>
      <c r="C11" s="4"/>
      <c r="D11" s="4" t="s">
        <v>229</v>
      </c>
      <c r="E11" s="4"/>
      <c r="F11" s="4"/>
      <c r="G11" s="4"/>
      <c r="H11" s="4"/>
      <c r="I11" s="9">
        <v>1.46877777777778</v>
      </c>
      <c r="J11" s="9"/>
      <c r="K11" s="9">
        <v>1.46877777777778</v>
      </c>
    </row>
    <row r="12" spans="1:11">
      <c r="A12" s="4" t="s">
        <v>6</v>
      </c>
      <c r="B12" s="4" t="s">
        <v>23</v>
      </c>
      <c r="C12" s="4"/>
      <c r="D12" s="4" t="s">
        <v>230</v>
      </c>
      <c r="E12" s="4"/>
      <c r="F12" s="4" t="s">
        <v>231</v>
      </c>
      <c r="G12" s="4"/>
      <c r="H12" s="4"/>
      <c r="I12" s="9"/>
      <c r="J12" s="9"/>
      <c r="K12" s="9">
        <v>1.65</v>
      </c>
    </row>
    <row r="13" spans="1:11">
      <c r="A13" s="4" t="s">
        <v>6</v>
      </c>
      <c r="B13" s="4" t="s">
        <v>19</v>
      </c>
      <c r="C13" s="4"/>
      <c r="D13" s="4" t="s">
        <v>229</v>
      </c>
      <c r="E13" s="4"/>
      <c r="F13" s="4"/>
      <c r="G13" s="4"/>
      <c r="H13" s="4"/>
      <c r="I13" s="9">
        <v>1.46877777777778</v>
      </c>
      <c r="J13" s="9"/>
      <c r="K13" s="9">
        <v>1.46877777777778</v>
      </c>
    </row>
    <row r="14" spans="1:11">
      <c r="A14" s="4" t="s">
        <v>6</v>
      </c>
      <c r="B14" s="4" t="s">
        <v>19</v>
      </c>
      <c r="C14" s="4"/>
      <c r="D14" s="4" t="s">
        <v>230</v>
      </c>
      <c r="E14" s="4"/>
      <c r="F14" s="4" t="s">
        <v>231</v>
      </c>
      <c r="G14" s="4"/>
      <c r="H14" s="4"/>
      <c r="I14" s="9"/>
      <c r="J14" s="9"/>
      <c r="K14" s="9">
        <v>3</v>
      </c>
    </row>
    <row r="15" spans="1:11">
      <c r="A15" s="4" t="s">
        <v>6</v>
      </c>
      <c r="B15" s="4" t="s">
        <v>10</v>
      </c>
      <c r="C15" s="4"/>
      <c r="D15" s="4" t="s">
        <v>229</v>
      </c>
      <c r="E15" s="4"/>
      <c r="F15" s="4"/>
      <c r="G15" s="4"/>
      <c r="H15" s="4"/>
      <c r="I15" s="9">
        <v>1.4386</v>
      </c>
      <c r="J15" s="9"/>
      <c r="K15" s="9">
        <v>1.4386</v>
      </c>
    </row>
    <row r="16" spans="1:11">
      <c r="A16" s="4" t="s">
        <v>6</v>
      </c>
      <c r="B16" s="4" t="s">
        <v>10</v>
      </c>
      <c r="C16" s="4"/>
      <c r="D16" s="4" t="s">
        <v>230</v>
      </c>
      <c r="E16" s="4"/>
      <c r="F16" s="4" t="s">
        <v>231</v>
      </c>
      <c r="G16" s="4"/>
      <c r="H16" s="4"/>
      <c r="I16" s="9"/>
      <c r="J16" s="9"/>
      <c r="K16" s="9">
        <v>3</v>
      </c>
    </row>
    <row r="17" spans="1:11">
      <c r="A17" s="4" t="s">
        <v>6</v>
      </c>
      <c r="B17" s="4" t="s">
        <v>11</v>
      </c>
      <c r="C17" s="4"/>
      <c r="D17" s="4" t="s">
        <v>229</v>
      </c>
      <c r="E17" s="4"/>
      <c r="F17" s="4"/>
      <c r="G17" s="4"/>
      <c r="H17" s="4"/>
      <c r="I17" s="9">
        <v>1.46877777777778</v>
      </c>
      <c r="J17" s="9"/>
      <c r="K17" s="9">
        <v>1.46877777777778</v>
      </c>
    </row>
    <row r="18" spans="1:11">
      <c r="A18" s="4" t="s">
        <v>6</v>
      </c>
      <c r="B18" s="4" t="s">
        <v>11</v>
      </c>
      <c r="C18" s="4"/>
      <c r="D18" s="4" t="s">
        <v>230</v>
      </c>
      <c r="E18" s="4"/>
      <c r="F18" s="4" t="s">
        <v>231</v>
      </c>
      <c r="G18" s="4"/>
      <c r="H18" s="4"/>
      <c r="I18" s="9"/>
      <c r="J18" s="9"/>
      <c r="K18" s="9">
        <v>3</v>
      </c>
    </row>
    <row r="19" spans="1:11">
      <c r="A19" s="4" t="s">
        <v>6</v>
      </c>
      <c r="B19" s="4" t="s">
        <v>29</v>
      </c>
      <c r="C19" s="4"/>
      <c r="D19" s="4" t="s">
        <v>229</v>
      </c>
      <c r="E19" s="4"/>
      <c r="F19" s="4"/>
      <c r="G19" s="4"/>
      <c r="H19" s="4"/>
      <c r="I19" s="9">
        <v>1.50466666666667</v>
      </c>
      <c r="J19" s="9"/>
      <c r="K19" s="9">
        <v>1.50466666666667</v>
      </c>
    </row>
    <row r="20" spans="1:11">
      <c r="A20" s="4" t="s">
        <v>6</v>
      </c>
      <c r="B20" s="4" t="s">
        <v>29</v>
      </c>
      <c r="C20" s="4"/>
      <c r="D20" s="4" t="s">
        <v>230</v>
      </c>
      <c r="E20" s="4"/>
      <c r="F20" s="4" t="s">
        <v>231</v>
      </c>
      <c r="G20" s="4"/>
      <c r="H20" s="4"/>
      <c r="I20" s="9"/>
      <c r="J20" s="9"/>
      <c r="K20" s="9">
        <v>0</v>
      </c>
    </row>
    <row r="21" spans="1:11">
      <c r="A21" s="4" t="s">
        <v>6</v>
      </c>
      <c r="B21" s="4" t="s">
        <v>27</v>
      </c>
      <c r="C21" s="4"/>
      <c r="D21" s="4" t="s">
        <v>229</v>
      </c>
      <c r="E21" s="4"/>
      <c r="F21" s="4"/>
      <c r="G21" s="4"/>
      <c r="H21" s="4"/>
      <c r="I21" s="9">
        <v>1.50466666666667</v>
      </c>
      <c r="J21" s="9"/>
      <c r="K21" s="9">
        <v>1.50466666666667</v>
      </c>
    </row>
    <row r="22" spans="1:11">
      <c r="A22" s="4" t="s">
        <v>6</v>
      </c>
      <c r="B22" s="4" t="s">
        <v>27</v>
      </c>
      <c r="C22" s="4"/>
      <c r="D22" s="4" t="s">
        <v>230</v>
      </c>
      <c r="E22" s="4"/>
      <c r="F22" s="4" t="s">
        <v>231</v>
      </c>
      <c r="G22" s="4"/>
      <c r="H22" s="4"/>
      <c r="I22" s="9"/>
      <c r="J22" s="9"/>
      <c r="K22" s="9">
        <v>0</v>
      </c>
    </row>
    <row r="23" spans="1:11">
      <c r="A23" s="4" t="s">
        <v>6</v>
      </c>
      <c r="B23" s="4" t="s">
        <v>7</v>
      </c>
      <c r="C23" s="4"/>
      <c r="D23" s="4" t="s">
        <v>229</v>
      </c>
      <c r="E23" s="4"/>
      <c r="F23" s="4"/>
      <c r="G23" s="4"/>
      <c r="H23" s="4"/>
      <c r="I23" s="9">
        <v>1.55906666666667</v>
      </c>
      <c r="J23" s="9"/>
      <c r="K23" s="9">
        <v>1.55906666666667</v>
      </c>
    </row>
    <row r="24" spans="1:11">
      <c r="A24" s="4" t="s">
        <v>6</v>
      </c>
      <c r="B24" s="4" t="s">
        <v>7</v>
      </c>
      <c r="C24" s="4"/>
      <c r="D24" s="4" t="s">
        <v>230</v>
      </c>
      <c r="E24" s="4" t="s">
        <v>232</v>
      </c>
      <c r="F24" s="4" t="s">
        <v>142</v>
      </c>
      <c r="G24" s="4"/>
      <c r="H24" s="4"/>
      <c r="I24" s="9">
        <v>0.25</v>
      </c>
      <c r="J24" s="9"/>
      <c r="K24" s="9">
        <v>0.25</v>
      </c>
    </row>
    <row r="25" spans="1:11">
      <c r="A25" s="4" t="s">
        <v>6</v>
      </c>
      <c r="B25" s="4" t="s">
        <v>7</v>
      </c>
      <c r="C25" s="4"/>
      <c r="D25" s="4" t="s">
        <v>230</v>
      </c>
      <c r="E25" s="4"/>
      <c r="F25" s="4" t="s">
        <v>231</v>
      </c>
      <c r="G25" s="4"/>
      <c r="H25" s="4"/>
      <c r="I25" s="9"/>
      <c r="J25" s="9"/>
      <c r="K25" s="9">
        <v>3</v>
      </c>
    </row>
    <row r="26" spans="1:11">
      <c r="A26" s="4" t="s">
        <v>6</v>
      </c>
      <c r="B26" s="4" t="s">
        <v>26</v>
      </c>
      <c r="C26" s="4"/>
      <c r="D26" s="4" t="s">
        <v>229</v>
      </c>
      <c r="E26" s="4"/>
      <c r="F26" s="4"/>
      <c r="G26" s="4"/>
      <c r="H26" s="4"/>
      <c r="I26" s="9">
        <v>1.51466666666667</v>
      </c>
      <c r="J26" s="9"/>
      <c r="K26" s="9">
        <v>1.51466666666667</v>
      </c>
    </row>
    <row r="27" spans="1:11">
      <c r="A27" s="4" t="s">
        <v>6</v>
      </c>
      <c r="B27" s="4" t="s">
        <v>26</v>
      </c>
      <c r="C27" s="4"/>
      <c r="D27" s="4" t="s">
        <v>230</v>
      </c>
      <c r="E27" s="4"/>
      <c r="F27" s="4" t="s">
        <v>231</v>
      </c>
      <c r="G27" s="4"/>
      <c r="H27" s="4"/>
      <c r="I27" s="9"/>
      <c r="J27" s="9"/>
      <c r="K27" s="9">
        <v>0.5</v>
      </c>
    </row>
    <row r="28" spans="1:11">
      <c r="A28" s="4" t="s">
        <v>6</v>
      </c>
      <c r="B28" s="4" t="s">
        <v>12</v>
      </c>
      <c r="C28" s="4"/>
      <c r="D28" s="4" t="s">
        <v>229</v>
      </c>
      <c r="E28" s="4"/>
      <c r="F28" s="4"/>
      <c r="G28" s="4"/>
      <c r="H28" s="4"/>
      <c r="I28" s="9">
        <v>1.50166666666667</v>
      </c>
      <c r="J28" s="9"/>
      <c r="K28" s="9">
        <v>1.50166666666667</v>
      </c>
    </row>
    <row r="29" spans="1:11">
      <c r="A29" s="4" t="s">
        <v>6</v>
      </c>
      <c r="B29" s="4" t="s">
        <v>12</v>
      </c>
      <c r="C29" s="4"/>
      <c r="D29" s="4" t="s">
        <v>230</v>
      </c>
      <c r="E29" s="4"/>
      <c r="F29" s="4" t="s">
        <v>231</v>
      </c>
      <c r="G29" s="4"/>
      <c r="H29" s="4"/>
      <c r="I29" s="9"/>
      <c r="J29" s="9"/>
      <c r="K29" s="9">
        <v>0.5</v>
      </c>
    </row>
    <row r="30" spans="1:11">
      <c r="A30" s="4" t="s">
        <v>6</v>
      </c>
      <c r="B30" s="4" t="s">
        <v>35</v>
      </c>
      <c r="C30" s="4"/>
      <c r="D30" s="4" t="s">
        <v>229</v>
      </c>
      <c r="E30" s="4"/>
      <c r="F30" s="4"/>
      <c r="G30" s="4"/>
      <c r="H30" s="4"/>
      <c r="I30" s="9">
        <v>1.50466666666667</v>
      </c>
      <c r="J30" s="9"/>
      <c r="K30" s="9">
        <v>1.50466666666667</v>
      </c>
    </row>
    <row r="31" spans="1:11">
      <c r="A31" s="4" t="s">
        <v>6</v>
      </c>
      <c r="B31" s="4" t="s">
        <v>35</v>
      </c>
      <c r="C31" s="4"/>
      <c r="D31" s="4" t="s">
        <v>230</v>
      </c>
      <c r="E31" s="4"/>
      <c r="F31" s="4" t="s">
        <v>231</v>
      </c>
      <c r="G31" s="4"/>
      <c r="H31" s="4"/>
      <c r="I31" s="9"/>
      <c r="J31" s="9"/>
      <c r="K31" s="9">
        <v>0.7</v>
      </c>
    </row>
    <row r="32" spans="1:11">
      <c r="A32" s="4" t="s">
        <v>6</v>
      </c>
      <c r="B32" s="4" t="s">
        <v>17</v>
      </c>
      <c r="C32" s="4"/>
      <c r="D32" s="4" t="s">
        <v>229</v>
      </c>
      <c r="E32" s="4"/>
      <c r="F32" s="4"/>
      <c r="G32" s="4"/>
      <c r="H32" s="4"/>
      <c r="I32" s="9">
        <v>1.4386</v>
      </c>
      <c r="J32" s="9"/>
      <c r="K32" s="9">
        <v>1.4386</v>
      </c>
    </row>
    <row r="33" spans="1:11">
      <c r="A33" s="4" t="s">
        <v>6</v>
      </c>
      <c r="B33" s="4" t="s">
        <v>17</v>
      </c>
      <c r="C33" s="4"/>
      <c r="D33" s="4" t="s">
        <v>230</v>
      </c>
      <c r="E33" s="4"/>
      <c r="F33" s="4" t="s">
        <v>231</v>
      </c>
      <c r="G33" s="4"/>
      <c r="H33" s="4"/>
      <c r="I33" s="9"/>
      <c r="J33" s="9"/>
      <c r="K33" s="9">
        <v>0.5</v>
      </c>
    </row>
    <row r="34" spans="1:11">
      <c r="A34" s="4" t="s">
        <v>6</v>
      </c>
      <c r="B34" s="4" t="s">
        <v>16</v>
      </c>
      <c r="C34" s="4"/>
      <c r="D34" s="4" t="s">
        <v>229</v>
      </c>
      <c r="E34" s="4"/>
      <c r="F34" s="4"/>
      <c r="G34" s="4"/>
      <c r="H34" s="4"/>
      <c r="I34" s="9">
        <v>1.616</v>
      </c>
      <c r="J34" s="9"/>
      <c r="K34" s="9">
        <v>1.616</v>
      </c>
    </row>
    <row r="35" spans="1:11">
      <c r="A35" s="4" t="s">
        <v>6</v>
      </c>
      <c r="B35" s="4" t="s">
        <v>16</v>
      </c>
      <c r="C35" s="4"/>
      <c r="D35" s="4" t="s">
        <v>230</v>
      </c>
      <c r="E35" s="4"/>
      <c r="F35" s="4" t="s">
        <v>231</v>
      </c>
      <c r="G35" s="4"/>
      <c r="H35" s="4"/>
      <c r="I35" s="9"/>
      <c r="J35" s="9"/>
      <c r="K35" s="9">
        <v>0.5</v>
      </c>
    </row>
    <row r="36" spans="1:11">
      <c r="A36" s="4" t="s">
        <v>6</v>
      </c>
      <c r="B36" s="4" t="s">
        <v>36</v>
      </c>
      <c r="C36" s="4"/>
      <c r="D36" s="4" t="s">
        <v>229</v>
      </c>
      <c r="E36" s="4"/>
      <c r="F36" s="4"/>
      <c r="G36" s="4"/>
      <c r="H36" s="4"/>
      <c r="I36" s="9">
        <v>1.545</v>
      </c>
      <c r="J36" s="9"/>
      <c r="K36" s="9">
        <v>1.545</v>
      </c>
    </row>
    <row r="37" spans="1:11">
      <c r="A37" s="4" t="s">
        <v>6</v>
      </c>
      <c r="B37" s="4" t="s">
        <v>36</v>
      </c>
      <c r="C37" s="4"/>
      <c r="D37" s="4" t="s">
        <v>230</v>
      </c>
      <c r="E37" s="4"/>
      <c r="F37" s="4" t="s">
        <v>231</v>
      </c>
      <c r="G37" s="4"/>
      <c r="H37" s="4"/>
      <c r="I37" s="9"/>
      <c r="J37" s="9"/>
      <c r="K37" s="9">
        <v>1.9</v>
      </c>
    </row>
    <row r="38" spans="1:11">
      <c r="A38" s="4" t="s">
        <v>6</v>
      </c>
      <c r="B38" s="4" t="s">
        <v>22</v>
      </c>
      <c r="C38" s="4"/>
      <c r="D38" s="4" t="s">
        <v>229</v>
      </c>
      <c r="E38" s="4"/>
      <c r="F38" s="4"/>
      <c r="G38" s="4"/>
      <c r="H38" s="4"/>
      <c r="I38" s="9">
        <v>1.545</v>
      </c>
      <c r="J38" s="9"/>
      <c r="K38" s="9">
        <v>1.545</v>
      </c>
    </row>
    <row r="39" spans="1:11">
      <c r="A39" s="4" t="s">
        <v>6</v>
      </c>
      <c r="B39" s="4" t="s">
        <v>22</v>
      </c>
      <c r="C39" s="4"/>
      <c r="D39" s="4" t="s">
        <v>230</v>
      </c>
      <c r="E39" s="4"/>
      <c r="F39" s="4" t="s">
        <v>231</v>
      </c>
      <c r="G39" s="4"/>
      <c r="H39" s="4"/>
      <c r="I39" s="9"/>
      <c r="J39" s="9"/>
      <c r="K39" s="9">
        <v>1.3</v>
      </c>
    </row>
    <row r="40" spans="1:11">
      <c r="A40" s="4" t="s">
        <v>6</v>
      </c>
      <c r="B40" s="4" t="s">
        <v>20</v>
      </c>
      <c r="C40" s="4"/>
      <c r="D40" s="4" t="s">
        <v>229</v>
      </c>
      <c r="E40" s="4"/>
      <c r="F40" s="4"/>
      <c r="G40" s="4"/>
      <c r="H40" s="4"/>
      <c r="I40" s="9">
        <v>1.55906666666667</v>
      </c>
      <c r="J40" s="9"/>
      <c r="K40" s="9">
        <v>1.55906666666667</v>
      </c>
    </row>
    <row r="41" spans="1:11">
      <c r="A41" s="4" t="s">
        <v>6</v>
      </c>
      <c r="B41" s="4" t="s">
        <v>20</v>
      </c>
      <c r="C41" s="4"/>
      <c r="D41" s="4" t="s">
        <v>230</v>
      </c>
      <c r="E41" s="4"/>
      <c r="F41" s="4" t="s">
        <v>231</v>
      </c>
      <c r="G41" s="4"/>
      <c r="H41" s="4"/>
      <c r="I41" s="9"/>
      <c r="J41" s="9"/>
      <c r="K41" s="9">
        <v>0.65</v>
      </c>
    </row>
    <row r="42" spans="1:11">
      <c r="A42" s="4" t="s">
        <v>6</v>
      </c>
      <c r="B42" s="4" t="s">
        <v>15</v>
      </c>
      <c r="C42" s="4"/>
      <c r="D42" s="4" t="s">
        <v>229</v>
      </c>
      <c r="E42" s="4"/>
      <c r="F42" s="4"/>
      <c r="G42" s="4"/>
      <c r="H42" s="4"/>
      <c r="I42" s="9">
        <v>1.616</v>
      </c>
      <c r="J42" s="9"/>
      <c r="K42" s="9">
        <v>1.616</v>
      </c>
    </row>
    <row r="43" spans="1:11">
      <c r="A43" s="4" t="s">
        <v>6</v>
      </c>
      <c r="B43" s="4" t="s">
        <v>15</v>
      </c>
      <c r="C43" s="4"/>
      <c r="D43" s="4" t="s">
        <v>230</v>
      </c>
      <c r="E43" s="4"/>
      <c r="F43" s="4" t="s">
        <v>231</v>
      </c>
      <c r="G43" s="4"/>
      <c r="H43" s="4"/>
      <c r="I43" s="9"/>
      <c r="J43" s="9"/>
      <c r="K43" s="9">
        <v>0.5</v>
      </c>
    </row>
    <row r="44" spans="1:11">
      <c r="A44" s="4" t="s">
        <v>6</v>
      </c>
      <c r="B44" s="4" t="s">
        <v>9</v>
      </c>
      <c r="C44" s="4"/>
      <c r="D44" s="4" t="s">
        <v>229</v>
      </c>
      <c r="E44" s="4"/>
      <c r="F44" s="4"/>
      <c r="G44" s="4"/>
      <c r="H44" s="4"/>
      <c r="I44" s="9">
        <v>1.50166666666667</v>
      </c>
      <c r="J44" s="9"/>
      <c r="K44" s="9">
        <v>1.50166666666667</v>
      </c>
    </row>
    <row r="45" spans="1:11">
      <c r="A45" s="4" t="s">
        <v>6</v>
      </c>
      <c r="B45" s="4" t="s">
        <v>9</v>
      </c>
      <c r="C45" s="4"/>
      <c r="D45" s="4" t="s">
        <v>230</v>
      </c>
      <c r="E45" s="4"/>
      <c r="F45" s="4" t="s">
        <v>231</v>
      </c>
      <c r="G45" s="4"/>
      <c r="H45" s="4"/>
      <c r="I45" s="9"/>
      <c r="J45" s="9"/>
      <c r="K45" s="9">
        <v>3</v>
      </c>
    </row>
    <row r="46" spans="1:11">
      <c r="A46" s="4" t="s">
        <v>6</v>
      </c>
      <c r="B46" s="4" t="s">
        <v>13</v>
      </c>
      <c r="C46" s="4"/>
      <c r="D46" s="4" t="s">
        <v>229</v>
      </c>
      <c r="E46" s="4"/>
      <c r="F46" s="4"/>
      <c r="G46" s="4"/>
      <c r="H46" s="4"/>
      <c r="I46" s="9">
        <v>1.50166666666667</v>
      </c>
      <c r="J46" s="9"/>
      <c r="K46" s="2">
        <v>1.50166666666667</v>
      </c>
    </row>
    <row r="47" spans="1:11">
      <c r="A47" s="4" t="s">
        <v>6</v>
      </c>
      <c r="B47" s="4" t="s">
        <v>13</v>
      </c>
      <c r="C47" s="4"/>
      <c r="D47" s="4" t="s">
        <v>230</v>
      </c>
      <c r="E47" s="4"/>
      <c r="F47" s="4" t="s">
        <v>231</v>
      </c>
      <c r="G47" s="4"/>
      <c r="H47" s="4"/>
      <c r="I47" s="9"/>
      <c r="J47" s="9"/>
      <c r="K47" s="9">
        <v>2.625</v>
      </c>
    </row>
    <row r="48" spans="1:11">
      <c r="A48" s="4" t="s">
        <v>6</v>
      </c>
      <c r="B48" s="4" t="s">
        <v>25</v>
      </c>
      <c r="C48" s="4"/>
      <c r="D48" s="4" t="s">
        <v>229</v>
      </c>
      <c r="E48" s="4"/>
      <c r="F48" s="4"/>
      <c r="G48" s="4"/>
      <c r="H48" s="4"/>
      <c r="I48" s="9">
        <v>1.4386</v>
      </c>
      <c r="J48" s="9"/>
      <c r="K48" s="9">
        <v>1.4386</v>
      </c>
    </row>
    <row r="49" spans="1:11">
      <c r="A49" s="4" t="s">
        <v>6</v>
      </c>
      <c r="B49" s="4" t="s">
        <v>25</v>
      </c>
      <c r="C49" s="4"/>
      <c r="D49" s="4" t="s">
        <v>230</v>
      </c>
      <c r="E49" s="4"/>
      <c r="F49" s="4" t="s">
        <v>231</v>
      </c>
      <c r="G49" s="4"/>
      <c r="H49" s="4"/>
      <c r="I49" s="9"/>
      <c r="J49" s="9"/>
      <c r="K49" s="9">
        <v>0</v>
      </c>
    </row>
    <row r="50" spans="1:11">
      <c r="A50" s="4" t="s">
        <v>6</v>
      </c>
      <c r="B50" s="4" t="s">
        <v>24</v>
      </c>
      <c r="C50" s="4"/>
      <c r="D50" s="4" t="s">
        <v>229</v>
      </c>
      <c r="E50" s="4"/>
      <c r="F50" s="4"/>
      <c r="G50" s="4"/>
      <c r="H50" s="4"/>
      <c r="I50" s="9">
        <v>1.55906666666667</v>
      </c>
      <c r="J50" s="9"/>
      <c r="K50" s="9">
        <v>1.55906666666667</v>
      </c>
    </row>
    <row r="51" spans="1:11">
      <c r="A51" s="4" t="s">
        <v>6</v>
      </c>
      <c r="B51" s="4" t="s">
        <v>24</v>
      </c>
      <c r="C51" s="4"/>
      <c r="D51" s="4" t="s">
        <v>230</v>
      </c>
      <c r="E51" s="4"/>
      <c r="F51" s="4" t="s">
        <v>231</v>
      </c>
      <c r="G51" s="4"/>
      <c r="H51" s="4"/>
      <c r="I51" s="9"/>
      <c r="J51" s="9"/>
      <c r="K51" s="9">
        <v>0.4</v>
      </c>
    </row>
    <row r="52" spans="1:11">
      <c r="A52" s="4" t="s">
        <v>6</v>
      </c>
      <c r="B52" s="4" t="s">
        <v>14</v>
      </c>
      <c r="C52" s="4"/>
      <c r="D52" s="4" t="s">
        <v>229</v>
      </c>
      <c r="E52" s="4"/>
      <c r="F52" s="4"/>
      <c r="G52" s="4"/>
      <c r="H52" s="4"/>
      <c r="I52" s="9">
        <v>1.5594</v>
      </c>
      <c r="J52" s="9"/>
      <c r="K52" s="9">
        <v>1.5594</v>
      </c>
    </row>
    <row r="53" spans="1:11">
      <c r="A53" s="4" t="s">
        <v>6</v>
      </c>
      <c r="B53" s="4" t="s">
        <v>14</v>
      </c>
      <c r="C53" s="4"/>
      <c r="D53" s="4" t="s">
        <v>230</v>
      </c>
      <c r="E53" s="4"/>
      <c r="F53" s="4" t="s">
        <v>231</v>
      </c>
      <c r="G53" s="4"/>
      <c r="H53" s="4"/>
      <c r="I53" s="9"/>
      <c r="J53" s="9"/>
      <c r="K53" s="9">
        <v>0</v>
      </c>
    </row>
    <row r="54" spans="1:11">
      <c r="A54" s="4" t="s">
        <v>6</v>
      </c>
      <c r="B54" s="4" t="s">
        <v>30</v>
      </c>
      <c r="C54" s="4"/>
      <c r="D54" s="4" t="s">
        <v>229</v>
      </c>
      <c r="E54" s="4"/>
      <c r="F54" s="4"/>
      <c r="G54" s="4"/>
      <c r="H54" s="4"/>
      <c r="I54" s="9">
        <v>1.394</v>
      </c>
      <c r="J54" s="9"/>
      <c r="K54" s="9">
        <v>1.394</v>
      </c>
    </row>
    <row r="55" spans="1:11">
      <c r="A55" s="4" t="s">
        <v>6</v>
      </c>
      <c r="B55" s="4" t="s">
        <v>30</v>
      </c>
      <c r="C55" s="4"/>
      <c r="D55" s="4" t="s">
        <v>230</v>
      </c>
      <c r="E55" s="4"/>
      <c r="F55" s="4" t="s">
        <v>231</v>
      </c>
      <c r="G55" s="4"/>
      <c r="H55" s="4"/>
      <c r="I55" s="9"/>
      <c r="J55" s="9"/>
      <c r="K55" s="9">
        <v>0.375</v>
      </c>
    </row>
    <row r="56" spans="1:11">
      <c r="A56" s="4" t="s">
        <v>6</v>
      </c>
      <c r="B56" s="4" t="s">
        <v>34</v>
      </c>
      <c r="C56" s="4"/>
      <c r="D56" s="4" t="s">
        <v>229</v>
      </c>
      <c r="E56" s="4"/>
      <c r="F56" s="4"/>
      <c r="G56" s="4"/>
      <c r="H56" s="4"/>
      <c r="I56" s="9">
        <v>1.47733333333333</v>
      </c>
      <c r="J56" s="9"/>
      <c r="K56" s="9">
        <v>1.47733333333333</v>
      </c>
    </row>
    <row r="57" spans="1:11">
      <c r="A57" s="4" t="s">
        <v>6</v>
      </c>
      <c r="B57" s="4" t="s">
        <v>34</v>
      </c>
      <c r="C57" s="4"/>
      <c r="D57" s="4" t="s">
        <v>230</v>
      </c>
      <c r="E57" s="4"/>
      <c r="F57" s="4" t="s">
        <v>231</v>
      </c>
      <c r="G57" s="4"/>
      <c r="H57" s="4"/>
      <c r="I57" s="9"/>
      <c r="J57" s="9"/>
      <c r="K57" s="9">
        <v>0</v>
      </c>
    </row>
    <row r="58" spans="1:11">
      <c r="A58" s="4" t="s">
        <v>6</v>
      </c>
      <c r="B58" s="4" t="s">
        <v>37</v>
      </c>
      <c r="C58" s="4"/>
      <c r="D58" s="4" t="s">
        <v>229</v>
      </c>
      <c r="E58" s="4"/>
      <c r="F58" s="4"/>
      <c r="G58" s="4"/>
      <c r="H58" s="4"/>
      <c r="I58" s="9">
        <v>1.44233333333333</v>
      </c>
      <c r="J58" s="9"/>
      <c r="K58" s="9">
        <v>1.44233333333333</v>
      </c>
    </row>
    <row r="59" spans="1:11">
      <c r="A59" s="4" t="s">
        <v>6</v>
      </c>
      <c r="B59" s="4" t="s">
        <v>37</v>
      </c>
      <c r="C59" s="4"/>
      <c r="D59" s="4" t="s">
        <v>230</v>
      </c>
      <c r="E59" s="4"/>
      <c r="F59" s="4" t="s">
        <v>231</v>
      </c>
      <c r="G59" s="4"/>
      <c r="H59" s="4"/>
      <c r="I59" s="9"/>
      <c r="J59" s="9"/>
      <c r="K59" s="9">
        <v>0.55</v>
      </c>
    </row>
    <row r="60" spans="1:11">
      <c r="A60" s="4" t="s">
        <v>6</v>
      </c>
      <c r="B60" s="4" t="s">
        <v>8</v>
      </c>
      <c r="C60" s="4"/>
      <c r="D60" s="4" t="s">
        <v>229</v>
      </c>
      <c r="E60" s="4"/>
      <c r="F60" s="4"/>
      <c r="G60" s="4"/>
      <c r="H60" s="4"/>
      <c r="I60" s="9">
        <v>1.55906666666667</v>
      </c>
      <c r="J60" s="9"/>
      <c r="K60" s="9">
        <v>1.55906666666667</v>
      </c>
    </row>
    <row r="61" spans="1:11">
      <c r="A61" s="4" t="s">
        <v>6</v>
      </c>
      <c r="B61" s="4" t="s">
        <v>8</v>
      </c>
      <c r="C61" s="4"/>
      <c r="D61" s="4" t="s">
        <v>230</v>
      </c>
      <c r="E61" s="4"/>
      <c r="F61" s="4" t="s">
        <v>231</v>
      </c>
      <c r="G61" s="4"/>
      <c r="H61" s="4"/>
      <c r="I61" s="9"/>
      <c r="J61" s="9"/>
      <c r="K61" s="9">
        <v>3</v>
      </c>
    </row>
    <row r="62" spans="1:11">
      <c r="A62" s="4" t="s">
        <v>6</v>
      </c>
      <c r="B62" s="4" t="s">
        <v>21</v>
      </c>
      <c r="C62" s="4"/>
      <c r="D62" s="4" t="s">
        <v>229</v>
      </c>
      <c r="E62" s="4"/>
      <c r="F62" s="4"/>
      <c r="G62" s="4"/>
      <c r="H62" s="4"/>
      <c r="I62" s="9">
        <v>1.47733333333333</v>
      </c>
      <c r="J62" s="9"/>
      <c r="K62" s="9">
        <v>1.47733333333333</v>
      </c>
    </row>
    <row r="63" spans="1:11">
      <c r="A63" s="4" t="s">
        <v>6</v>
      </c>
      <c r="B63" s="4" t="s">
        <v>21</v>
      </c>
      <c r="C63" s="4"/>
      <c r="D63" s="4" t="s">
        <v>230</v>
      </c>
      <c r="E63" s="4"/>
      <c r="F63" s="4" t="s">
        <v>231</v>
      </c>
      <c r="G63" s="4"/>
      <c r="H63" s="4"/>
      <c r="I63" s="9"/>
      <c r="J63" s="9"/>
      <c r="K63" s="9">
        <v>0</v>
      </c>
    </row>
    <row r="64" spans="1:11">
      <c r="A64" s="4" t="s">
        <v>6</v>
      </c>
      <c r="B64" s="4" t="s">
        <v>39</v>
      </c>
      <c r="C64" s="4"/>
      <c r="D64" s="4" t="s">
        <v>229</v>
      </c>
      <c r="E64" s="4"/>
      <c r="F64" s="4"/>
      <c r="G64" s="4"/>
      <c r="H64" s="4"/>
      <c r="I64" s="9">
        <v>1.41033333333333</v>
      </c>
      <c r="J64" s="9"/>
      <c r="K64" s="9">
        <v>1.41033333333333</v>
      </c>
    </row>
    <row r="65" spans="1:11">
      <c r="A65" s="4" t="s">
        <v>6</v>
      </c>
      <c r="B65" s="4" t="s">
        <v>39</v>
      </c>
      <c r="C65" s="4"/>
      <c r="D65" s="4" t="s">
        <v>230</v>
      </c>
      <c r="E65" s="4"/>
      <c r="F65" s="4" t="s">
        <v>231</v>
      </c>
      <c r="G65" s="4"/>
      <c r="H65" s="4"/>
      <c r="I65" s="9"/>
      <c r="J65" s="9"/>
      <c r="K65" s="9">
        <v>0.425</v>
      </c>
    </row>
    <row r="66" spans="1:11">
      <c r="A66" s="4" t="s">
        <v>6</v>
      </c>
      <c r="B66" s="4" t="s">
        <v>31</v>
      </c>
      <c r="C66" s="4"/>
      <c r="D66" s="4" t="s">
        <v>229</v>
      </c>
      <c r="E66" s="4"/>
      <c r="F66" s="4"/>
      <c r="G66" s="4"/>
      <c r="H66" s="4"/>
      <c r="I66" s="9">
        <v>1.59733333333333</v>
      </c>
      <c r="J66" s="9"/>
      <c r="K66" s="9">
        <v>1.59733333333333</v>
      </c>
    </row>
    <row r="67" spans="1:11">
      <c r="A67" s="4" t="s">
        <v>6</v>
      </c>
      <c r="B67" s="4" t="s">
        <v>31</v>
      </c>
      <c r="C67" s="4"/>
      <c r="D67" s="4" t="s">
        <v>230</v>
      </c>
      <c r="E67" s="4"/>
      <c r="F67" s="4" t="s">
        <v>231</v>
      </c>
      <c r="G67" s="4"/>
      <c r="H67" s="4"/>
      <c r="I67" s="9"/>
      <c r="J67" s="9"/>
      <c r="K67" s="9">
        <v>3</v>
      </c>
    </row>
    <row r="68" spans="1:11">
      <c r="A68" s="4" t="s">
        <v>6</v>
      </c>
      <c r="B68" s="4" t="s">
        <v>33</v>
      </c>
      <c r="C68" s="4"/>
      <c r="D68" s="4" t="s">
        <v>229</v>
      </c>
      <c r="E68" s="4"/>
      <c r="F68" s="4"/>
      <c r="G68" s="4"/>
      <c r="H68" s="4"/>
      <c r="I68" s="9">
        <v>1.4908</v>
      </c>
      <c r="J68" s="9"/>
      <c r="K68" s="9">
        <v>1.4908</v>
      </c>
    </row>
    <row r="69" spans="1:11">
      <c r="A69" s="4" t="s">
        <v>6</v>
      </c>
      <c r="B69" s="4" t="s">
        <v>33</v>
      </c>
      <c r="C69" s="4"/>
      <c r="D69" s="4" t="s">
        <v>230</v>
      </c>
      <c r="E69" s="4"/>
      <c r="F69" s="4" t="s">
        <v>231</v>
      </c>
      <c r="G69" s="4"/>
      <c r="H69" s="4"/>
      <c r="I69" s="9"/>
      <c r="J69" s="9"/>
      <c r="K69" s="9">
        <v>3</v>
      </c>
    </row>
    <row r="70" spans="1:11">
      <c r="A70" s="4" t="s">
        <v>41</v>
      </c>
      <c r="B70" s="4" t="s">
        <v>73</v>
      </c>
      <c r="C70" s="4"/>
      <c r="D70" s="4" t="s">
        <v>229</v>
      </c>
      <c r="E70" s="4"/>
      <c r="F70" s="4"/>
      <c r="G70" s="4"/>
      <c r="H70" s="4"/>
      <c r="I70" s="9">
        <v>1.48233333333333</v>
      </c>
      <c r="J70" s="9"/>
      <c r="K70" s="9">
        <v>1.48233333333333</v>
      </c>
    </row>
    <row r="71" spans="1:11">
      <c r="A71" s="4" t="s">
        <v>41</v>
      </c>
      <c r="B71" s="4" t="s">
        <v>50</v>
      </c>
      <c r="C71" s="4"/>
      <c r="D71" s="4" t="s">
        <v>229</v>
      </c>
      <c r="E71" s="4"/>
      <c r="F71" s="4"/>
      <c r="G71" s="4"/>
      <c r="H71" s="4"/>
      <c r="I71" s="9">
        <v>1.547</v>
      </c>
      <c r="J71" s="9"/>
      <c r="K71" s="9">
        <v>1.547</v>
      </c>
    </row>
    <row r="72" spans="1:11">
      <c r="A72" s="4" t="s">
        <v>41</v>
      </c>
      <c r="B72" s="4" t="s">
        <v>50</v>
      </c>
      <c r="C72" s="4"/>
      <c r="D72" s="4" t="s">
        <v>230</v>
      </c>
      <c r="E72" s="4"/>
      <c r="F72" s="4" t="s">
        <v>231</v>
      </c>
      <c r="G72" s="4"/>
      <c r="H72" s="4"/>
      <c r="I72" s="9"/>
      <c r="J72" s="9"/>
      <c r="K72" s="9">
        <v>0</v>
      </c>
    </row>
    <row r="73" spans="1:11">
      <c r="A73" s="4" t="s">
        <v>41</v>
      </c>
      <c r="B73" s="4" t="s">
        <v>59</v>
      </c>
      <c r="C73" s="4"/>
      <c r="D73" s="4" t="s">
        <v>229</v>
      </c>
      <c r="E73" s="4"/>
      <c r="F73" s="4"/>
      <c r="G73" s="4"/>
      <c r="H73" s="4"/>
      <c r="I73" s="9">
        <v>1.443</v>
      </c>
      <c r="J73" s="9"/>
      <c r="K73" s="9">
        <v>1.443</v>
      </c>
    </row>
    <row r="74" spans="1:11">
      <c r="A74" s="4" t="s">
        <v>41</v>
      </c>
      <c r="B74" s="4" t="s">
        <v>59</v>
      </c>
      <c r="C74" s="4"/>
      <c r="D74" s="4" t="s">
        <v>230</v>
      </c>
      <c r="E74" s="4"/>
      <c r="F74" s="4" t="s">
        <v>231</v>
      </c>
      <c r="G74" s="4"/>
      <c r="H74" s="4"/>
      <c r="I74" s="9"/>
      <c r="J74" s="9"/>
      <c r="K74" s="9">
        <v>1.275</v>
      </c>
    </row>
    <row r="75" spans="1:11">
      <c r="A75" s="4" t="s">
        <v>41</v>
      </c>
      <c r="B75" s="4" t="s">
        <v>67</v>
      </c>
      <c r="C75" s="4"/>
      <c r="D75" s="4" t="s">
        <v>229</v>
      </c>
      <c r="E75" s="4"/>
      <c r="F75" s="4"/>
      <c r="G75" s="4"/>
      <c r="H75" s="4"/>
      <c r="I75" s="9">
        <v>1.547</v>
      </c>
      <c r="J75" s="9"/>
      <c r="K75" s="9">
        <v>1.547</v>
      </c>
    </row>
    <row r="76" spans="1:11">
      <c r="A76" s="4" t="s">
        <v>41</v>
      </c>
      <c r="B76" s="4" t="s">
        <v>67</v>
      </c>
      <c r="C76" s="4"/>
      <c r="D76" s="4" t="s">
        <v>230</v>
      </c>
      <c r="E76" s="4"/>
      <c r="F76" s="4" t="s">
        <v>231</v>
      </c>
      <c r="G76" s="4"/>
      <c r="H76" s="4"/>
      <c r="I76" s="9"/>
      <c r="J76" s="9"/>
      <c r="K76" s="9">
        <v>0</v>
      </c>
    </row>
    <row r="77" spans="1:11">
      <c r="A77" s="4" t="s">
        <v>41</v>
      </c>
      <c r="B77" s="4" t="s">
        <v>46</v>
      </c>
      <c r="C77" s="4"/>
      <c r="D77" s="4" t="s">
        <v>229</v>
      </c>
      <c r="E77" s="4"/>
      <c r="F77" s="4"/>
      <c r="G77" s="4"/>
      <c r="H77" s="4"/>
      <c r="I77" s="9">
        <v>1.48611111111111</v>
      </c>
      <c r="J77" s="9"/>
      <c r="K77" s="9">
        <v>1.48611111111111</v>
      </c>
    </row>
    <row r="78" spans="1:11">
      <c r="A78" s="4" t="s">
        <v>41</v>
      </c>
      <c r="B78" s="41" t="s">
        <v>46</v>
      </c>
      <c r="C78" s="4"/>
      <c r="D78" s="4" t="s">
        <v>230</v>
      </c>
      <c r="E78" s="4" t="s">
        <v>233</v>
      </c>
      <c r="F78" s="4" t="s">
        <v>142</v>
      </c>
      <c r="G78" s="4"/>
      <c r="H78" s="4"/>
      <c r="I78" s="9">
        <v>0.15</v>
      </c>
      <c r="J78" s="9"/>
      <c r="K78" s="9">
        <v>0.15</v>
      </c>
    </row>
    <row r="79" spans="1:11">
      <c r="A79" s="4" t="s">
        <v>41</v>
      </c>
      <c r="B79" s="4" t="s">
        <v>46</v>
      </c>
      <c r="C79" s="4"/>
      <c r="D79" s="4" t="s">
        <v>230</v>
      </c>
      <c r="E79" s="4"/>
      <c r="F79" s="4" t="s">
        <v>231</v>
      </c>
      <c r="G79" s="4"/>
      <c r="H79" s="4"/>
      <c r="I79" s="9"/>
      <c r="J79" s="9"/>
      <c r="K79" s="9">
        <v>3</v>
      </c>
    </row>
    <row r="80" spans="1:11">
      <c r="A80" s="4" t="s">
        <v>41</v>
      </c>
      <c r="B80" s="4" t="s">
        <v>62</v>
      </c>
      <c r="C80" s="4"/>
      <c r="D80" s="4" t="s">
        <v>229</v>
      </c>
      <c r="E80" s="4"/>
      <c r="F80" s="4"/>
      <c r="G80" s="4"/>
      <c r="H80" s="4"/>
      <c r="I80" s="9">
        <v>1.48611111111111</v>
      </c>
      <c r="J80" s="9"/>
      <c r="K80" s="9">
        <v>1.48611111111111</v>
      </c>
    </row>
    <row r="81" spans="1:11">
      <c r="A81" s="4" t="s">
        <v>41</v>
      </c>
      <c r="B81" s="4" t="s">
        <v>62</v>
      </c>
      <c r="C81" s="4"/>
      <c r="D81" s="4" t="s">
        <v>230</v>
      </c>
      <c r="E81" s="4"/>
      <c r="F81" s="4" t="s">
        <v>231</v>
      </c>
      <c r="G81" s="4"/>
      <c r="H81" s="4"/>
      <c r="I81" s="9"/>
      <c r="J81" s="9"/>
      <c r="K81" s="9">
        <v>0.65</v>
      </c>
    </row>
    <row r="82" spans="1:11">
      <c r="A82" s="4" t="s">
        <v>41</v>
      </c>
      <c r="B82" s="4" t="s">
        <v>53</v>
      </c>
      <c r="C82" s="4"/>
      <c r="D82" s="4" t="s">
        <v>229</v>
      </c>
      <c r="E82" s="4"/>
      <c r="F82" s="4"/>
      <c r="G82" s="4"/>
      <c r="H82" s="4"/>
      <c r="I82" s="9">
        <v>1.48611111111111</v>
      </c>
      <c r="J82" s="9"/>
      <c r="K82" s="9">
        <v>1.48611111111111</v>
      </c>
    </row>
    <row r="83" spans="1:11">
      <c r="A83" s="4" t="s">
        <v>41</v>
      </c>
      <c r="B83" s="4" t="s">
        <v>53</v>
      </c>
      <c r="C83" s="4"/>
      <c r="D83" s="4" t="s">
        <v>230</v>
      </c>
      <c r="E83" s="4"/>
      <c r="F83" s="4" t="s">
        <v>231</v>
      </c>
      <c r="G83" s="4"/>
      <c r="H83" s="4"/>
      <c r="I83" s="9"/>
      <c r="J83" s="9"/>
      <c r="K83" s="9">
        <v>1.175</v>
      </c>
    </row>
    <row r="84" spans="1:11">
      <c r="A84" s="4" t="s">
        <v>41</v>
      </c>
      <c r="B84" s="4" t="s">
        <v>48</v>
      </c>
      <c r="C84" s="4"/>
      <c r="D84" s="4" t="s">
        <v>229</v>
      </c>
      <c r="E84" s="4"/>
      <c r="F84" s="4"/>
      <c r="G84" s="4"/>
      <c r="H84" s="4"/>
      <c r="I84" s="9">
        <v>1.48611111111111</v>
      </c>
      <c r="J84" s="9"/>
      <c r="K84" s="9">
        <v>1.48611111111111</v>
      </c>
    </row>
    <row r="85" spans="1:11">
      <c r="A85" s="4" t="s">
        <v>41</v>
      </c>
      <c r="B85" s="41" t="s">
        <v>48</v>
      </c>
      <c r="C85" s="4"/>
      <c r="D85" s="4" t="s">
        <v>230</v>
      </c>
      <c r="E85" s="4" t="s">
        <v>233</v>
      </c>
      <c r="F85" s="4" t="s">
        <v>142</v>
      </c>
      <c r="G85" s="4"/>
      <c r="H85" s="4"/>
      <c r="I85" s="9">
        <v>0.15</v>
      </c>
      <c r="J85" s="9"/>
      <c r="K85" s="9">
        <v>0.15</v>
      </c>
    </row>
    <row r="86" spans="1:11">
      <c r="A86" s="4" t="s">
        <v>41</v>
      </c>
      <c r="B86" s="4" t="s">
        <v>48</v>
      </c>
      <c r="C86" s="4"/>
      <c r="D86" s="4" t="s">
        <v>230</v>
      </c>
      <c r="E86" s="4"/>
      <c r="F86" s="4" t="s">
        <v>231</v>
      </c>
      <c r="G86" s="4"/>
      <c r="H86" s="4"/>
      <c r="I86" s="9"/>
      <c r="J86" s="9"/>
      <c r="K86" s="9">
        <v>3</v>
      </c>
    </row>
    <row r="87" spans="1:11">
      <c r="A87" s="4" t="s">
        <v>41</v>
      </c>
      <c r="B87" s="4" t="s">
        <v>52</v>
      </c>
      <c r="C87" s="4"/>
      <c r="D87" s="4" t="s">
        <v>229</v>
      </c>
      <c r="E87" s="4"/>
      <c r="F87" s="4"/>
      <c r="G87" s="4"/>
      <c r="H87" s="4"/>
      <c r="I87" s="9">
        <v>1.53426666666667</v>
      </c>
      <c r="J87" s="9"/>
      <c r="K87" s="9">
        <v>1.53426666666667</v>
      </c>
    </row>
    <row r="88" spans="1:11">
      <c r="A88" s="4" t="s">
        <v>41</v>
      </c>
      <c r="B88" s="4" t="s">
        <v>52</v>
      </c>
      <c r="C88" s="4"/>
      <c r="D88" s="4" t="s">
        <v>230</v>
      </c>
      <c r="E88" s="4"/>
      <c r="F88" s="4" t="s">
        <v>231</v>
      </c>
      <c r="G88" s="4"/>
      <c r="H88" s="4"/>
      <c r="I88" s="9"/>
      <c r="J88" s="9"/>
      <c r="K88" s="9">
        <v>3</v>
      </c>
    </row>
    <row r="89" spans="1:11">
      <c r="A89" s="4" t="s">
        <v>41</v>
      </c>
      <c r="B89" s="4" t="s">
        <v>51</v>
      </c>
      <c r="C89" s="4"/>
      <c r="D89" s="4" t="s">
        <v>229</v>
      </c>
      <c r="E89" s="4"/>
      <c r="F89" s="4"/>
      <c r="G89" s="4"/>
      <c r="H89" s="4"/>
      <c r="I89" s="9">
        <v>1.511</v>
      </c>
      <c r="J89" s="9"/>
      <c r="K89" s="9">
        <v>1.511</v>
      </c>
    </row>
    <row r="90" spans="1:11">
      <c r="A90" s="4" t="s">
        <v>41</v>
      </c>
      <c r="B90" s="4" t="s">
        <v>51</v>
      </c>
      <c r="C90" s="4"/>
      <c r="D90" s="4" t="s">
        <v>230</v>
      </c>
      <c r="E90" s="4"/>
      <c r="F90" s="4" t="s">
        <v>231</v>
      </c>
      <c r="G90" s="4"/>
      <c r="H90" s="4"/>
      <c r="I90" s="9"/>
      <c r="J90" s="9"/>
      <c r="K90" s="9">
        <v>0.7</v>
      </c>
    </row>
    <row r="91" spans="1:11">
      <c r="A91" s="4" t="s">
        <v>41</v>
      </c>
      <c r="B91" s="4" t="s">
        <v>49</v>
      </c>
      <c r="C91" s="4"/>
      <c r="D91" s="4" t="s">
        <v>229</v>
      </c>
      <c r="E91" s="4"/>
      <c r="F91" s="4"/>
      <c r="G91" s="4"/>
      <c r="H91" s="4"/>
      <c r="I91" s="9">
        <v>1.511</v>
      </c>
      <c r="J91" s="9"/>
      <c r="K91" s="9">
        <v>1.511</v>
      </c>
    </row>
    <row r="92" spans="1:11">
      <c r="A92" s="4" t="s">
        <v>41</v>
      </c>
      <c r="B92" s="4" t="s">
        <v>49</v>
      </c>
      <c r="C92" s="4"/>
      <c r="D92" s="4" t="s">
        <v>230</v>
      </c>
      <c r="E92" s="4"/>
      <c r="F92" s="4" t="s">
        <v>231</v>
      </c>
      <c r="G92" s="4"/>
      <c r="H92" s="4"/>
      <c r="I92" s="9"/>
      <c r="J92" s="9"/>
      <c r="K92" s="9">
        <v>0</v>
      </c>
    </row>
    <row r="93" spans="1:11">
      <c r="A93" s="4" t="s">
        <v>41</v>
      </c>
      <c r="B93" s="4" t="s">
        <v>58</v>
      </c>
      <c r="C93" s="4"/>
      <c r="D93" s="4" t="s">
        <v>229</v>
      </c>
      <c r="E93" s="4"/>
      <c r="F93" s="4"/>
      <c r="G93" s="4"/>
      <c r="H93" s="4"/>
      <c r="I93" s="9">
        <v>1.511</v>
      </c>
      <c r="J93" s="9"/>
      <c r="K93" s="9">
        <v>1.511</v>
      </c>
    </row>
    <row r="94" spans="1:11">
      <c r="A94" s="4" t="s">
        <v>41</v>
      </c>
      <c r="B94" s="4" t="s">
        <v>58</v>
      </c>
      <c r="C94" s="4"/>
      <c r="D94" s="4" t="s">
        <v>230</v>
      </c>
      <c r="E94" s="4"/>
      <c r="F94" s="4" t="s">
        <v>231</v>
      </c>
      <c r="G94" s="4"/>
      <c r="H94" s="4"/>
      <c r="I94" s="9"/>
      <c r="J94" s="9"/>
      <c r="K94" s="9">
        <v>0.675</v>
      </c>
    </row>
    <row r="95" spans="1:11">
      <c r="A95" s="4" t="s">
        <v>41</v>
      </c>
      <c r="B95" s="4" t="s">
        <v>54</v>
      </c>
      <c r="C95" s="4"/>
      <c r="D95" s="4" t="s">
        <v>229</v>
      </c>
      <c r="E95" s="4"/>
      <c r="F95" s="4"/>
      <c r="G95" s="4"/>
      <c r="H95" s="4"/>
      <c r="I95" s="9">
        <v>1.511</v>
      </c>
      <c r="J95" s="9"/>
      <c r="K95" s="9">
        <v>1.511</v>
      </c>
    </row>
    <row r="96" spans="1:11">
      <c r="A96" s="4" t="s">
        <v>41</v>
      </c>
      <c r="B96" s="4" t="s">
        <v>54</v>
      </c>
      <c r="C96" s="4"/>
      <c r="D96" s="4" t="s">
        <v>230</v>
      </c>
      <c r="E96" s="4"/>
      <c r="F96" s="4" t="s">
        <v>231</v>
      </c>
      <c r="G96" s="4"/>
      <c r="H96" s="4"/>
      <c r="I96" s="9"/>
      <c r="J96" s="9"/>
      <c r="K96" s="9">
        <v>0.5</v>
      </c>
    </row>
    <row r="97" spans="1:11">
      <c r="A97" s="4" t="s">
        <v>41</v>
      </c>
      <c r="B97" s="4" t="s">
        <v>61</v>
      </c>
      <c r="C97" s="4"/>
      <c r="D97" s="4" t="s">
        <v>229</v>
      </c>
      <c r="E97" s="4"/>
      <c r="F97" s="4"/>
      <c r="G97" s="4"/>
      <c r="H97" s="4"/>
      <c r="I97" s="9">
        <v>1.33842857142857</v>
      </c>
      <c r="J97" s="9"/>
      <c r="K97" s="9">
        <v>1.33842857142857</v>
      </c>
    </row>
    <row r="98" spans="1:11">
      <c r="A98" s="4" t="s">
        <v>41</v>
      </c>
      <c r="B98" s="4" t="s">
        <v>61</v>
      </c>
      <c r="C98" s="4"/>
      <c r="D98" s="4" t="s">
        <v>230</v>
      </c>
      <c r="E98" s="4"/>
      <c r="F98" s="4" t="s">
        <v>231</v>
      </c>
      <c r="G98" s="4"/>
      <c r="H98" s="4"/>
      <c r="I98" s="9"/>
      <c r="J98" s="9"/>
      <c r="K98" s="9">
        <v>1.5</v>
      </c>
    </row>
    <row r="99" spans="1:11">
      <c r="A99" s="4" t="s">
        <v>41</v>
      </c>
      <c r="B99" s="4" t="s">
        <v>56</v>
      </c>
      <c r="C99" s="4"/>
      <c r="D99" s="4" t="s">
        <v>229</v>
      </c>
      <c r="E99" s="4"/>
      <c r="F99" s="4"/>
      <c r="G99" s="4"/>
      <c r="H99" s="4"/>
      <c r="I99" s="9">
        <v>1.547</v>
      </c>
      <c r="J99" s="9"/>
      <c r="K99" s="9">
        <v>1.547</v>
      </c>
    </row>
    <row r="100" spans="1:11">
      <c r="A100" s="4" t="s">
        <v>41</v>
      </c>
      <c r="B100" s="4" t="s">
        <v>56</v>
      </c>
      <c r="C100" s="4"/>
      <c r="D100" s="4" t="s">
        <v>230</v>
      </c>
      <c r="E100" s="4"/>
      <c r="F100" s="4" t="s">
        <v>231</v>
      </c>
      <c r="G100" s="4"/>
      <c r="H100" s="4"/>
      <c r="I100" s="9"/>
      <c r="J100" s="9"/>
      <c r="K100" s="9">
        <v>0</v>
      </c>
    </row>
    <row r="101" spans="1:11">
      <c r="A101" s="4" t="s">
        <v>41</v>
      </c>
      <c r="B101" s="4" t="s">
        <v>64</v>
      </c>
      <c r="C101" s="4"/>
      <c r="D101" s="4" t="s">
        <v>229</v>
      </c>
      <c r="E101" s="4"/>
      <c r="F101" s="4"/>
      <c r="G101" s="4"/>
      <c r="H101" s="4"/>
      <c r="I101" s="9">
        <v>1.422</v>
      </c>
      <c r="J101" s="9"/>
      <c r="K101" s="9">
        <v>1.422</v>
      </c>
    </row>
    <row r="102" spans="1:11">
      <c r="A102" s="4" t="s">
        <v>41</v>
      </c>
      <c r="B102" s="4" t="s">
        <v>64</v>
      </c>
      <c r="C102" s="4"/>
      <c r="D102" s="4" t="s">
        <v>230</v>
      </c>
      <c r="E102" s="4"/>
      <c r="F102" s="4" t="s">
        <v>231</v>
      </c>
      <c r="G102" s="4"/>
      <c r="H102" s="4"/>
      <c r="I102" s="9"/>
      <c r="J102" s="9"/>
      <c r="K102" s="9">
        <v>0</v>
      </c>
    </row>
    <row r="103" spans="1:11">
      <c r="A103" s="4" t="s">
        <v>41</v>
      </c>
      <c r="B103" s="4" t="s">
        <v>42</v>
      </c>
      <c r="C103" s="4"/>
      <c r="D103" s="4" t="s">
        <v>229</v>
      </c>
      <c r="E103" s="4"/>
      <c r="F103" s="4"/>
      <c r="G103" s="4"/>
      <c r="H103" s="4"/>
      <c r="I103" s="9">
        <v>1.547</v>
      </c>
      <c r="J103" s="9"/>
      <c r="K103" s="9">
        <v>1.547</v>
      </c>
    </row>
    <row r="104" spans="1:11">
      <c r="A104" s="4" t="s">
        <v>41</v>
      </c>
      <c r="B104" s="4" t="s">
        <v>42</v>
      </c>
      <c r="C104" s="4"/>
      <c r="D104" s="4" t="s">
        <v>230</v>
      </c>
      <c r="E104" s="4"/>
      <c r="F104" s="4" t="s">
        <v>231</v>
      </c>
      <c r="G104" s="4"/>
      <c r="H104" s="4"/>
      <c r="I104" s="9"/>
      <c r="J104" s="9"/>
      <c r="K104" s="9">
        <v>2.225</v>
      </c>
    </row>
    <row r="105" spans="1:11">
      <c r="A105" s="4" t="s">
        <v>41</v>
      </c>
      <c r="B105" s="4" t="s">
        <v>43</v>
      </c>
      <c r="C105" s="4"/>
      <c r="D105" s="4" t="s">
        <v>229</v>
      </c>
      <c r="E105" s="4"/>
      <c r="F105" s="4"/>
      <c r="G105" s="4"/>
      <c r="H105" s="4"/>
      <c r="I105" s="9">
        <v>1.36966666666667</v>
      </c>
      <c r="J105" s="9"/>
      <c r="K105" s="9">
        <v>1.36966666666667</v>
      </c>
    </row>
    <row r="106" spans="1:11">
      <c r="A106" s="4" t="s">
        <v>41</v>
      </c>
      <c r="B106" s="4" t="s">
        <v>43</v>
      </c>
      <c r="C106" s="4"/>
      <c r="D106" s="4" t="s">
        <v>230</v>
      </c>
      <c r="E106" s="4"/>
      <c r="F106" s="4" t="s">
        <v>231</v>
      </c>
      <c r="G106" s="4"/>
      <c r="H106" s="4"/>
      <c r="I106" s="9"/>
      <c r="J106" s="9"/>
      <c r="K106" s="9">
        <v>0.75</v>
      </c>
    </row>
    <row r="107" spans="1:11">
      <c r="A107" s="4" t="s">
        <v>41</v>
      </c>
      <c r="B107" s="4" t="s">
        <v>44</v>
      </c>
      <c r="C107" s="4"/>
      <c r="D107" s="4" t="s">
        <v>229</v>
      </c>
      <c r="E107" s="4"/>
      <c r="F107" s="4"/>
      <c r="G107" s="4"/>
      <c r="H107" s="4"/>
      <c r="I107" s="9">
        <v>1.36966666666667</v>
      </c>
      <c r="J107" s="9"/>
      <c r="K107" s="9">
        <v>1.36966666666667</v>
      </c>
    </row>
    <row r="108" spans="1:11">
      <c r="A108" s="4" t="s">
        <v>41</v>
      </c>
      <c r="B108" s="4" t="s">
        <v>44</v>
      </c>
      <c r="C108" s="4"/>
      <c r="D108" s="4" t="s">
        <v>230</v>
      </c>
      <c r="E108" s="4"/>
      <c r="F108" s="4" t="s">
        <v>231</v>
      </c>
      <c r="G108" s="4"/>
      <c r="H108" s="4"/>
      <c r="I108" s="9"/>
      <c r="J108" s="9"/>
      <c r="K108" s="9">
        <v>3</v>
      </c>
    </row>
    <row r="109" spans="1:11">
      <c r="A109" s="4" t="s">
        <v>41</v>
      </c>
      <c r="B109" s="4" t="s">
        <v>47</v>
      </c>
      <c r="C109" s="4"/>
      <c r="D109" s="4" t="s">
        <v>229</v>
      </c>
      <c r="E109" s="4"/>
      <c r="F109" s="4"/>
      <c r="G109" s="4"/>
      <c r="H109" s="4"/>
      <c r="I109" s="9">
        <v>1.36966666666667</v>
      </c>
      <c r="J109" s="9"/>
      <c r="K109" s="9">
        <v>1.36966666666667</v>
      </c>
    </row>
    <row r="110" spans="1:11">
      <c r="A110" s="4" t="s">
        <v>41</v>
      </c>
      <c r="B110" s="4" t="s">
        <v>47</v>
      </c>
      <c r="C110" s="4"/>
      <c r="D110" s="4" t="s">
        <v>230</v>
      </c>
      <c r="E110" s="4"/>
      <c r="F110" s="4" t="s">
        <v>231</v>
      </c>
      <c r="G110" s="4"/>
      <c r="H110" s="4"/>
      <c r="I110" s="9"/>
      <c r="J110" s="9"/>
      <c r="K110" s="9">
        <v>1.9</v>
      </c>
    </row>
    <row r="111" spans="1:11">
      <c r="A111" s="4" t="s">
        <v>41</v>
      </c>
      <c r="B111" s="4" t="s">
        <v>74</v>
      </c>
      <c r="C111" s="4"/>
      <c r="D111" s="4" t="s">
        <v>229</v>
      </c>
      <c r="E111" s="4"/>
      <c r="F111" s="4"/>
      <c r="G111" s="4"/>
      <c r="H111" s="4"/>
      <c r="I111" s="9">
        <v>1.49483333333333</v>
      </c>
      <c r="J111" s="9"/>
      <c r="K111" s="9">
        <v>1.49483333333333</v>
      </c>
    </row>
    <row r="112" spans="1:11">
      <c r="A112" s="4" t="s">
        <v>41</v>
      </c>
      <c r="B112" s="4" t="s">
        <v>74</v>
      </c>
      <c r="C112" s="4"/>
      <c r="D112" s="4" t="s">
        <v>230</v>
      </c>
      <c r="E112" s="4"/>
      <c r="F112" s="4" t="s">
        <v>231</v>
      </c>
      <c r="G112" s="4"/>
      <c r="H112" s="4"/>
      <c r="I112" s="9"/>
      <c r="J112" s="9"/>
      <c r="K112" s="9">
        <v>0</v>
      </c>
    </row>
    <row r="113" spans="1:11">
      <c r="A113" s="4" t="s">
        <v>41</v>
      </c>
      <c r="B113" s="4" t="s">
        <v>70</v>
      </c>
      <c r="C113" s="4"/>
      <c r="D113" s="4" t="s">
        <v>229</v>
      </c>
      <c r="E113" s="4"/>
      <c r="F113" s="4"/>
      <c r="G113" s="4"/>
      <c r="H113" s="4"/>
      <c r="I113" s="9">
        <v>1.3686</v>
      </c>
      <c r="J113" s="9"/>
      <c r="K113" s="9">
        <v>1.3686</v>
      </c>
    </row>
    <row r="114" spans="1:11">
      <c r="A114" s="4" t="s">
        <v>41</v>
      </c>
      <c r="B114" s="4" t="s">
        <v>70</v>
      </c>
      <c r="C114" s="4"/>
      <c r="D114" s="4" t="s">
        <v>230</v>
      </c>
      <c r="E114" s="4"/>
      <c r="F114" s="4" t="s">
        <v>231</v>
      </c>
      <c r="G114" s="4"/>
      <c r="H114" s="4"/>
      <c r="I114" s="9"/>
      <c r="J114" s="9"/>
      <c r="K114" s="9">
        <v>0.725</v>
      </c>
    </row>
    <row r="115" spans="1:11">
      <c r="A115" s="4" t="s">
        <v>41</v>
      </c>
      <c r="B115" s="4" t="s">
        <v>57</v>
      </c>
      <c r="C115" s="4"/>
      <c r="D115" s="4" t="s">
        <v>229</v>
      </c>
      <c r="E115" s="4"/>
      <c r="F115" s="4"/>
      <c r="G115" s="4"/>
      <c r="H115" s="4"/>
      <c r="I115" s="9">
        <v>1.4386</v>
      </c>
      <c r="J115" s="9"/>
      <c r="K115" s="9">
        <v>1.4386</v>
      </c>
    </row>
    <row r="116" spans="1:11">
      <c r="A116" s="4" t="s">
        <v>41</v>
      </c>
      <c r="B116" s="4" t="s">
        <v>57</v>
      </c>
      <c r="C116" s="4"/>
      <c r="D116" s="4" t="s">
        <v>230</v>
      </c>
      <c r="E116" s="4"/>
      <c r="F116" s="4" t="s">
        <v>231</v>
      </c>
      <c r="G116" s="4"/>
      <c r="H116" s="4"/>
      <c r="I116" s="9"/>
      <c r="J116" s="9"/>
      <c r="K116" s="9">
        <v>0.7</v>
      </c>
    </row>
    <row r="117" spans="1:11">
      <c r="A117" s="4" t="s">
        <v>41</v>
      </c>
      <c r="B117" s="4" t="s">
        <v>45</v>
      </c>
      <c r="C117" s="4"/>
      <c r="D117" s="4" t="s">
        <v>229</v>
      </c>
      <c r="E117" s="4"/>
      <c r="F117" s="4"/>
      <c r="G117" s="4"/>
      <c r="H117" s="4"/>
      <c r="I117" s="9">
        <v>1.53426666666667</v>
      </c>
      <c r="J117" s="9"/>
      <c r="K117" s="9">
        <v>1.53426666666667</v>
      </c>
    </row>
    <row r="118" spans="1:11">
      <c r="A118" s="4" t="s">
        <v>41</v>
      </c>
      <c r="B118" s="4" t="s">
        <v>45</v>
      </c>
      <c r="C118" s="4"/>
      <c r="D118" s="4" t="s">
        <v>230</v>
      </c>
      <c r="E118" s="4"/>
      <c r="F118" s="4" t="s">
        <v>231</v>
      </c>
      <c r="G118" s="4"/>
      <c r="H118" s="4"/>
      <c r="I118" s="9"/>
      <c r="J118" s="9"/>
      <c r="K118" s="9">
        <v>3</v>
      </c>
    </row>
    <row r="119" spans="1:11">
      <c r="A119" s="4" t="s">
        <v>41</v>
      </c>
      <c r="B119" s="4" t="s">
        <v>68</v>
      </c>
      <c r="C119" s="4"/>
      <c r="D119" s="4" t="s">
        <v>229</v>
      </c>
      <c r="E119" s="4"/>
      <c r="F119" s="4"/>
      <c r="G119" s="4"/>
      <c r="H119" s="4"/>
      <c r="I119" s="9">
        <v>1.40509523809524</v>
      </c>
      <c r="J119" s="9"/>
      <c r="K119" s="9">
        <v>1.40509523809524</v>
      </c>
    </row>
    <row r="120" spans="1:11">
      <c r="A120" s="4" t="s">
        <v>41</v>
      </c>
      <c r="B120" s="4" t="s">
        <v>68</v>
      </c>
      <c r="C120" s="4"/>
      <c r="D120" s="4" t="s">
        <v>230</v>
      </c>
      <c r="E120" s="4"/>
      <c r="F120" s="4" t="s">
        <v>231</v>
      </c>
      <c r="G120" s="4"/>
      <c r="H120" s="4"/>
      <c r="I120" s="9"/>
      <c r="J120" s="9"/>
      <c r="K120" s="9">
        <v>0</v>
      </c>
    </row>
    <row r="121" spans="1:11">
      <c r="A121" s="4" t="s">
        <v>41</v>
      </c>
      <c r="B121" s="4" t="s">
        <v>65</v>
      </c>
      <c r="C121" s="4"/>
      <c r="D121" s="4" t="s">
        <v>229</v>
      </c>
      <c r="E121" s="4"/>
      <c r="F121" s="4"/>
      <c r="G121" s="4"/>
      <c r="H121" s="4"/>
      <c r="I121" s="9">
        <v>1.40509523809524</v>
      </c>
      <c r="J121" s="9"/>
      <c r="K121" s="9">
        <v>1.40509523809524</v>
      </c>
    </row>
    <row r="122" spans="1:11">
      <c r="A122" s="4" t="s">
        <v>41</v>
      </c>
      <c r="B122" s="4" t="s">
        <v>65</v>
      </c>
      <c r="C122" s="4"/>
      <c r="D122" s="4" t="s">
        <v>230</v>
      </c>
      <c r="E122" s="4"/>
      <c r="F122" s="4" t="s">
        <v>231</v>
      </c>
      <c r="G122" s="4"/>
      <c r="H122" s="4"/>
      <c r="I122" s="9"/>
      <c r="J122" s="9"/>
      <c r="K122" s="9">
        <v>0</v>
      </c>
    </row>
    <row r="123" spans="1:11">
      <c r="A123" s="4" t="s">
        <v>41</v>
      </c>
      <c r="B123" s="4" t="s">
        <v>63</v>
      </c>
      <c r="C123" s="4"/>
      <c r="D123" s="4" t="s">
        <v>229</v>
      </c>
      <c r="E123" s="4"/>
      <c r="F123" s="4"/>
      <c r="G123" s="4"/>
      <c r="H123" s="4"/>
      <c r="I123" s="9">
        <v>1.49483333333333</v>
      </c>
      <c r="J123" s="9"/>
      <c r="K123" s="9">
        <v>1.49483333333333</v>
      </c>
    </row>
    <row r="124" spans="1:11">
      <c r="A124" s="4" t="s">
        <v>41</v>
      </c>
      <c r="B124" s="4" t="s">
        <v>63</v>
      </c>
      <c r="C124" s="4"/>
      <c r="D124" s="4" t="s">
        <v>230</v>
      </c>
      <c r="E124" s="4"/>
      <c r="F124" s="4" t="s">
        <v>231</v>
      </c>
      <c r="G124" s="4"/>
      <c r="H124" s="4"/>
      <c r="I124" s="9"/>
      <c r="J124" s="9"/>
      <c r="K124" s="9">
        <v>0</v>
      </c>
    </row>
    <row r="125" spans="1:11">
      <c r="A125" s="4" t="s">
        <v>41</v>
      </c>
      <c r="B125" s="4" t="s">
        <v>71</v>
      </c>
      <c r="C125" s="4"/>
      <c r="D125" s="4" t="s">
        <v>229</v>
      </c>
      <c r="E125" s="4"/>
      <c r="F125" s="4"/>
      <c r="G125" s="4"/>
      <c r="H125" s="4"/>
      <c r="I125" s="9">
        <v>1.48233333333333</v>
      </c>
      <c r="J125" s="9"/>
      <c r="K125" s="9">
        <v>1.48233333333333</v>
      </c>
    </row>
    <row r="126" spans="1:11">
      <c r="A126" s="4" t="s">
        <v>41</v>
      </c>
      <c r="B126" s="4" t="s">
        <v>71</v>
      </c>
      <c r="C126" s="4"/>
      <c r="D126" s="4" t="s">
        <v>230</v>
      </c>
      <c r="E126" s="4"/>
      <c r="F126" s="4" t="s">
        <v>231</v>
      </c>
      <c r="G126" s="4"/>
      <c r="H126" s="4"/>
      <c r="I126" s="9"/>
      <c r="J126" s="9"/>
      <c r="K126" s="9">
        <v>0</v>
      </c>
    </row>
    <row r="127" spans="1:11">
      <c r="A127" s="4" t="s">
        <v>41</v>
      </c>
      <c r="B127" s="4" t="s">
        <v>55</v>
      </c>
      <c r="C127" s="4"/>
      <c r="D127" s="4" t="s">
        <v>229</v>
      </c>
      <c r="E127" s="4"/>
      <c r="F127" s="4"/>
      <c r="G127" s="4"/>
      <c r="H127" s="4"/>
      <c r="I127" s="9">
        <v>1.36966666666667</v>
      </c>
      <c r="J127" s="9"/>
      <c r="K127" s="9">
        <v>1.36966666666667</v>
      </c>
    </row>
    <row r="128" spans="1:11">
      <c r="A128" s="4" t="s">
        <v>41</v>
      </c>
      <c r="B128" s="4" t="s">
        <v>55</v>
      </c>
      <c r="C128" s="4"/>
      <c r="D128" s="4" t="s">
        <v>230</v>
      </c>
      <c r="E128" s="4"/>
      <c r="F128" s="4" t="s">
        <v>231</v>
      </c>
      <c r="G128" s="4"/>
      <c r="H128" s="4"/>
      <c r="I128" s="9"/>
      <c r="J128" s="9"/>
      <c r="K128" s="9">
        <v>0.25</v>
      </c>
    </row>
    <row r="129" spans="1:11">
      <c r="A129" s="4" t="s">
        <v>41</v>
      </c>
      <c r="B129" s="4" t="s">
        <v>72</v>
      </c>
      <c r="C129" s="4"/>
      <c r="D129" s="4" t="s">
        <v>229</v>
      </c>
      <c r="E129" s="4"/>
      <c r="F129" s="4"/>
      <c r="G129" s="4"/>
      <c r="H129" s="4"/>
      <c r="I129" s="9">
        <v>1.48233333333333</v>
      </c>
      <c r="J129" s="9"/>
      <c r="K129" s="9">
        <v>1.48233333333333</v>
      </c>
    </row>
    <row r="130" spans="1:11">
      <c r="A130" s="4" t="s">
        <v>41</v>
      </c>
      <c r="B130" s="4" t="s">
        <v>72</v>
      </c>
      <c r="C130" s="4"/>
      <c r="D130" s="4" t="s">
        <v>230</v>
      </c>
      <c r="E130" s="4"/>
      <c r="F130" s="4" t="s">
        <v>231</v>
      </c>
      <c r="G130" s="4"/>
      <c r="H130" s="4"/>
      <c r="I130" s="9"/>
      <c r="J130" s="9"/>
      <c r="K130" s="9">
        <v>0</v>
      </c>
    </row>
    <row r="131" spans="1:11">
      <c r="A131" s="4" t="s">
        <v>41</v>
      </c>
      <c r="B131" s="4" t="s">
        <v>69</v>
      </c>
      <c r="C131" s="4"/>
      <c r="D131" s="4" t="s">
        <v>229</v>
      </c>
      <c r="E131" s="4"/>
      <c r="F131" s="4"/>
      <c r="G131" s="4"/>
      <c r="H131" s="4"/>
      <c r="I131" s="9">
        <v>1.4162</v>
      </c>
      <c r="J131" s="9"/>
      <c r="K131" s="9">
        <v>1.4162</v>
      </c>
    </row>
    <row r="132" spans="1:11">
      <c r="A132" s="4" t="s">
        <v>41</v>
      </c>
      <c r="B132" s="4" t="s">
        <v>69</v>
      </c>
      <c r="C132" s="4"/>
      <c r="D132" s="4" t="s">
        <v>230</v>
      </c>
      <c r="E132" s="4"/>
      <c r="F132" s="4" t="s">
        <v>231</v>
      </c>
      <c r="G132" s="4"/>
      <c r="H132" s="4"/>
      <c r="I132" s="9"/>
      <c r="J132" s="9"/>
      <c r="K132" s="9">
        <v>1.3</v>
      </c>
    </row>
    <row r="133" spans="1:11">
      <c r="A133" s="4" t="s">
        <v>41</v>
      </c>
      <c r="B133" s="4" t="s">
        <v>60</v>
      </c>
      <c r="C133" s="4"/>
      <c r="D133" s="4" t="s">
        <v>229</v>
      </c>
      <c r="E133" s="4"/>
      <c r="F133" s="4"/>
      <c r="G133" s="4"/>
      <c r="H133" s="4"/>
      <c r="I133" s="9">
        <v>1.4162</v>
      </c>
      <c r="J133" s="9"/>
      <c r="K133" s="9">
        <v>1.4162</v>
      </c>
    </row>
    <row r="134" spans="1:11">
      <c r="A134" s="4" t="s">
        <v>41</v>
      </c>
      <c r="B134" s="4" t="s">
        <v>60</v>
      </c>
      <c r="C134" s="4"/>
      <c r="D134" s="4" t="s">
        <v>230</v>
      </c>
      <c r="E134" s="4"/>
      <c r="F134" s="4" t="s">
        <v>231</v>
      </c>
      <c r="G134" s="4"/>
      <c r="H134" s="4"/>
      <c r="I134" s="9"/>
      <c r="J134" s="9"/>
      <c r="K134" s="9">
        <v>0</v>
      </c>
    </row>
    <row r="135" spans="1:11">
      <c r="A135" s="4" t="s">
        <v>41</v>
      </c>
      <c r="B135" s="4" t="s">
        <v>66</v>
      </c>
      <c r="C135" s="4"/>
      <c r="D135" s="4" t="s">
        <v>229</v>
      </c>
      <c r="E135" s="4"/>
      <c r="F135" s="4"/>
      <c r="G135" s="4"/>
      <c r="H135" s="4"/>
      <c r="I135" s="9">
        <v>1.4162</v>
      </c>
      <c r="J135" s="9"/>
      <c r="K135" s="9">
        <v>1.4162</v>
      </c>
    </row>
    <row r="136" spans="1:11">
      <c r="A136" s="4" t="s">
        <v>41</v>
      </c>
      <c r="B136" s="4" t="s">
        <v>66</v>
      </c>
      <c r="C136" s="4"/>
      <c r="D136" s="4" t="s">
        <v>230</v>
      </c>
      <c r="E136" s="4"/>
      <c r="F136" s="4" t="s">
        <v>231</v>
      </c>
      <c r="G136" s="4"/>
      <c r="H136" s="4"/>
      <c r="I136" s="9"/>
      <c r="J136" s="9"/>
      <c r="K136" s="9">
        <v>0</v>
      </c>
    </row>
    <row r="137" spans="1:11">
      <c r="A137" s="4" t="s">
        <v>75</v>
      </c>
      <c r="B137" s="4" t="s">
        <v>107</v>
      </c>
      <c r="C137" s="4"/>
      <c r="D137" s="4" t="s">
        <v>229</v>
      </c>
      <c r="E137" s="4"/>
      <c r="F137" s="4"/>
      <c r="G137" s="4"/>
      <c r="H137" s="4"/>
      <c r="I137" s="9">
        <v>1.25583333333333</v>
      </c>
      <c r="J137" s="9"/>
      <c r="K137" s="9">
        <v>1.25583333333333</v>
      </c>
    </row>
    <row r="138" spans="1:11">
      <c r="A138" s="4" t="s">
        <v>75</v>
      </c>
      <c r="B138" s="4" t="s">
        <v>102</v>
      </c>
      <c r="C138" s="4"/>
      <c r="D138" s="4" t="s">
        <v>229</v>
      </c>
      <c r="E138" s="4"/>
      <c r="F138" s="4"/>
      <c r="G138" s="4"/>
      <c r="H138" s="4"/>
      <c r="I138" s="9">
        <v>1.4846</v>
      </c>
      <c r="J138" s="9"/>
      <c r="K138" s="9">
        <v>1.4846</v>
      </c>
    </row>
    <row r="139" spans="1:11">
      <c r="A139" s="4" t="s">
        <v>75</v>
      </c>
      <c r="B139" s="4" t="s">
        <v>85</v>
      </c>
      <c r="C139" s="4"/>
      <c r="D139" s="4" t="s">
        <v>229</v>
      </c>
      <c r="E139" s="4"/>
      <c r="F139" s="4"/>
      <c r="G139" s="4"/>
      <c r="H139" s="4"/>
      <c r="I139" s="9">
        <v>1.4162</v>
      </c>
      <c r="J139" s="9"/>
      <c r="K139" s="9">
        <v>1.4162</v>
      </c>
    </row>
    <row r="140" spans="1:11">
      <c r="A140" s="4" t="s">
        <v>75</v>
      </c>
      <c r="B140" s="4" t="s">
        <v>85</v>
      </c>
      <c r="C140" s="4"/>
      <c r="D140" s="4" t="s">
        <v>230</v>
      </c>
      <c r="E140" s="4"/>
      <c r="F140" s="4" t="s">
        <v>231</v>
      </c>
      <c r="G140" s="4"/>
      <c r="H140" s="4"/>
      <c r="I140" s="9"/>
      <c r="J140" s="9"/>
      <c r="K140" s="9">
        <v>0</v>
      </c>
    </row>
    <row r="141" spans="1:11">
      <c r="A141" s="4" t="s">
        <v>75</v>
      </c>
      <c r="B141" s="4" t="s">
        <v>108</v>
      </c>
      <c r="C141" s="4"/>
      <c r="D141" s="4" t="s">
        <v>229</v>
      </c>
      <c r="E141" s="4"/>
      <c r="F141" s="4"/>
      <c r="G141" s="4"/>
      <c r="H141" s="4"/>
      <c r="I141" s="9">
        <v>1.41783333333333</v>
      </c>
      <c r="J141" s="9"/>
      <c r="K141" s="9">
        <v>1.41783333333333</v>
      </c>
    </row>
    <row r="142" spans="1:11">
      <c r="A142" s="4" t="s">
        <v>75</v>
      </c>
      <c r="B142" s="4" t="s">
        <v>108</v>
      </c>
      <c r="C142" s="4"/>
      <c r="D142" s="4" t="s">
        <v>230</v>
      </c>
      <c r="E142" s="4"/>
      <c r="F142" s="4" t="s">
        <v>231</v>
      </c>
      <c r="G142" s="4"/>
      <c r="H142" s="4"/>
      <c r="I142" s="9"/>
      <c r="J142" s="9"/>
      <c r="K142" s="9">
        <v>0</v>
      </c>
    </row>
    <row r="143" spans="1:11">
      <c r="A143" s="4" t="s">
        <v>75</v>
      </c>
      <c r="B143" s="4" t="s">
        <v>95</v>
      </c>
      <c r="C143" s="4"/>
      <c r="D143" s="4" t="s">
        <v>229</v>
      </c>
      <c r="E143" s="4"/>
      <c r="F143" s="4"/>
      <c r="G143" s="4"/>
      <c r="H143" s="4"/>
      <c r="I143" s="9">
        <v>1.4245</v>
      </c>
      <c r="J143" s="9"/>
      <c r="K143" s="9">
        <v>1.4245</v>
      </c>
    </row>
    <row r="144" spans="1:11">
      <c r="A144" s="4" t="s">
        <v>75</v>
      </c>
      <c r="B144" s="4" t="s">
        <v>95</v>
      </c>
      <c r="C144" s="4"/>
      <c r="D144" s="4" t="s">
        <v>230</v>
      </c>
      <c r="E144" s="4"/>
      <c r="F144" s="4" t="s">
        <v>231</v>
      </c>
      <c r="G144" s="4"/>
      <c r="H144" s="4"/>
      <c r="I144" s="9"/>
      <c r="J144" s="9"/>
      <c r="K144" s="9">
        <v>0</v>
      </c>
    </row>
    <row r="145" spans="1:11">
      <c r="A145" s="4" t="s">
        <v>75</v>
      </c>
      <c r="B145" s="4" t="s">
        <v>103</v>
      </c>
      <c r="C145" s="4"/>
      <c r="D145" s="4" t="s">
        <v>229</v>
      </c>
      <c r="E145" s="4"/>
      <c r="F145" s="4"/>
      <c r="G145" s="4"/>
      <c r="H145" s="4"/>
      <c r="I145" s="9">
        <v>1.4245</v>
      </c>
      <c r="J145" s="9"/>
      <c r="K145" s="9">
        <v>1.4245</v>
      </c>
    </row>
    <row r="146" spans="1:11">
      <c r="A146" s="4" t="s">
        <v>75</v>
      </c>
      <c r="B146" s="4" t="s">
        <v>103</v>
      </c>
      <c r="C146" s="4"/>
      <c r="D146" s="4" t="s">
        <v>230</v>
      </c>
      <c r="E146" s="4"/>
      <c r="F146" s="4" t="s">
        <v>231</v>
      </c>
      <c r="G146" s="4"/>
      <c r="H146" s="4"/>
      <c r="I146" s="9"/>
      <c r="J146" s="9"/>
      <c r="K146" s="9">
        <v>0</v>
      </c>
    </row>
    <row r="147" spans="1:11">
      <c r="A147" s="4" t="s">
        <v>75</v>
      </c>
      <c r="B147" s="4" t="s">
        <v>101</v>
      </c>
      <c r="C147" s="4"/>
      <c r="D147" s="4" t="s">
        <v>229</v>
      </c>
      <c r="E147" s="4"/>
      <c r="F147" s="4"/>
      <c r="G147" s="4"/>
      <c r="H147" s="4"/>
      <c r="I147" s="9">
        <v>1.4782</v>
      </c>
      <c r="J147" s="9"/>
      <c r="K147" s="9">
        <v>1.4782</v>
      </c>
    </row>
    <row r="148" spans="1:11">
      <c r="A148" s="4" t="s">
        <v>75</v>
      </c>
      <c r="B148" s="4" t="s">
        <v>101</v>
      </c>
      <c r="C148" s="4"/>
      <c r="D148" s="4" t="s">
        <v>230</v>
      </c>
      <c r="E148" s="4"/>
      <c r="F148" s="4" t="s">
        <v>231</v>
      </c>
      <c r="G148" s="4"/>
      <c r="H148" s="4"/>
      <c r="I148" s="9"/>
      <c r="J148" s="9"/>
      <c r="K148" s="9">
        <v>0</v>
      </c>
    </row>
    <row r="149" spans="1:11">
      <c r="A149" s="4" t="s">
        <v>75</v>
      </c>
      <c r="B149" s="4" t="s">
        <v>100</v>
      </c>
      <c r="C149" s="4"/>
      <c r="D149" s="4" t="s">
        <v>229</v>
      </c>
      <c r="E149" s="4"/>
      <c r="F149" s="4"/>
      <c r="G149" s="4"/>
      <c r="H149" s="4"/>
      <c r="I149" s="9">
        <v>1.4862</v>
      </c>
      <c r="J149" s="9"/>
      <c r="K149" s="9">
        <v>1.4862</v>
      </c>
    </row>
    <row r="150" spans="1:11">
      <c r="A150" s="4" t="s">
        <v>75</v>
      </c>
      <c r="B150" s="4" t="s">
        <v>100</v>
      </c>
      <c r="C150" s="4"/>
      <c r="D150" s="4" t="s">
        <v>230</v>
      </c>
      <c r="E150" s="4"/>
      <c r="F150" s="4" t="s">
        <v>231</v>
      </c>
      <c r="G150" s="4"/>
      <c r="H150" s="4"/>
      <c r="I150" s="9"/>
      <c r="J150" s="9"/>
      <c r="K150" s="9">
        <v>0</v>
      </c>
    </row>
    <row r="151" spans="1:11">
      <c r="A151" s="4" t="s">
        <v>75</v>
      </c>
      <c r="B151" s="4" t="s">
        <v>89</v>
      </c>
      <c r="C151" s="4"/>
      <c r="D151" s="4" t="s">
        <v>229</v>
      </c>
      <c r="E151" s="4"/>
      <c r="F151" s="4"/>
      <c r="G151" s="4"/>
      <c r="H151" s="4"/>
      <c r="I151" s="9">
        <v>1.4862</v>
      </c>
      <c r="J151" s="9"/>
      <c r="K151" s="9">
        <v>1.4862</v>
      </c>
    </row>
    <row r="152" spans="1:11">
      <c r="A152" s="4" t="s">
        <v>75</v>
      </c>
      <c r="B152" s="4" t="s">
        <v>89</v>
      </c>
      <c r="C152" s="4"/>
      <c r="D152" s="4" t="s">
        <v>230</v>
      </c>
      <c r="E152" s="4"/>
      <c r="F152" s="4" t="s">
        <v>231</v>
      </c>
      <c r="G152" s="4"/>
      <c r="H152" s="4"/>
      <c r="I152" s="9"/>
      <c r="J152" s="9"/>
      <c r="K152" s="9">
        <v>0</v>
      </c>
    </row>
    <row r="153" spans="1:11">
      <c r="A153" s="4" t="s">
        <v>75</v>
      </c>
      <c r="B153" s="4" t="s">
        <v>93</v>
      </c>
      <c r="C153" s="4"/>
      <c r="D153" s="4" t="s">
        <v>229</v>
      </c>
      <c r="E153" s="4"/>
      <c r="F153" s="4"/>
      <c r="G153" s="4"/>
      <c r="H153" s="4"/>
      <c r="I153" s="9">
        <v>1.4782</v>
      </c>
      <c r="J153" s="9"/>
      <c r="K153" s="9">
        <v>1.4782</v>
      </c>
    </row>
    <row r="154" spans="1:11">
      <c r="A154" s="4" t="s">
        <v>75</v>
      </c>
      <c r="B154" s="4" t="s">
        <v>93</v>
      </c>
      <c r="C154" s="4"/>
      <c r="D154" s="4" t="s">
        <v>230</v>
      </c>
      <c r="E154" s="4"/>
      <c r="F154" s="4" t="s">
        <v>231</v>
      </c>
      <c r="G154" s="4"/>
      <c r="H154" s="4"/>
      <c r="I154" s="9"/>
      <c r="J154" s="9"/>
      <c r="K154" s="9">
        <v>0</v>
      </c>
    </row>
    <row r="155" spans="1:11">
      <c r="A155" s="4" t="s">
        <v>75</v>
      </c>
      <c r="B155" s="4" t="s">
        <v>82</v>
      </c>
      <c r="C155" s="4"/>
      <c r="D155" s="4" t="s">
        <v>234</v>
      </c>
      <c r="E155" s="4" t="s">
        <v>235</v>
      </c>
      <c r="F155" s="4" t="s">
        <v>154</v>
      </c>
      <c r="G155" s="4"/>
      <c r="H155" s="4"/>
      <c r="I155" s="9">
        <v>0.25</v>
      </c>
      <c r="J155" s="9"/>
      <c r="K155" s="9">
        <v>0.25</v>
      </c>
    </row>
    <row r="156" spans="1:11">
      <c r="A156" s="4" t="s">
        <v>75</v>
      </c>
      <c r="B156" s="4" t="s">
        <v>82</v>
      </c>
      <c r="C156" s="4"/>
      <c r="D156" s="4" t="s">
        <v>229</v>
      </c>
      <c r="E156" s="4"/>
      <c r="F156" s="4"/>
      <c r="G156" s="4"/>
      <c r="H156" s="4"/>
      <c r="I156" s="9">
        <v>1.43666666666667</v>
      </c>
      <c r="J156" s="9"/>
      <c r="K156" s="9">
        <v>1.43666666666667</v>
      </c>
    </row>
    <row r="157" spans="1:11">
      <c r="A157" s="4" t="s">
        <v>75</v>
      </c>
      <c r="B157" s="4" t="s">
        <v>82</v>
      </c>
      <c r="C157" s="4"/>
      <c r="D157" s="4" t="s">
        <v>230</v>
      </c>
      <c r="E157" s="4"/>
      <c r="F157" s="4" t="s">
        <v>231</v>
      </c>
      <c r="G157" s="4"/>
      <c r="H157" s="4"/>
      <c r="I157" s="9"/>
      <c r="J157" s="9"/>
      <c r="K157" s="9">
        <v>3</v>
      </c>
    </row>
    <row r="158" spans="1:11">
      <c r="A158" s="4" t="s">
        <v>75</v>
      </c>
      <c r="B158" s="4" t="s">
        <v>86</v>
      </c>
      <c r="C158" s="4"/>
      <c r="D158" s="4" t="s">
        <v>229</v>
      </c>
      <c r="E158" s="4"/>
      <c r="F158" s="4"/>
      <c r="G158" s="4"/>
      <c r="H158" s="4"/>
      <c r="I158" s="9">
        <v>1.46066666666667</v>
      </c>
      <c r="J158" s="9"/>
      <c r="K158" s="9">
        <v>1.46066666666667</v>
      </c>
    </row>
    <row r="159" spans="1:11">
      <c r="A159" s="4" t="s">
        <v>75</v>
      </c>
      <c r="B159" s="4" t="s">
        <v>86</v>
      </c>
      <c r="C159" s="4"/>
      <c r="D159" s="4" t="s">
        <v>230</v>
      </c>
      <c r="E159" s="4"/>
      <c r="F159" s="4" t="s">
        <v>231</v>
      </c>
      <c r="G159" s="4"/>
      <c r="H159" s="4"/>
      <c r="I159" s="9"/>
      <c r="J159" s="9"/>
      <c r="K159" s="9">
        <v>0.525</v>
      </c>
    </row>
    <row r="160" spans="1:11">
      <c r="A160" s="4" t="s">
        <v>75</v>
      </c>
      <c r="B160" s="4" t="s">
        <v>91</v>
      </c>
      <c r="C160" s="4"/>
      <c r="D160" s="4" t="s">
        <v>229</v>
      </c>
      <c r="E160" s="4"/>
      <c r="F160" s="4"/>
      <c r="G160" s="4"/>
      <c r="H160" s="4"/>
      <c r="I160" s="9">
        <v>1.46066666666667</v>
      </c>
      <c r="J160" s="9"/>
      <c r="K160" s="9">
        <v>1.46066666666667</v>
      </c>
    </row>
    <row r="161" spans="1:11">
      <c r="A161" s="4" t="s">
        <v>75</v>
      </c>
      <c r="B161" s="4" t="s">
        <v>91</v>
      </c>
      <c r="C161" s="4"/>
      <c r="D161" s="4" t="s">
        <v>230</v>
      </c>
      <c r="E161" s="4"/>
      <c r="F161" s="4" t="s">
        <v>231</v>
      </c>
      <c r="G161" s="4"/>
      <c r="H161" s="4"/>
      <c r="I161" s="9"/>
      <c r="J161" s="9"/>
      <c r="K161" s="9">
        <v>0</v>
      </c>
    </row>
    <row r="162" spans="1:11">
      <c r="A162" s="4" t="s">
        <v>75</v>
      </c>
      <c r="B162" s="4" t="s">
        <v>94</v>
      </c>
      <c r="C162" s="4"/>
      <c r="D162" s="4" t="s">
        <v>229</v>
      </c>
      <c r="E162" s="4"/>
      <c r="F162" s="4"/>
      <c r="G162" s="4"/>
      <c r="H162" s="4"/>
      <c r="I162" s="9">
        <v>1.42833333333333</v>
      </c>
      <c r="J162" s="9"/>
      <c r="K162" s="9">
        <v>1.42833333333333</v>
      </c>
    </row>
    <row r="163" spans="1:11">
      <c r="A163" s="4" t="s">
        <v>75</v>
      </c>
      <c r="B163" s="4" t="s">
        <v>94</v>
      </c>
      <c r="C163" s="4"/>
      <c r="D163" s="4" t="s">
        <v>230</v>
      </c>
      <c r="E163" s="4"/>
      <c r="F163" s="4" t="s">
        <v>231</v>
      </c>
      <c r="G163" s="4"/>
      <c r="H163" s="4"/>
      <c r="I163" s="9"/>
      <c r="J163" s="9"/>
      <c r="K163" s="9">
        <v>0.925</v>
      </c>
    </row>
    <row r="164" spans="1:11">
      <c r="A164" s="4" t="s">
        <v>75</v>
      </c>
      <c r="B164" s="4" t="s">
        <v>98</v>
      </c>
      <c r="C164" s="4"/>
      <c r="D164" s="4" t="s">
        <v>229</v>
      </c>
      <c r="E164" s="4"/>
      <c r="F164" s="4"/>
      <c r="G164" s="4"/>
      <c r="H164" s="4"/>
      <c r="I164" s="9">
        <v>1.41933333333333</v>
      </c>
      <c r="J164" s="9"/>
      <c r="K164" s="9">
        <v>1.41933333333333</v>
      </c>
    </row>
    <row r="165" spans="1:11">
      <c r="A165" s="4" t="s">
        <v>75</v>
      </c>
      <c r="B165" s="4" t="s">
        <v>98</v>
      </c>
      <c r="C165" s="4"/>
      <c r="D165" s="4" t="s">
        <v>230</v>
      </c>
      <c r="E165" s="4"/>
      <c r="F165" s="4" t="s">
        <v>231</v>
      </c>
      <c r="G165" s="4"/>
      <c r="H165" s="4"/>
      <c r="I165" s="9"/>
      <c r="J165" s="9"/>
      <c r="K165" s="9">
        <v>0</v>
      </c>
    </row>
    <row r="166" spans="1:11">
      <c r="A166" s="4" t="s">
        <v>75</v>
      </c>
      <c r="B166" s="4" t="s">
        <v>83</v>
      </c>
      <c r="C166" s="4"/>
      <c r="D166" s="4" t="s">
        <v>229</v>
      </c>
      <c r="E166" s="4"/>
      <c r="F166" s="4"/>
      <c r="G166" s="4"/>
      <c r="H166" s="4"/>
      <c r="I166" s="9">
        <v>1.4908</v>
      </c>
      <c r="J166" s="9"/>
      <c r="K166" s="9">
        <v>1.4908</v>
      </c>
    </row>
    <row r="167" spans="1:11">
      <c r="A167" s="4" t="s">
        <v>75</v>
      </c>
      <c r="B167" s="42" t="s">
        <v>83</v>
      </c>
      <c r="C167" s="6"/>
      <c r="D167" s="6" t="s">
        <v>230</v>
      </c>
      <c r="E167" s="6" t="s">
        <v>236</v>
      </c>
      <c r="F167" s="6" t="s">
        <v>142</v>
      </c>
      <c r="G167" s="6"/>
      <c r="H167" s="6"/>
      <c r="I167" s="12">
        <v>0.15</v>
      </c>
      <c r="J167" s="12"/>
      <c r="K167" s="12">
        <v>0.15</v>
      </c>
    </row>
    <row r="168" spans="1:11">
      <c r="A168" s="4" t="s">
        <v>75</v>
      </c>
      <c r="B168" s="4" t="s">
        <v>83</v>
      </c>
      <c r="C168" s="4"/>
      <c r="D168" s="4" t="s">
        <v>230</v>
      </c>
      <c r="E168" s="4"/>
      <c r="F168" s="4" t="s">
        <v>231</v>
      </c>
      <c r="G168" s="4"/>
      <c r="H168" s="4"/>
      <c r="I168" s="9"/>
      <c r="J168" s="9"/>
      <c r="K168" s="9">
        <v>2.175</v>
      </c>
    </row>
    <row r="169" spans="1:11">
      <c r="A169" s="4" t="s">
        <v>75</v>
      </c>
      <c r="B169" s="4" t="s">
        <v>84</v>
      </c>
      <c r="C169" s="4"/>
      <c r="D169" s="4" t="s">
        <v>229</v>
      </c>
      <c r="E169" s="4"/>
      <c r="F169" s="4"/>
      <c r="G169" s="4"/>
      <c r="H169" s="4"/>
      <c r="I169" s="9">
        <v>1.46066666666667</v>
      </c>
      <c r="J169" s="9"/>
      <c r="K169" s="9">
        <v>1.46066666666667</v>
      </c>
    </row>
    <row r="170" spans="1:11">
      <c r="A170" s="4" t="s">
        <v>75</v>
      </c>
      <c r="B170" s="4" t="s">
        <v>84</v>
      </c>
      <c r="C170" s="4"/>
      <c r="D170" s="4" t="s">
        <v>230</v>
      </c>
      <c r="E170" s="4"/>
      <c r="F170" s="4" t="s">
        <v>231</v>
      </c>
      <c r="G170" s="4"/>
      <c r="H170" s="4"/>
      <c r="I170" s="9"/>
      <c r="J170" s="9"/>
      <c r="K170" s="9">
        <v>3</v>
      </c>
    </row>
    <row r="171" spans="1:11">
      <c r="A171" s="4" t="s">
        <v>75</v>
      </c>
      <c r="B171" s="4" t="s">
        <v>79</v>
      </c>
      <c r="C171" s="4"/>
      <c r="D171" s="4" t="s">
        <v>229</v>
      </c>
      <c r="E171" s="4"/>
      <c r="F171" s="4"/>
      <c r="G171" s="4"/>
      <c r="H171" s="4"/>
      <c r="I171" s="9">
        <v>1.41222222222222</v>
      </c>
      <c r="J171" s="9"/>
      <c r="K171" s="9">
        <v>1.41222222222222</v>
      </c>
    </row>
    <row r="172" spans="1:11">
      <c r="A172" s="4" t="s">
        <v>75</v>
      </c>
      <c r="B172" s="4" t="s">
        <v>79</v>
      </c>
      <c r="C172" s="4"/>
      <c r="D172" s="4" t="s">
        <v>230</v>
      </c>
      <c r="E172" s="4"/>
      <c r="F172" s="4" t="s">
        <v>231</v>
      </c>
      <c r="G172" s="4"/>
      <c r="H172" s="4"/>
      <c r="I172" s="9"/>
      <c r="J172" s="9"/>
      <c r="K172" s="9">
        <v>2</v>
      </c>
    </row>
    <row r="173" spans="1:11">
      <c r="A173" s="4" t="s">
        <v>75</v>
      </c>
      <c r="B173" s="5" t="s">
        <v>76</v>
      </c>
      <c r="C173" s="6"/>
      <c r="D173" s="6" t="s">
        <v>234</v>
      </c>
      <c r="E173" s="6" t="s">
        <v>235</v>
      </c>
      <c r="F173" s="6" t="s">
        <v>154</v>
      </c>
      <c r="G173" s="6"/>
      <c r="H173" s="6"/>
      <c r="I173" s="9">
        <v>0.25</v>
      </c>
      <c r="J173" s="12"/>
      <c r="K173" s="9">
        <v>0.25</v>
      </c>
    </row>
    <row r="174" spans="1:11">
      <c r="A174" s="4" t="s">
        <v>75</v>
      </c>
      <c r="B174" s="4" t="s">
        <v>76</v>
      </c>
      <c r="C174" s="4"/>
      <c r="D174" s="4" t="s">
        <v>229</v>
      </c>
      <c r="E174" s="4"/>
      <c r="F174" s="4"/>
      <c r="G174" s="4"/>
      <c r="H174" s="4"/>
      <c r="I174" s="9">
        <v>1.43666666666667</v>
      </c>
      <c r="J174" s="9"/>
      <c r="K174" s="9">
        <v>1.43666666666667</v>
      </c>
    </row>
    <row r="175" spans="1:11">
      <c r="A175" s="4" t="s">
        <v>75</v>
      </c>
      <c r="B175" s="4" t="s">
        <v>76</v>
      </c>
      <c r="C175" s="4"/>
      <c r="D175" s="4" t="s">
        <v>230</v>
      </c>
      <c r="E175" s="4"/>
      <c r="F175" s="4" t="s">
        <v>231</v>
      </c>
      <c r="G175" s="4"/>
      <c r="H175" s="4"/>
      <c r="I175" s="9"/>
      <c r="J175" s="9"/>
      <c r="K175" s="9">
        <v>3</v>
      </c>
    </row>
    <row r="176" spans="1:11">
      <c r="A176" s="4" t="s">
        <v>75</v>
      </c>
      <c r="B176" s="4" t="s">
        <v>87</v>
      </c>
      <c r="C176" s="4"/>
      <c r="D176" s="4" t="s">
        <v>229</v>
      </c>
      <c r="E176" s="4"/>
      <c r="F176" s="4"/>
      <c r="G176" s="4"/>
      <c r="H176" s="4"/>
      <c r="I176" s="9">
        <v>1.41222222222222</v>
      </c>
      <c r="J176" s="9"/>
      <c r="K176" s="9">
        <v>1.41222222222222</v>
      </c>
    </row>
    <row r="177" spans="1:11">
      <c r="A177" s="4" t="s">
        <v>75</v>
      </c>
      <c r="B177" s="4" t="s">
        <v>87</v>
      </c>
      <c r="C177" s="4"/>
      <c r="D177" s="4" t="s">
        <v>230</v>
      </c>
      <c r="E177" s="4"/>
      <c r="F177" s="4" t="s">
        <v>231</v>
      </c>
      <c r="G177" s="4"/>
      <c r="H177" s="4"/>
      <c r="I177" s="9"/>
      <c r="J177" s="9"/>
      <c r="K177" s="9">
        <v>0.25</v>
      </c>
    </row>
    <row r="178" spans="1:11">
      <c r="A178" s="4" t="s">
        <v>75</v>
      </c>
      <c r="B178" s="4" t="s">
        <v>90</v>
      </c>
      <c r="C178" s="4"/>
      <c r="D178" s="4" t="s">
        <v>229</v>
      </c>
      <c r="E178" s="4"/>
      <c r="F178" s="4"/>
      <c r="G178" s="4"/>
      <c r="H178" s="4"/>
      <c r="I178" s="9">
        <v>1.41222222222222</v>
      </c>
      <c r="J178" s="9"/>
      <c r="K178" s="9">
        <v>1.41222222222222</v>
      </c>
    </row>
    <row r="179" spans="1:11">
      <c r="A179" s="4" t="s">
        <v>75</v>
      </c>
      <c r="B179" s="4" t="s">
        <v>90</v>
      </c>
      <c r="C179" s="4"/>
      <c r="D179" s="4" t="s">
        <v>230</v>
      </c>
      <c r="E179" s="4"/>
      <c r="F179" s="4" t="s">
        <v>231</v>
      </c>
      <c r="G179" s="4"/>
      <c r="H179" s="4"/>
      <c r="I179" s="9"/>
      <c r="J179" s="9"/>
      <c r="K179" s="9">
        <v>0.625</v>
      </c>
    </row>
    <row r="180" spans="1:11">
      <c r="A180" s="4" t="s">
        <v>75</v>
      </c>
      <c r="B180" s="4" t="s">
        <v>81</v>
      </c>
      <c r="C180" s="4"/>
      <c r="D180" s="4" t="s">
        <v>229</v>
      </c>
      <c r="E180" s="4"/>
      <c r="F180" s="4"/>
      <c r="G180" s="4"/>
      <c r="H180" s="4"/>
      <c r="I180" s="9">
        <v>1.41222222222222</v>
      </c>
      <c r="J180" s="9"/>
      <c r="K180" s="9">
        <v>1.41222222222222</v>
      </c>
    </row>
    <row r="181" spans="1:11">
      <c r="A181" s="4" t="s">
        <v>75</v>
      </c>
      <c r="B181" s="4" t="s">
        <v>81</v>
      </c>
      <c r="C181" s="4"/>
      <c r="D181" s="4" t="s">
        <v>230</v>
      </c>
      <c r="E181" s="4"/>
      <c r="F181" s="4" t="s">
        <v>231</v>
      </c>
      <c r="G181" s="4"/>
      <c r="H181" s="4"/>
      <c r="I181" s="9"/>
      <c r="J181" s="9"/>
      <c r="K181" s="9">
        <v>1.225</v>
      </c>
    </row>
    <row r="182" spans="1:11">
      <c r="A182" s="4" t="s">
        <v>75</v>
      </c>
      <c r="B182" s="4" t="s">
        <v>96</v>
      </c>
      <c r="C182" s="4"/>
      <c r="D182" s="4" t="s">
        <v>229</v>
      </c>
      <c r="E182" s="4"/>
      <c r="F182" s="4"/>
      <c r="G182" s="4"/>
      <c r="H182" s="4"/>
      <c r="I182" s="9">
        <v>1.31611111111111</v>
      </c>
      <c r="J182" s="9"/>
      <c r="K182" s="9">
        <v>1.31611111111111</v>
      </c>
    </row>
    <row r="183" spans="1:11">
      <c r="A183" s="4" t="s">
        <v>75</v>
      </c>
      <c r="B183" s="4" t="s">
        <v>96</v>
      </c>
      <c r="C183" s="4"/>
      <c r="D183" s="4" t="s">
        <v>230</v>
      </c>
      <c r="E183" s="4"/>
      <c r="F183" s="4" t="s">
        <v>231</v>
      </c>
      <c r="G183" s="4"/>
      <c r="H183" s="4"/>
      <c r="I183" s="9"/>
      <c r="J183" s="9"/>
      <c r="K183" s="9">
        <v>2.5</v>
      </c>
    </row>
    <row r="184" spans="1:11">
      <c r="A184" s="4" t="s">
        <v>75</v>
      </c>
      <c r="B184" s="4" t="s">
        <v>78</v>
      </c>
      <c r="C184" s="4"/>
      <c r="D184" s="4" t="s">
        <v>229</v>
      </c>
      <c r="E184" s="4"/>
      <c r="F184" s="4"/>
      <c r="G184" s="4"/>
      <c r="H184" s="4"/>
      <c r="I184" s="9">
        <v>1.5594</v>
      </c>
      <c r="J184" s="9"/>
      <c r="K184" s="9">
        <v>1.5594</v>
      </c>
    </row>
    <row r="185" spans="1:11">
      <c r="A185" s="4" t="s">
        <v>75</v>
      </c>
      <c r="B185" s="4" t="s">
        <v>78</v>
      </c>
      <c r="C185" s="4"/>
      <c r="D185" s="4" t="s">
        <v>230</v>
      </c>
      <c r="E185" s="4"/>
      <c r="F185" s="4" t="s">
        <v>231</v>
      </c>
      <c r="G185" s="4"/>
      <c r="H185" s="4"/>
      <c r="I185" s="9"/>
      <c r="J185" s="9"/>
      <c r="K185" s="9">
        <v>1.975</v>
      </c>
    </row>
    <row r="186" spans="1:11">
      <c r="A186" s="4" t="s">
        <v>75</v>
      </c>
      <c r="B186" s="4" t="s">
        <v>97</v>
      </c>
      <c r="C186" s="4"/>
      <c r="D186" s="4" t="s">
        <v>229</v>
      </c>
      <c r="E186" s="4"/>
      <c r="F186" s="4"/>
      <c r="G186" s="4"/>
      <c r="H186" s="4"/>
      <c r="I186" s="9">
        <v>1.58653333333333</v>
      </c>
      <c r="J186" s="9"/>
      <c r="K186" s="2">
        <v>1.58653333333333</v>
      </c>
    </row>
    <row r="187" spans="1:11">
      <c r="A187" s="4" t="s">
        <v>75</v>
      </c>
      <c r="B187" s="4" t="s">
        <v>97</v>
      </c>
      <c r="C187" s="4"/>
      <c r="D187" s="4" t="s">
        <v>230</v>
      </c>
      <c r="E187" s="4"/>
      <c r="F187" s="4" t="s">
        <v>231</v>
      </c>
      <c r="G187" s="4"/>
      <c r="H187" s="4"/>
      <c r="I187" s="9"/>
      <c r="J187" s="9"/>
      <c r="K187" s="9">
        <v>2.625</v>
      </c>
    </row>
    <row r="188" spans="1:11">
      <c r="A188" s="4" t="s">
        <v>75</v>
      </c>
      <c r="B188" s="4" t="s">
        <v>106</v>
      </c>
      <c r="C188" s="4"/>
      <c r="D188" s="4" t="s">
        <v>229</v>
      </c>
      <c r="E188" s="4"/>
      <c r="F188" s="4"/>
      <c r="G188" s="4"/>
      <c r="H188" s="4"/>
      <c r="I188" s="9">
        <v>1.31611111111111</v>
      </c>
      <c r="J188" s="9"/>
      <c r="K188" s="9">
        <v>1.31611111111111</v>
      </c>
    </row>
    <row r="189" spans="1:11">
      <c r="A189" s="4" t="s">
        <v>75</v>
      </c>
      <c r="B189" s="4" t="s">
        <v>106</v>
      </c>
      <c r="C189" s="4"/>
      <c r="D189" s="4" t="s">
        <v>230</v>
      </c>
      <c r="E189" s="4"/>
      <c r="F189" s="4" t="s">
        <v>231</v>
      </c>
      <c r="G189" s="4"/>
      <c r="H189" s="4"/>
      <c r="I189" s="9"/>
      <c r="J189" s="9"/>
      <c r="K189" s="9">
        <v>0</v>
      </c>
    </row>
    <row r="190" spans="1:11">
      <c r="A190" s="4" t="s">
        <v>75</v>
      </c>
      <c r="B190" s="4" t="s">
        <v>99</v>
      </c>
      <c r="C190" s="4"/>
      <c r="D190" s="4" t="s">
        <v>229</v>
      </c>
      <c r="E190" s="4"/>
      <c r="F190" s="4"/>
      <c r="G190" s="4"/>
      <c r="H190" s="4"/>
      <c r="I190" s="9">
        <v>1.31611111111111</v>
      </c>
      <c r="J190" s="9"/>
      <c r="K190" s="9">
        <v>1.31611111111111</v>
      </c>
    </row>
    <row r="191" spans="1:11">
      <c r="A191" s="4" t="s">
        <v>75</v>
      </c>
      <c r="B191" s="4" t="s">
        <v>99</v>
      </c>
      <c r="C191" s="4"/>
      <c r="D191" s="4" t="s">
        <v>230</v>
      </c>
      <c r="E191" s="4"/>
      <c r="F191" s="4" t="s">
        <v>231</v>
      </c>
      <c r="G191" s="4"/>
      <c r="H191" s="4"/>
      <c r="I191" s="9"/>
      <c r="J191" s="9"/>
      <c r="K191" s="9">
        <v>0</v>
      </c>
    </row>
    <row r="192" spans="1:11">
      <c r="A192" s="4" t="s">
        <v>75</v>
      </c>
      <c r="B192" s="4" t="s">
        <v>92</v>
      </c>
      <c r="C192" s="4"/>
      <c r="D192" s="4" t="s">
        <v>229</v>
      </c>
      <c r="E192" s="4"/>
      <c r="F192" s="4"/>
      <c r="G192" s="4"/>
      <c r="H192" s="4"/>
      <c r="I192" s="9">
        <v>1.43666666666667</v>
      </c>
      <c r="J192" s="9"/>
      <c r="K192" s="9">
        <v>1.43666666666667</v>
      </c>
    </row>
    <row r="193" spans="1:11">
      <c r="A193" s="4" t="s">
        <v>75</v>
      </c>
      <c r="B193" s="4" t="s">
        <v>92</v>
      </c>
      <c r="C193" s="4"/>
      <c r="D193" s="4" t="s">
        <v>230</v>
      </c>
      <c r="E193" s="4"/>
      <c r="F193" s="4" t="s">
        <v>231</v>
      </c>
      <c r="G193" s="4"/>
      <c r="H193" s="4"/>
      <c r="I193" s="9"/>
      <c r="J193" s="9"/>
      <c r="K193" s="9">
        <v>0</v>
      </c>
    </row>
    <row r="194" spans="1:11">
      <c r="A194" s="4" t="s">
        <v>75</v>
      </c>
      <c r="B194" s="4" t="s">
        <v>80</v>
      </c>
      <c r="C194" s="4"/>
      <c r="D194" s="4" t="s">
        <v>229</v>
      </c>
      <c r="E194" s="4"/>
      <c r="F194" s="4"/>
      <c r="G194" s="4"/>
      <c r="H194" s="4"/>
      <c r="I194" s="9">
        <v>1.40509523809524</v>
      </c>
      <c r="J194" s="9"/>
      <c r="K194" s="9">
        <v>1.40509523809524</v>
      </c>
    </row>
    <row r="195" spans="1:11">
      <c r="A195" s="4" t="s">
        <v>75</v>
      </c>
      <c r="B195" s="4" t="s">
        <v>80</v>
      </c>
      <c r="C195" s="4"/>
      <c r="D195" s="4" t="s">
        <v>230</v>
      </c>
      <c r="E195" s="4"/>
      <c r="F195" s="4" t="s">
        <v>231</v>
      </c>
      <c r="G195" s="4"/>
      <c r="H195" s="4"/>
      <c r="I195" s="9"/>
      <c r="J195" s="9"/>
      <c r="K195" s="9">
        <v>3</v>
      </c>
    </row>
    <row r="196" spans="1:11">
      <c r="A196" s="4" t="s">
        <v>75</v>
      </c>
      <c r="B196" s="4" t="s">
        <v>105</v>
      </c>
      <c r="C196" s="4"/>
      <c r="D196" s="4" t="s">
        <v>229</v>
      </c>
      <c r="E196" s="4"/>
      <c r="F196" s="4"/>
      <c r="G196" s="4"/>
      <c r="H196" s="4"/>
      <c r="I196" s="9">
        <v>1.49483333333333</v>
      </c>
      <c r="J196" s="9"/>
      <c r="K196" s="9">
        <v>1.49483333333333</v>
      </c>
    </row>
    <row r="197" spans="1:11">
      <c r="A197" s="4" t="s">
        <v>75</v>
      </c>
      <c r="B197" s="4" t="s">
        <v>105</v>
      </c>
      <c r="C197" s="4"/>
      <c r="D197" s="4" t="s">
        <v>230</v>
      </c>
      <c r="E197" s="4"/>
      <c r="F197" s="4" t="s">
        <v>231</v>
      </c>
      <c r="G197" s="4"/>
      <c r="H197" s="4"/>
      <c r="I197" s="9"/>
      <c r="J197" s="9"/>
      <c r="K197" s="9">
        <v>0</v>
      </c>
    </row>
    <row r="198" spans="1:11">
      <c r="A198" s="4" t="s">
        <v>75</v>
      </c>
      <c r="B198" s="4" t="s">
        <v>88</v>
      </c>
      <c r="C198" s="4"/>
      <c r="D198" s="4" t="s">
        <v>229</v>
      </c>
      <c r="E198" s="4"/>
      <c r="F198" s="4"/>
      <c r="G198" s="4"/>
      <c r="H198" s="4"/>
      <c r="I198" s="9">
        <v>1.49483333333333</v>
      </c>
      <c r="J198" s="9"/>
      <c r="K198" s="9">
        <v>1.49483333333333</v>
      </c>
    </row>
    <row r="199" spans="1:11">
      <c r="A199" s="4" t="s">
        <v>75</v>
      </c>
      <c r="B199" s="4" t="s">
        <v>88</v>
      </c>
      <c r="C199" s="4"/>
      <c r="D199" s="4" t="s">
        <v>230</v>
      </c>
      <c r="E199" s="4"/>
      <c r="F199" s="4" t="s">
        <v>231</v>
      </c>
      <c r="G199" s="4"/>
      <c r="H199" s="4"/>
      <c r="I199" s="9"/>
      <c r="J199" s="9"/>
      <c r="K199" s="9">
        <v>0</v>
      </c>
    </row>
    <row r="200" spans="1:11">
      <c r="A200" s="4" t="s">
        <v>75</v>
      </c>
      <c r="B200" s="4" t="s">
        <v>77</v>
      </c>
      <c r="C200" s="4"/>
      <c r="D200" s="4" t="s">
        <v>229</v>
      </c>
      <c r="E200" s="4"/>
      <c r="F200" s="4"/>
      <c r="G200" s="4"/>
      <c r="H200" s="4"/>
      <c r="I200" s="9">
        <v>1.5594</v>
      </c>
      <c r="J200" s="9"/>
      <c r="K200" s="9">
        <v>1.5594</v>
      </c>
    </row>
    <row r="201" spans="1:11">
      <c r="A201" s="4" t="s">
        <v>75</v>
      </c>
      <c r="B201" s="4" t="s">
        <v>77</v>
      </c>
      <c r="C201" s="4"/>
      <c r="D201" s="4" t="s">
        <v>230</v>
      </c>
      <c r="E201" s="4"/>
      <c r="F201" s="4" t="s">
        <v>231</v>
      </c>
      <c r="G201" s="4"/>
      <c r="H201" s="4"/>
      <c r="I201" s="9"/>
      <c r="J201" s="9"/>
      <c r="K201" s="9">
        <v>3</v>
      </c>
    </row>
    <row r="202" spans="1:11">
      <c r="A202" s="4" t="s">
        <v>75</v>
      </c>
      <c r="B202" s="4" t="s">
        <v>104</v>
      </c>
      <c r="C202" s="4"/>
      <c r="D202" s="4" t="s">
        <v>229</v>
      </c>
      <c r="E202" s="4"/>
      <c r="F202" s="4"/>
      <c r="G202" s="4"/>
      <c r="H202" s="4"/>
      <c r="I202" s="9">
        <v>1.44472222222222</v>
      </c>
      <c r="J202" s="9"/>
      <c r="K202" s="9">
        <v>1.44472222222222</v>
      </c>
    </row>
    <row r="203" spans="1:11">
      <c r="A203" s="4" t="s">
        <v>75</v>
      </c>
      <c r="B203" s="4" t="s">
        <v>104</v>
      </c>
      <c r="C203" s="4"/>
      <c r="D203" s="4" t="s">
        <v>230</v>
      </c>
      <c r="E203" s="4"/>
      <c r="F203" s="4" t="s">
        <v>231</v>
      </c>
      <c r="G203" s="4"/>
      <c r="H203" s="4"/>
      <c r="I203" s="9"/>
      <c r="J203" s="9"/>
      <c r="K203" s="9">
        <v>0</v>
      </c>
    </row>
  </sheetData>
  <sortState ref="A2:K203">
    <sortCondition ref="A2:A203"/>
    <sortCondition ref="B2:B203"/>
    <sortCondition ref="D2:D203"/>
    <sortCondition ref="E2:E203"/>
  </sortState>
  <dataValidations count="2">
    <dataValidation allowBlank="1" showInputMessage="1" showErrorMessage="1" sqref="D1"/>
    <dataValidation type="list" allowBlank="1" showInputMessage="1" showErrorMessage="1" sqref="D2:D1048576">
      <formula1>"劳动日常考核基础分,活动与卫生加减分,志愿服务,实习实训"</formula1>
    </dataValidation>
  </dataValidation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5"/>
  <sheetViews>
    <sheetView zoomScale="103" zoomScaleNormal="103" workbookViewId="0">
      <selection activeCell="E5" sqref="E5"/>
    </sheetView>
  </sheetViews>
  <sheetFormatPr defaultColWidth="9.20192307692308" defaultRowHeight="16.8"/>
  <cols>
    <col min="1" max="1" width="29.4615384615385" style="1" customWidth="1"/>
    <col min="2" max="2" width="14.1346153846154" style="1" customWidth="1"/>
    <col min="3" max="3" width="4.93269230769231" style="1" customWidth="1"/>
    <col min="4" max="4" width="28.1346153846154" style="1" customWidth="1"/>
    <col min="5" max="5" width="57.8653846153846" style="1" customWidth="1"/>
    <col min="6" max="6" width="7.86538461538461" style="1" customWidth="1"/>
    <col min="7" max="7" width="7.33653846153846" style="1" customWidth="1"/>
    <col min="8" max="9" width="8.13461538461539" style="1" customWidth="1"/>
    <col min="10" max="10" width="9.93269230769231" style="2" customWidth="1"/>
    <col min="11" max="11" width="15.1346153846154" style="2" customWidth="1"/>
    <col min="12" max="12" width="6" style="2" customWidth="1"/>
    <col min="13" max="13" width="102.394230769231" style="3" customWidth="1"/>
    <col min="14" max="16384" width="9.20192307692308" style="3"/>
  </cols>
  <sheetData>
    <row r="1" spans="1:12">
      <c r="A1" s="4" t="s">
        <v>0</v>
      </c>
      <c r="B1" s="4" t="s">
        <v>1</v>
      </c>
      <c r="C1" s="4" t="s">
        <v>2</v>
      </c>
      <c r="D1" s="4" t="s">
        <v>144</v>
      </c>
      <c r="E1" s="4" t="s">
        <v>145</v>
      </c>
      <c r="F1" s="4" t="s">
        <v>146</v>
      </c>
      <c r="G1" s="4" t="s">
        <v>147</v>
      </c>
      <c r="H1" s="4" t="s">
        <v>184</v>
      </c>
      <c r="I1" s="4" t="s">
        <v>185</v>
      </c>
      <c r="J1" s="9" t="s">
        <v>148</v>
      </c>
      <c r="K1" s="9" t="s">
        <v>186</v>
      </c>
      <c r="L1" s="9" t="s">
        <v>143</v>
      </c>
    </row>
    <row r="2" spans="1:12">
      <c r="A2" s="4" t="s">
        <v>6</v>
      </c>
      <c r="B2" s="41" t="s">
        <v>28</v>
      </c>
      <c r="C2" s="4"/>
      <c r="D2" s="4" t="s">
        <v>237</v>
      </c>
      <c r="E2" s="4" t="s">
        <v>238</v>
      </c>
      <c r="F2" s="6" t="s">
        <v>150</v>
      </c>
      <c r="G2" s="4" t="s">
        <v>174</v>
      </c>
      <c r="H2" s="4"/>
      <c r="I2" s="4"/>
      <c r="J2" s="9">
        <v>0.3</v>
      </c>
      <c r="K2" s="9"/>
      <c r="L2" s="9">
        <v>0.3</v>
      </c>
    </row>
    <row r="3" spans="1:12">
      <c r="A3" s="4" t="s">
        <v>6</v>
      </c>
      <c r="B3" s="41" t="s">
        <v>28</v>
      </c>
      <c r="C3" s="4"/>
      <c r="D3" s="4" t="s">
        <v>237</v>
      </c>
      <c r="E3" s="4" t="s">
        <v>239</v>
      </c>
      <c r="F3" s="4" t="s">
        <v>150</v>
      </c>
      <c r="G3" s="4" t="s">
        <v>173</v>
      </c>
      <c r="H3" s="4"/>
      <c r="I3" s="4"/>
      <c r="J3" s="9">
        <v>0.3</v>
      </c>
      <c r="K3" s="9"/>
      <c r="L3" s="9">
        <v>0.3</v>
      </c>
    </row>
    <row r="4" spans="1:12">
      <c r="A4" s="5" t="s">
        <v>6</v>
      </c>
      <c r="B4" s="43" t="s">
        <v>28</v>
      </c>
      <c r="C4" s="4"/>
      <c r="D4" s="4" t="s">
        <v>130</v>
      </c>
      <c r="E4" s="4" t="s">
        <v>240</v>
      </c>
      <c r="F4" s="4"/>
      <c r="G4" s="4"/>
      <c r="H4" s="4"/>
      <c r="I4" s="4"/>
      <c r="J4" s="9">
        <v>506</v>
      </c>
      <c r="K4" s="9"/>
      <c r="L4" s="9">
        <v>0.84</v>
      </c>
    </row>
    <row r="5" spans="1:12">
      <c r="A5" s="5" t="s">
        <v>6</v>
      </c>
      <c r="B5" s="5" t="s">
        <v>18</v>
      </c>
      <c r="C5" s="4"/>
      <c r="D5" s="4" t="s">
        <v>130</v>
      </c>
      <c r="E5" s="4" t="s">
        <v>240</v>
      </c>
      <c r="F5" s="4"/>
      <c r="G5" s="4"/>
      <c r="H5" s="4"/>
      <c r="I5" s="4"/>
      <c r="J5" s="9">
        <v>487</v>
      </c>
      <c r="K5" s="9"/>
      <c r="L5" s="9">
        <v>0.81</v>
      </c>
    </row>
    <row r="6" spans="1:12">
      <c r="A6" s="5" t="s">
        <v>6</v>
      </c>
      <c r="B6" s="5" t="s">
        <v>23</v>
      </c>
      <c r="C6" s="4"/>
      <c r="D6" s="4" t="s">
        <v>237</v>
      </c>
      <c r="E6" s="4" t="s">
        <v>241</v>
      </c>
      <c r="F6" s="4" t="s">
        <v>151</v>
      </c>
      <c r="G6" s="4" t="s">
        <v>173</v>
      </c>
      <c r="H6" s="4"/>
      <c r="I6" s="4"/>
      <c r="J6" s="9">
        <v>0.8</v>
      </c>
      <c r="K6" s="9"/>
      <c r="L6" s="9">
        <v>0.8</v>
      </c>
    </row>
    <row r="7" spans="1:12">
      <c r="A7" s="5" t="s">
        <v>6</v>
      </c>
      <c r="B7" s="5" t="s">
        <v>23</v>
      </c>
      <c r="C7" s="4"/>
      <c r="D7" s="4" t="s">
        <v>237</v>
      </c>
      <c r="E7" s="4" t="s">
        <v>241</v>
      </c>
      <c r="F7" s="4" t="s">
        <v>151</v>
      </c>
      <c r="G7" s="4" t="s">
        <v>174</v>
      </c>
      <c r="H7" s="4"/>
      <c r="I7" s="4"/>
      <c r="J7" s="9">
        <v>0.8</v>
      </c>
      <c r="K7" s="9"/>
      <c r="L7" s="9">
        <v>0.8</v>
      </c>
    </row>
    <row r="8" spans="1:12">
      <c r="A8" s="5" t="s">
        <v>6</v>
      </c>
      <c r="B8" s="43" t="s">
        <v>23</v>
      </c>
      <c r="C8" s="4"/>
      <c r="D8" s="4" t="s">
        <v>237</v>
      </c>
      <c r="E8" s="4" t="s">
        <v>242</v>
      </c>
      <c r="F8" s="4" t="s">
        <v>150</v>
      </c>
      <c r="G8" s="4" t="s">
        <v>173</v>
      </c>
      <c r="H8" s="4"/>
      <c r="I8" s="4"/>
      <c r="J8" s="9">
        <v>0.15</v>
      </c>
      <c r="K8" s="9"/>
      <c r="L8" s="9">
        <f>J8</f>
        <v>0.15</v>
      </c>
    </row>
    <row r="9" spans="1:12">
      <c r="A9" s="5" t="s">
        <v>6</v>
      </c>
      <c r="B9" s="5" t="s">
        <v>23</v>
      </c>
      <c r="C9" s="4"/>
      <c r="D9" s="4" t="s">
        <v>237</v>
      </c>
      <c r="E9" s="4" t="s">
        <v>242</v>
      </c>
      <c r="F9" s="4" t="s">
        <v>150</v>
      </c>
      <c r="G9" s="4" t="s">
        <v>174</v>
      </c>
      <c r="H9" s="4"/>
      <c r="I9" s="4"/>
      <c r="J9" s="9">
        <v>0.3</v>
      </c>
      <c r="K9" s="9"/>
      <c r="L9" s="9">
        <f>J9</f>
        <v>0.3</v>
      </c>
    </row>
    <row r="10" spans="1:12">
      <c r="A10" s="5" t="s">
        <v>6</v>
      </c>
      <c r="B10" s="5" t="s">
        <v>23</v>
      </c>
      <c r="C10" s="4"/>
      <c r="D10" s="4" t="s">
        <v>130</v>
      </c>
      <c r="E10" s="4" t="s">
        <v>240</v>
      </c>
      <c r="F10" s="4"/>
      <c r="G10" s="4"/>
      <c r="H10" s="4"/>
      <c r="I10" s="4"/>
      <c r="J10" s="9">
        <v>437</v>
      </c>
      <c r="K10" s="9"/>
      <c r="L10" s="9">
        <v>0.73</v>
      </c>
    </row>
    <row r="11" spans="1:12">
      <c r="A11" s="5" t="s">
        <v>6</v>
      </c>
      <c r="B11" s="5" t="s">
        <v>19</v>
      </c>
      <c r="C11" s="4"/>
      <c r="D11" s="4" t="s">
        <v>129</v>
      </c>
      <c r="E11" s="4" t="s">
        <v>243</v>
      </c>
      <c r="F11" s="4" t="s">
        <v>154</v>
      </c>
      <c r="G11" s="4"/>
      <c r="H11" s="4" t="s">
        <v>217</v>
      </c>
      <c r="I11" s="4"/>
      <c r="J11" s="9">
        <v>0.25</v>
      </c>
      <c r="K11" s="9"/>
      <c r="L11" s="9">
        <f>J11</f>
        <v>0.25</v>
      </c>
    </row>
    <row r="12" spans="1:12">
      <c r="A12" s="4" t="s">
        <v>6</v>
      </c>
      <c r="B12" s="41" t="s">
        <v>19</v>
      </c>
      <c r="C12" s="4"/>
      <c r="D12" s="4" t="s">
        <v>237</v>
      </c>
      <c r="E12" s="4" t="s">
        <v>238</v>
      </c>
      <c r="F12" s="6" t="s">
        <v>150</v>
      </c>
      <c r="G12" s="4" t="s">
        <v>174</v>
      </c>
      <c r="H12" s="4"/>
      <c r="I12" s="4"/>
      <c r="J12" s="9">
        <v>0.3</v>
      </c>
      <c r="K12" s="9"/>
      <c r="L12" s="9">
        <v>0.3</v>
      </c>
    </row>
    <row r="13" spans="1:12">
      <c r="A13" s="4" t="s">
        <v>6</v>
      </c>
      <c r="B13" s="41" t="s">
        <v>19</v>
      </c>
      <c r="C13" s="4"/>
      <c r="D13" s="4" t="s">
        <v>237</v>
      </c>
      <c r="E13" s="4" t="s">
        <v>239</v>
      </c>
      <c r="F13" s="4" t="s">
        <v>150</v>
      </c>
      <c r="G13" s="4" t="s">
        <v>173</v>
      </c>
      <c r="H13" s="4"/>
      <c r="I13" s="4"/>
      <c r="J13" s="9">
        <v>0.3</v>
      </c>
      <c r="K13" s="9"/>
      <c r="L13" s="9">
        <v>0.3</v>
      </c>
    </row>
    <row r="14" spans="1:12">
      <c r="A14" s="5" t="s">
        <v>6</v>
      </c>
      <c r="B14" s="5" t="s">
        <v>11</v>
      </c>
      <c r="C14" s="4"/>
      <c r="D14" s="4" t="s">
        <v>129</v>
      </c>
      <c r="E14" s="4" t="s">
        <v>244</v>
      </c>
      <c r="F14" s="4" t="s">
        <v>154</v>
      </c>
      <c r="G14" s="4"/>
      <c r="H14" s="4" t="s">
        <v>217</v>
      </c>
      <c r="I14" s="4"/>
      <c r="J14" s="9">
        <v>0.25</v>
      </c>
      <c r="K14" s="9"/>
      <c r="L14" s="9">
        <f>J14</f>
        <v>0.25</v>
      </c>
    </row>
    <row r="15" spans="1:12">
      <c r="A15" s="5" t="s">
        <v>6</v>
      </c>
      <c r="B15" s="5" t="s">
        <v>11</v>
      </c>
      <c r="C15" s="4"/>
      <c r="D15" s="4" t="s">
        <v>129</v>
      </c>
      <c r="E15" s="4" t="s">
        <v>245</v>
      </c>
      <c r="F15" s="4" t="s">
        <v>246</v>
      </c>
      <c r="G15" s="4"/>
      <c r="H15" s="4" t="s">
        <v>218</v>
      </c>
      <c r="I15" s="4">
        <v>3</v>
      </c>
      <c r="J15" s="9">
        <v>2.5</v>
      </c>
      <c r="K15" s="9">
        <v>0.6</v>
      </c>
      <c r="L15" s="9">
        <f>K15*J15</f>
        <v>1.5</v>
      </c>
    </row>
    <row r="16" spans="1:12">
      <c r="A16" s="5" t="s">
        <v>6</v>
      </c>
      <c r="B16" s="5" t="s">
        <v>11</v>
      </c>
      <c r="C16" s="4"/>
      <c r="D16" s="4" t="s">
        <v>129</v>
      </c>
      <c r="E16" s="4" t="s">
        <v>243</v>
      </c>
      <c r="F16" s="4" t="s">
        <v>154</v>
      </c>
      <c r="G16" s="4"/>
      <c r="H16" s="7" t="s">
        <v>218</v>
      </c>
      <c r="I16" s="4"/>
      <c r="J16" s="9">
        <v>0.5</v>
      </c>
      <c r="K16" s="9"/>
      <c r="L16" s="9">
        <f>J16</f>
        <v>0.5</v>
      </c>
    </row>
    <row r="17" spans="1:12">
      <c r="A17" s="5" t="s">
        <v>6</v>
      </c>
      <c r="B17" s="5" t="s">
        <v>11</v>
      </c>
      <c r="C17" s="4"/>
      <c r="D17" s="4" t="s">
        <v>129</v>
      </c>
      <c r="E17" s="4" t="s">
        <v>247</v>
      </c>
      <c r="F17" s="4"/>
      <c r="G17" s="4"/>
      <c r="H17" s="4"/>
      <c r="I17" s="4"/>
      <c r="J17" s="9">
        <v>0.2</v>
      </c>
      <c r="K17" s="9"/>
      <c r="L17" s="9">
        <v>0.2</v>
      </c>
    </row>
    <row r="18" spans="1:12">
      <c r="A18" s="5" t="s">
        <v>6</v>
      </c>
      <c r="B18" s="5" t="s">
        <v>11</v>
      </c>
      <c r="C18" s="4"/>
      <c r="D18" s="4" t="s">
        <v>237</v>
      </c>
      <c r="E18" s="4" t="s">
        <v>248</v>
      </c>
      <c r="F18" s="4" t="s">
        <v>151</v>
      </c>
      <c r="G18" s="4" t="s">
        <v>174</v>
      </c>
      <c r="H18" s="4"/>
      <c r="I18" s="4"/>
      <c r="J18" s="9">
        <v>0.7</v>
      </c>
      <c r="K18" s="9"/>
      <c r="L18" s="9">
        <f>J18</f>
        <v>0.7</v>
      </c>
    </row>
    <row r="19" spans="1:12">
      <c r="A19" s="5" t="s">
        <v>6</v>
      </c>
      <c r="B19" s="43" t="s">
        <v>11</v>
      </c>
      <c r="C19" s="4"/>
      <c r="D19" s="4" t="s">
        <v>237</v>
      </c>
      <c r="E19" s="4" t="s">
        <v>249</v>
      </c>
      <c r="F19" s="4" t="s">
        <v>250</v>
      </c>
      <c r="G19" s="4" t="s">
        <v>173</v>
      </c>
      <c r="H19" s="4"/>
      <c r="I19" s="4"/>
      <c r="J19" s="9">
        <v>0.4</v>
      </c>
      <c r="K19" s="9"/>
      <c r="L19" s="9">
        <f>J19</f>
        <v>0.4</v>
      </c>
    </row>
    <row r="20" spans="1:12">
      <c r="A20" s="4" t="s">
        <v>6</v>
      </c>
      <c r="B20" s="41" t="s">
        <v>11</v>
      </c>
      <c r="C20" s="4"/>
      <c r="D20" s="4" t="s">
        <v>237</v>
      </c>
      <c r="E20" s="4" t="s">
        <v>251</v>
      </c>
      <c r="F20" s="4" t="s">
        <v>151</v>
      </c>
      <c r="G20" s="4" t="s">
        <v>173</v>
      </c>
      <c r="H20" s="4"/>
      <c r="I20" s="4"/>
      <c r="J20" s="9">
        <v>0.7</v>
      </c>
      <c r="K20" s="9"/>
      <c r="L20" s="9">
        <v>0.7</v>
      </c>
    </row>
    <row r="21" spans="1:12">
      <c r="A21" s="4" t="s">
        <v>6</v>
      </c>
      <c r="B21" s="41" t="s">
        <v>11</v>
      </c>
      <c r="C21" s="4"/>
      <c r="D21" s="4" t="s">
        <v>237</v>
      </c>
      <c r="E21" s="4" t="s">
        <v>251</v>
      </c>
      <c r="F21" s="6" t="s">
        <v>151</v>
      </c>
      <c r="G21" s="4" t="s">
        <v>174</v>
      </c>
      <c r="H21" s="4"/>
      <c r="I21" s="4"/>
      <c r="J21" s="9">
        <v>0.7</v>
      </c>
      <c r="K21" s="9"/>
      <c r="L21" s="9">
        <v>0.7</v>
      </c>
    </row>
    <row r="22" spans="1:12">
      <c r="A22" s="5" t="s">
        <v>6</v>
      </c>
      <c r="B22" s="5" t="s">
        <v>11</v>
      </c>
      <c r="C22" s="4"/>
      <c r="D22" s="4" t="s">
        <v>130</v>
      </c>
      <c r="E22" s="4" t="s">
        <v>240</v>
      </c>
      <c r="F22" s="4"/>
      <c r="G22" s="4"/>
      <c r="H22" s="4"/>
      <c r="I22" s="4"/>
      <c r="J22" s="9">
        <v>473</v>
      </c>
      <c r="K22" s="9"/>
      <c r="L22" s="9">
        <v>0.79</v>
      </c>
    </row>
    <row r="23" spans="1:12">
      <c r="A23" s="5" t="s">
        <v>6</v>
      </c>
      <c r="B23" s="5" t="s">
        <v>7</v>
      </c>
      <c r="C23" s="4"/>
      <c r="D23" s="4" t="s">
        <v>129</v>
      </c>
      <c r="E23" s="4" t="s">
        <v>244</v>
      </c>
      <c r="F23" s="4" t="s">
        <v>154</v>
      </c>
      <c r="G23" s="4"/>
      <c r="H23" s="4" t="s">
        <v>218</v>
      </c>
      <c r="I23" s="4"/>
      <c r="J23" s="9">
        <v>0.5</v>
      </c>
      <c r="K23" s="9"/>
      <c r="L23" s="9">
        <f>J23</f>
        <v>0.5</v>
      </c>
    </row>
    <row r="24" spans="1:12">
      <c r="A24" s="5" t="s">
        <v>6</v>
      </c>
      <c r="B24" s="5" t="s">
        <v>7</v>
      </c>
      <c r="C24" s="4"/>
      <c r="D24" s="4" t="s">
        <v>129</v>
      </c>
      <c r="E24" s="4" t="s">
        <v>245</v>
      </c>
      <c r="F24" s="4" t="s">
        <v>246</v>
      </c>
      <c r="G24" s="4"/>
      <c r="H24" s="4" t="s">
        <v>218</v>
      </c>
      <c r="I24" s="4">
        <v>1</v>
      </c>
      <c r="J24" s="9">
        <v>2.5</v>
      </c>
      <c r="K24" s="9">
        <v>1</v>
      </c>
      <c r="L24" s="9">
        <f>K24*J24</f>
        <v>2.5</v>
      </c>
    </row>
    <row r="25" spans="1:12">
      <c r="A25" s="5" t="s">
        <v>6</v>
      </c>
      <c r="B25" s="5" t="s">
        <v>7</v>
      </c>
      <c r="C25" s="4"/>
      <c r="D25" s="4" t="s">
        <v>129</v>
      </c>
      <c r="E25" s="4" t="s">
        <v>252</v>
      </c>
      <c r="F25" s="4" t="s">
        <v>156</v>
      </c>
      <c r="G25" s="4"/>
      <c r="H25" s="4" t="s">
        <v>253</v>
      </c>
      <c r="I25" s="4">
        <v>3</v>
      </c>
      <c r="J25" s="9">
        <v>0.6</v>
      </c>
      <c r="K25" s="9">
        <v>0.6</v>
      </c>
      <c r="L25" s="9">
        <f>K25*J25</f>
        <v>0.36</v>
      </c>
    </row>
    <row r="26" spans="1:12">
      <c r="A26" s="5" t="s">
        <v>6</v>
      </c>
      <c r="B26" s="5" t="s">
        <v>7</v>
      </c>
      <c r="C26" s="4"/>
      <c r="D26" s="4" t="s">
        <v>129</v>
      </c>
      <c r="E26" s="4" t="s">
        <v>247</v>
      </c>
      <c r="F26" s="4"/>
      <c r="G26" s="4"/>
      <c r="H26" s="4"/>
      <c r="I26" s="4"/>
      <c r="J26" s="9">
        <v>0.2</v>
      </c>
      <c r="K26" s="9"/>
      <c r="L26" s="9">
        <v>0.2</v>
      </c>
    </row>
    <row r="27" spans="1:12">
      <c r="A27" s="4" t="s">
        <v>6</v>
      </c>
      <c r="B27" s="41" t="s">
        <v>7</v>
      </c>
      <c r="C27" s="4"/>
      <c r="D27" s="4" t="s">
        <v>237</v>
      </c>
      <c r="E27" s="4" t="s">
        <v>254</v>
      </c>
      <c r="F27" s="6" t="s">
        <v>151</v>
      </c>
      <c r="G27" s="4" t="s">
        <v>174</v>
      </c>
      <c r="H27" s="4"/>
      <c r="I27" s="4"/>
      <c r="J27" s="9">
        <v>0.7</v>
      </c>
      <c r="K27" s="9"/>
      <c r="L27" s="9">
        <v>0.7</v>
      </c>
    </row>
    <row r="28" spans="1:12">
      <c r="A28" s="4" t="s">
        <v>6</v>
      </c>
      <c r="B28" s="41" t="s">
        <v>7</v>
      </c>
      <c r="C28" s="4"/>
      <c r="D28" s="4" t="s">
        <v>237</v>
      </c>
      <c r="E28" s="4" t="s">
        <v>239</v>
      </c>
      <c r="F28" s="4" t="s">
        <v>150</v>
      </c>
      <c r="G28" s="4" t="s">
        <v>173</v>
      </c>
      <c r="H28" s="4"/>
      <c r="I28" s="4"/>
      <c r="J28" s="9">
        <v>0.3</v>
      </c>
      <c r="K28" s="9"/>
      <c r="L28" s="9">
        <v>0.3</v>
      </c>
    </row>
    <row r="29" spans="1:12">
      <c r="A29" s="5" t="s">
        <v>6</v>
      </c>
      <c r="B29" s="5" t="s">
        <v>7</v>
      </c>
      <c r="C29" s="4"/>
      <c r="D29" s="4" t="s">
        <v>130</v>
      </c>
      <c r="E29" s="4" t="s">
        <v>240</v>
      </c>
      <c r="F29" s="4"/>
      <c r="G29" s="4"/>
      <c r="H29" s="4"/>
      <c r="I29" s="4"/>
      <c r="J29" s="9">
        <v>548</v>
      </c>
      <c r="K29" s="9"/>
      <c r="L29" s="9">
        <v>0.91</v>
      </c>
    </row>
    <row r="30" spans="1:12">
      <c r="A30" s="5" t="s">
        <v>6</v>
      </c>
      <c r="B30" s="5" t="s">
        <v>7</v>
      </c>
      <c r="C30" s="4"/>
      <c r="D30" s="4" t="s">
        <v>130</v>
      </c>
      <c r="E30" s="4" t="s">
        <v>255</v>
      </c>
      <c r="F30" s="4"/>
      <c r="G30" s="4"/>
      <c r="H30" s="4"/>
      <c r="I30" s="4"/>
      <c r="J30" s="9">
        <v>7</v>
      </c>
      <c r="K30" s="9"/>
      <c r="L30" s="9">
        <v>1</v>
      </c>
    </row>
    <row r="31" spans="1:12">
      <c r="A31" s="5" t="s">
        <v>6</v>
      </c>
      <c r="B31" s="5" t="s">
        <v>17</v>
      </c>
      <c r="C31" s="4"/>
      <c r="D31" s="4" t="s">
        <v>129</v>
      </c>
      <c r="E31" s="4" t="s">
        <v>256</v>
      </c>
      <c r="F31" s="4" t="s">
        <v>246</v>
      </c>
      <c r="G31" s="4"/>
      <c r="H31" s="4" t="s">
        <v>217</v>
      </c>
      <c r="I31" s="4"/>
      <c r="J31" s="9">
        <v>2</v>
      </c>
      <c r="K31" s="9"/>
      <c r="L31" s="9">
        <v>2</v>
      </c>
    </row>
    <row r="32" spans="1:12">
      <c r="A32" s="4" t="s">
        <v>6</v>
      </c>
      <c r="B32" s="41" t="s">
        <v>17</v>
      </c>
      <c r="C32" s="4"/>
      <c r="D32" s="4" t="s">
        <v>237</v>
      </c>
      <c r="E32" s="4" t="s">
        <v>257</v>
      </c>
      <c r="F32" s="4" t="s">
        <v>151</v>
      </c>
      <c r="G32" s="4" t="s">
        <v>173</v>
      </c>
      <c r="H32" s="4"/>
      <c r="I32" s="4"/>
      <c r="J32" s="9">
        <v>0.5</v>
      </c>
      <c r="K32" s="9"/>
      <c r="L32" s="9">
        <v>0.5</v>
      </c>
    </row>
    <row r="33" spans="1:12">
      <c r="A33" s="4" t="s">
        <v>6</v>
      </c>
      <c r="B33" s="41" t="s">
        <v>17</v>
      </c>
      <c r="C33" s="4"/>
      <c r="D33" s="4" t="s">
        <v>237</v>
      </c>
      <c r="E33" s="4" t="s">
        <v>257</v>
      </c>
      <c r="F33" s="6" t="s">
        <v>150</v>
      </c>
      <c r="G33" s="4" t="s">
        <v>174</v>
      </c>
      <c r="H33" s="4"/>
      <c r="I33" s="4"/>
      <c r="J33" s="9">
        <v>0.3</v>
      </c>
      <c r="K33" s="9"/>
      <c r="L33" s="9">
        <v>0.3</v>
      </c>
    </row>
    <row r="34" spans="1:12">
      <c r="A34" s="5" t="s">
        <v>6</v>
      </c>
      <c r="B34" s="5" t="s">
        <v>17</v>
      </c>
      <c r="C34" s="4"/>
      <c r="D34" s="4" t="s">
        <v>130</v>
      </c>
      <c r="E34" s="4" t="s">
        <v>240</v>
      </c>
      <c r="F34" s="4"/>
      <c r="G34" s="4"/>
      <c r="H34" s="4"/>
      <c r="I34" s="4"/>
      <c r="J34" s="9">
        <v>472</v>
      </c>
      <c r="K34" s="9"/>
      <c r="L34" s="9">
        <v>0.79</v>
      </c>
    </row>
    <row r="35" spans="1:12">
      <c r="A35" s="5" t="s">
        <v>6</v>
      </c>
      <c r="B35" s="5" t="s">
        <v>36</v>
      </c>
      <c r="C35" s="4"/>
      <c r="D35" s="4" t="s">
        <v>129</v>
      </c>
      <c r="E35" s="4" t="s">
        <v>258</v>
      </c>
      <c r="F35" s="4" t="s">
        <v>156</v>
      </c>
      <c r="G35" s="4"/>
      <c r="H35" s="4" t="s">
        <v>217</v>
      </c>
      <c r="I35" s="4">
        <v>3</v>
      </c>
      <c r="J35" s="9">
        <v>1</v>
      </c>
      <c r="K35" s="9">
        <v>0.6</v>
      </c>
      <c r="L35" s="9">
        <f>K35*J35</f>
        <v>0.6</v>
      </c>
    </row>
    <row r="36" spans="1:12">
      <c r="A36" s="4" t="s">
        <v>6</v>
      </c>
      <c r="B36" s="41" t="s">
        <v>36</v>
      </c>
      <c r="C36" s="4"/>
      <c r="D36" s="4" t="s">
        <v>237</v>
      </c>
      <c r="E36" s="4" t="s">
        <v>259</v>
      </c>
      <c r="F36" s="4" t="s">
        <v>150</v>
      </c>
      <c r="G36" s="4" t="s">
        <v>173</v>
      </c>
      <c r="H36" s="4"/>
      <c r="I36" s="4"/>
      <c r="J36" s="9">
        <v>0.3</v>
      </c>
      <c r="K36" s="9"/>
      <c r="L36" s="9">
        <v>0.3</v>
      </c>
    </row>
    <row r="37" spans="1:12">
      <c r="A37" s="4" t="s">
        <v>6</v>
      </c>
      <c r="B37" s="41" t="s">
        <v>36</v>
      </c>
      <c r="C37" s="4"/>
      <c r="D37" s="4" t="s">
        <v>237</v>
      </c>
      <c r="E37" s="4" t="s">
        <v>259</v>
      </c>
      <c r="F37" s="6" t="s">
        <v>150</v>
      </c>
      <c r="G37" s="4" t="s">
        <v>174</v>
      </c>
      <c r="H37" s="4"/>
      <c r="I37" s="4"/>
      <c r="J37" s="9">
        <v>0.3</v>
      </c>
      <c r="K37" s="9"/>
      <c r="L37" s="9">
        <v>0.3</v>
      </c>
    </row>
    <row r="38" spans="1:12">
      <c r="A38" s="5" t="s">
        <v>6</v>
      </c>
      <c r="B38" s="43" t="s">
        <v>36</v>
      </c>
      <c r="C38" s="4"/>
      <c r="D38" s="4" t="s">
        <v>237</v>
      </c>
      <c r="E38" s="4" t="s">
        <v>260</v>
      </c>
      <c r="F38" s="4" t="s">
        <v>150</v>
      </c>
      <c r="G38" s="4" t="s">
        <v>173</v>
      </c>
      <c r="H38" s="4"/>
      <c r="I38" s="4"/>
      <c r="J38" s="9">
        <v>0.15</v>
      </c>
      <c r="K38" s="9"/>
      <c r="L38" s="9">
        <f>J38</f>
        <v>0.15</v>
      </c>
    </row>
    <row r="39" spans="1:12">
      <c r="A39" s="5" t="s">
        <v>6</v>
      </c>
      <c r="B39" s="5" t="s">
        <v>20</v>
      </c>
      <c r="C39" s="4"/>
      <c r="D39" s="4" t="s">
        <v>129</v>
      </c>
      <c r="E39" s="4" t="s">
        <v>244</v>
      </c>
      <c r="F39" s="4" t="s">
        <v>154</v>
      </c>
      <c r="G39" s="4"/>
      <c r="H39" s="4" t="s">
        <v>217</v>
      </c>
      <c r="I39" s="4"/>
      <c r="J39" s="9">
        <v>0.25</v>
      </c>
      <c r="K39" s="9"/>
      <c r="L39" s="9">
        <f>J39</f>
        <v>0.25</v>
      </c>
    </row>
    <row r="40" spans="1:12">
      <c r="A40" s="5" t="s">
        <v>6</v>
      </c>
      <c r="B40" s="43" t="s">
        <v>20</v>
      </c>
      <c r="C40" s="4"/>
      <c r="D40" s="4" t="s">
        <v>129</v>
      </c>
      <c r="E40" s="4" t="s">
        <v>245</v>
      </c>
      <c r="F40" s="4" t="s">
        <v>246</v>
      </c>
      <c r="G40" s="4"/>
      <c r="H40" s="4" t="s">
        <v>218</v>
      </c>
      <c r="I40" s="4">
        <v>2</v>
      </c>
      <c r="J40" s="9">
        <v>2.5</v>
      </c>
      <c r="K40" s="9">
        <v>0.8</v>
      </c>
      <c r="L40" s="9">
        <f>K40*J40</f>
        <v>2</v>
      </c>
    </row>
    <row r="41" spans="1:12">
      <c r="A41" s="5" t="s">
        <v>6</v>
      </c>
      <c r="B41" s="43" t="s">
        <v>20</v>
      </c>
      <c r="C41" s="4"/>
      <c r="D41" s="4" t="s">
        <v>129</v>
      </c>
      <c r="E41" s="4" t="s">
        <v>247</v>
      </c>
      <c r="F41" s="4"/>
      <c r="G41" s="4"/>
      <c r="H41" s="4"/>
      <c r="I41" s="4"/>
      <c r="J41" s="9"/>
      <c r="K41" s="9"/>
      <c r="L41" s="9">
        <v>0.2</v>
      </c>
    </row>
    <row r="42" spans="1:12">
      <c r="A42" s="5" t="s">
        <v>6</v>
      </c>
      <c r="B42" s="5" t="s">
        <v>20</v>
      </c>
      <c r="C42" s="4"/>
      <c r="D42" s="4" t="s">
        <v>237</v>
      </c>
      <c r="E42" s="4" t="s">
        <v>261</v>
      </c>
      <c r="F42" s="4" t="s">
        <v>150</v>
      </c>
      <c r="G42" s="4" t="s">
        <v>173</v>
      </c>
      <c r="H42" s="4"/>
      <c r="I42" s="4"/>
      <c r="J42" s="9">
        <v>0.5</v>
      </c>
      <c r="K42" s="9"/>
      <c r="L42" s="9">
        <f>J42</f>
        <v>0.5</v>
      </c>
    </row>
    <row r="43" spans="1:12">
      <c r="A43" s="5" t="s">
        <v>6</v>
      </c>
      <c r="B43" s="5" t="s">
        <v>20</v>
      </c>
      <c r="C43" s="4"/>
      <c r="D43" s="4" t="s">
        <v>237</v>
      </c>
      <c r="E43" s="4" t="s">
        <v>262</v>
      </c>
      <c r="F43" s="4" t="s">
        <v>151</v>
      </c>
      <c r="G43" s="4" t="s">
        <v>174</v>
      </c>
      <c r="H43" s="4"/>
      <c r="I43" s="4"/>
      <c r="J43" s="9">
        <v>0.5</v>
      </c>
      <c r="K43" s="9"/>
      <c r="L43" s="9">
        <f>J43</f>
        <v>0.5</v>
      </c>
    </row>
    <row r="44" spans="1:12">
      <c r="A44" s="5" t="s">
        <v>6</v>
      </c>
      <c r="B44" s="43" t="s">
        <v>20</v>
      </c>
      <c r="C44" s="4"/>
      <c r="D44" s="4" t="s">
        <v>237</v>
      </c>
      <c r="E44" s="4" t="s">
        <v>263</v>
      </c>
      <c r="F44" s="4" t="s">
        <v>264</v>
      </c>
      <c r="G44" s="4" t="s">
        <v>173</v>
      </c>
      <c r="H44" s="4"/>
      <c r="I44" s="4"/>
      <c r="J44" s="9">
        <v>0.4</v>
      </c>
      <c r="K44" s="9"/>
      <c r="L44" s="9">
        <f>J44</f>
        <v>0.4</v>
      </c>
    </row>
    <row r="45" spans="1:12">
      <c r="A45" s="5" t="s">
        <v>6</v>
      </c>
      <c r="B45" s="43" t="s">
        <v>20</v>
      </c>
      <c r="C45" s="4"/>
      <c r="D45" s="4" t="s">
        <v>131</v>
      </c>
      <c r="E45" s="4" t="s">
        <v>265</v>
      </c>
      <c r="F45" s="4" t="s">
        <v>156</v>
      </c>
      <c r="G45" s="4"/>
      <c r="H45" s="4"/>
      <c r="I45" s="4"/>
      <c r="J45" s="9">
        <v>1</v>
      </c>
      <c r="K45" s="9"/>
      <c r="L45" s="9">
        <v>1</v>
      </c>
    </row>
    <row r="46" spans="1:12">
      <c r="A46" s="5" t="s">
        <v>6</v>
      </c>
      <c r="B46" s="5" t="s">
        <v>15</v>
      </c>
      <c r="C46" s="4"/>
      <c r="D46" s="4" t="s">
        <v>129</v>
      </c>
      <c r="E46" s="4" t="s">
        <v>244</v>
      </c>
      <c r="F46" s="4" t="s">
        <v>154</v>
      </c>
      <c r="G46" s="4"/>
      <c r="H46" s="4" t="s">
        <v>218</v>
      </c>
      <c r="I46" s="4"/>
      <c r="J46" s="9">
        <v>0.5</v>
      </c>
      <c r="K46" s="9"/>
      <c r="L46" s="9">
        <f>J46</f>
        <v>0.5</v>
      </c>
    </row>
    <row r="47" spans="1:12">
      <c r="A47" s="5" t="s">
        <v>6</v>
      </c>
      <c r="B47" s="43" t="s">
        <v>15</v>
      </c>
      <c r="C47" s="4"/>
      <c r="D47" s="4" t="s">
        <v>237</v>
      </c>
      <c r="E47" s="4" t="s">
        <v>266</v>
      </c>
      <c r="F47" s="4" t="s">
        <v>151</v>
      </c>
      <c r="G47" s="4" t="s">
        <v>173</v>
      </c>
      <c r="H47" s="4"/>
      <c r="I47" s="4"/>
      <c r="J47" s="9">
        <v>0.25</v>
      </c>
      <c r="K47" s="9"/>
      <c r="L47" s="9">
        <f>J47</f>
        <v>0.25</v>
      </c>
    </row>
    <row r="48" spans="1:12">
      <c r="A48" s="5" t="s">
        <v>6</v>
      </c>
      <c r="B48" s="5" t="s">
        <v>15</v>
      </c>
      <c r="C48" s="4"/>
      <c r="D48" s="4" t="s">
        <v>237</v>
      </c>
      <c r="E48" s="4" t="s">
        <v>266</v>
      </c>
      <c r="F48" s="4" t="s">
        <v>150</v>
      </c>
      <c r="G48" s="4" t="s">
        <v>174</v>
      </c>
      <c r="H48" s="4"/>
      <c r="I48" s="4"/>
      <c r="J48" s="9">
        <v>0.3</v>
      </c>
      <c r="K48" s="9"/>
      <c r="L48" s="9">
        <f>J48</f>
        <v>0.3</v>
      </c>
    </row>
    <row r="49" ht="17" spans="1:12">
      <c r="A49" s="5" t="s">
        <v>6</v>
      </c>
      <c r="B49" s="5" t="s">
        <v>9</v>
      </c>
      <c r="C49" s="4"/>
      <c r="D49" s="4" t="s">
        <v>129</v>
      </c>
      <c r="E49" s="8" t="s">
        <v>267</v>
      </c>
      <c r="F49" s="4" t="s">
        <v>154</v>
      </c>
      <c r="G49" s="4"/>
      <c r="H49" s="4" t="s">
        <v>217</v>
      </c>
      <c r="I49" s="4"/>
      <c r="J49" s="9">
        <v>0.25</v>
      </c>
      <c r="K49" s="9"/>
      <c r="L49" s="9">
        <f>J49</f>
        <v>0.25</v>
      </c>
    </row>
    <row r="50" spans="1:12">
      <c r="A50" s="5" t="s">
        <v>6</v>
      </c>
      <c r="B50" s="5" t="s">
        <v>9</v>
      </c>
      <c r="C50" s="4"/>
      <c r="D50" s="4" t="s">
        <v>129</v>
      </c>
      <c r="E50" s="4" t="s">
        <v>243</v>
      </c>
      <c r="F50" s="4" t="s">
        <v>154</v>
      </c>
      <c r="G50" s="4"/>
      <c r="H50" s="4" t="s">
        <v>218</v>
      </c>
      <c r="I50" s="4"/>
      <c r="J50" s="9">
        <v>0.5</v>
      </c>
      <c r="K50" s="9"/>
      <c r="L50" s="9">
        <f>J50</f>
        <v>0.5</v>
      </c>
    </row>
    <row r="51" spans="1:12">
      <c r="A51" s="4" t="s">
        <v>6</v>
      </c>
      <c r="B51" s="41" t="s">
        <v>9</v>
      </c>
      <c r="C51" s="4"/>
      <c r="D51" s="4" t="s">
        <v>237</v>
      </c>
      <c r="E51" s="4" t="s">
        <v>268</v>
      </c>
      <c r="F51" s="4" t="s">
        <v>150</v>
      </c>
      <c r="G51" s="4" t="s">
        <v>173</v>
      </c>
      <c r="H51" s="4"/>
      <c r="I51" s="4"/>
      <c r="J51" s="9">
        <v>0.3</v>
      </c>
      <c r="K51" s="9"/>
      <c r="L51" s="9">
        <v>0.3</v>
      </c>
    </row>
    <row r="52" spans="1:12">
      <c r="A52" s="4" t="s">
        <v>6</v>
      </c>
      <c r="B52" s="41" t="s">
        <v>9</v>
      </c>
      <c r="C52" s="4"/>
      <c r="D52" s="4" t="s">
        <v>237</v>
      </c>
      <c r="E52" s="4" t="s">
        <v>268</v>
      </c>
      <c r="F52" s="6" t="s">
        <v>150</v>
      </c>
      <c r="G52" s="4" t="s">
        <v>174</v>
      </c>
      <c r="H52" s="4"/>
      <c r="I52" s="4"/>
      <c r="J52" s="9">
        <v>0.3</v>
      </c>
      <c r="K52" s="9"/>
      <c r="L52" s="9">
        <v>0.3</v>
      </c>
    </row>
    <row r="53" spans="1:12">
      <c r="A53" s="5" t="s">
        <v>6</v>
      </c>
      <c r="B53" s="43" t="s">
        <v>9</v>
      </c>
      <c r="C53" s="4"/>
      <c r="D53" s="4" t="s">
        <v>130</v>
      </c>
      <c r="E53" s="4" t="s">
        <v>240</v>
      </c>
      <c r="F53" s="4"/>
      <c r="G53" s="4"/>
      <c r="H53" s="4"/>
      <c r="I53" s="4"/>
      <c r="J53" s="9">
        <v>509</v>
      </c>
      <c r="K53" s="9"/>
      <c r="L53" s="9">
        <v>0.85</v>
      </c>
    </row>
    <row r="54" spans="1:12">
      <c r="A54" s="5" t="s">
        <v>6</v>
      </c>
      <c r="B54" s="43" t="s">
        <v>13</v>
      </c>
      <c r="C54" s="4"/>
      <c r="D54" s="4" t="s">
        <v>130</v>
      </c>
      <c r="E54" s="4" t="s">
        <v>240</v>
      </c>
      <c r="F54" s="4"/>
      <c r="G54" s="4"/>
      <c r="H54" s="4"/>
      <c r="I54" s="4"/>
      <c r="J54" s="9">
        <v>484</v>
      </c>
      <c r="K54" s="9"/>
      <c r="L54" s="9">
        <v>0.81</v>
      </c>
    </row>
    <row r="55" spans="1:12">
      <c r="A55" s="5" t="s">
        <v>6</v>
      </c>
      <c r="B55" s="43" t="s">
        <v>25</v>
      </c>
      <c r="C55" s="4"/>
      <c r="D55" s="4" t="s">
        <v>237</v>
      </c>
      <c r="E55" s="4" t="s">
        <v>269</v>
      </c>
      <c r="F55" s="4" t="s">
        <v>150</v>
      </c>
      <c r="G55" s="4" t="s">
        <v>173</v>
      </c>
      <c r="H55" s="4"/>
      <c r="I55" s="4"/>
      <c r="J55" s="9">
        <v>0.15</v>
      </c>
      <c r="K55" s="9"/>
      <c r="L55" s="9">
        <f>J55</f>
        <v>0.15</v>
      </c>
    </row>
    <row r="56" spans="1:12">
      <c r="A56" s="4" t="s">
        <v>6</v>
      </c>
      <c r="B56" s="41" t="s">
        <v>24</v>
      </c>
      <c r="C56" s="4"/>
      <c r="D56" s="4" t="s">
        <v>237</v>
      </c>
      <c r="E56" s="4" t="s">
        <v>268</v>
      </c>
      <c r="F56" s="4" t="s">
        <v>150</v>
      </c>
      <c r="G56" s="4" t="s">
        <v>173</v>
      </c>
      <c r="H56" s="4"/>
      <c r="I56" s="4"/>
      <c r="J56" s="9">
        <v>0.3</v>
      </c>
      <c r="K56" s="9"/>
      <c r="L56" s="9">
        <v>0.3</v>
      </c>
    </row>
    <row r="57" spans="1:12">
      <c r="A57" s="4" t="s">
        <v>6</v>
      </c>
      <c r="B57" s="41" t="s">
        <v>24</v>
      </c>
      <c r="C57" s="4"/>
      <c r="D57" s="4" t="s">
        <v>237</v>
      </c>
      <c r="E57" s="4" t="s">
        <v>268</v>
      </c>
      <c r="F57" s="6" t="s">
        <v>150</v>
      </c>
      <c r="G57" s="4" t="s">
        <v>174</v>
      </c>
      <c r="H57" s="4"/>
      <c r="I57" s="4"/>
      <c r="J57" s="9">
        <v>0.3</v>
      </c>
      <c r="K57" s="9"/>
      <c r="L57" s="9">
        <v>0.3</v>
      </c>
    </row>
    <row r="58" spans="1:12">
      <c r="A58" s="5" t="s">
        <v>6</v>
      </c>
      <c r="B58" s="43" t="s">
        <v>14</v>
      </c>
      <c r="C58" s="4"/>
      <c r="D58" s="4" t="s">
        <v>129</v>
      </c>
      <c r="E58" s="4" t="s">
        <v>270</v>
      </c>
      <c r="F58" s="4" t="s">
        <v>246</v>
      </c>
      <c r="G58" s="4"/>
      <c r="H58" s="4" t="s">
        <v>217</v>
      </c>
      <c r="I58" s="4">
        <v>2</v>
      </c>
      <c r="J58" s="9">
        <v>2</v>
      </c>
      <c r="K58" s="9">
        <v>0.8</v>
      </c>
      <c r="L58" s="9">
        <f>K58*J58</f>
        <v>1.6</v>
      </c>
    </row>
    <row r="59" spans="1:12">
      <c r="A59" s="5" t="s">
        <v>6</v>
      </c>
      <c r="B59" s="5" t="s">
        <v>14</v>
      </c>
      <c r="C59" s="4"/>
      <c r="D59" s="4" t="s">
        <v>129</v>
      </c>
      <c r="E59" s="4" t="s">
        <v>244</v>
      </c>
      <c r="F59" s="4" t="s">
        <v>154</v>
      </c>
      <c r="G59" s="4"/>
      <c r="H59" s="4" t="s">
        <v>217</v>
      </c>
      <c r="I59" s="4"/>
      <c r="J59" s="9">
        <v>0.25</v>
      </c>
      <c r="K59" s="9"/>
      <c r="L59" s="9">
        <f>J59</f>
        <v>0.25</v>
      </c>
    </row>
    <row r="60" spans="1:12">
      <c r="A60" s="5" t="s">
        <v>6</v>
      </c>
      <c r="B60" s="43" t="s">
        <v>14</v>
      </c>
      <c r="C60" s="4"/>
      <c r="D60" s="4" t="s">
        <v>129</v>
      </c>
      <c r="E60" s="4" t="s">
        <v>271</v>
      </c>
      <c r="F60" s="4" t="s">
        <v>156</v>
      </c>
      <c r="G60" s="4"/>
      <c r="H60" s="4" t="s">
        <v>220</v>
      </c>
      <c r="I60" s="4">
        <v>6</v>
      </c>
      <c r="J60" s="9">
        <v>2</v>
      </c>
      <c r="K60" s="9">
        <v>0.1</v>
      </c>
      <c r="L60" s="9">
        <v>0.2</v>
      </c>
    </row>
    <row r="61" spans="1:12">
      <c r="A61" s="5" t="s">
        <v>6</v>
      </c>
      <c r="B61" s="43" t="s">
        <v>14</v>
      </c>
      <c r="C61" s="4"/>
      <c r="D61" s="4" t="s">
        <v>129</v>
      </c>
      <c r="E61" s="4" t="s">
        <v>272</v>
      </c>
      <c r="F61" s="4" t="s">
        <v>156</v>
      </c>
      <c r="G61" s="4"/>
      <c r="H61" s="4" t="s">
        <v>217</v>
      </c>
      <c r="I61" s="4"/>
      <c r="J61" s="9">
        <v>1</v>
      </c>
      <c r="K61" s="9">
        <v>0.9</v>
      </c>
      <c r="L61" s="9">
        <f>K61*J61</f>
        <v>0.9</v>
      </c>
    </row>
    <row r="62" spans="1:12">
      <c r="A62" s="4" t="s">
        <v>6</v>
      </c>
      <c r="B62" s="41" t="s">
        <v>14</v>
      </c>
      <c r="C62" s="4"/>
      <c r="D62" s="4" t="s">
        <v>237</v>
      </c>
      <c r="E62" s="4" t="s">
        <v>268</v>
      </c>
      <c r="F62" s="4" t="s">
        <v>150</v>
      </c>
      <c r="G62" s="4" t="s">
        <v>173</v>
      </c>
      <c r="H62" s="4"/>
      <c r="I62" s="4"/>
      <c r="J62" s="9">
        <v>0.3</v>
      </c>
      <c r="K62" s="9"/>
      <c r="L62" s="9">
        <v>0.3</v>
      </c>
    </row>
    <row r="63" spans="1:12">
      <c r="A63" s="4" t="s">
        <v>6</v>
      </c>
      <c r="B63" s="41" t="s">
        <v>14</v>
      </c>
      <c r="C63" s="4"/>
      <c r="D63" s="4" t="s">
        <v>237</v>
      </c>
      <c r="E63" s="4" t="s">
        <v>268</v>
      </c>
      <c r="F63" s="6" t="s">
        <v>150</v>
      </c>
      <c r="G63" s="4" t="s">
        <v>174</v>
      </c>
      <c r="H63" s="4"/>
      <c r="I63" s="4"/>
      <c r="J63" s="9">
        <v>0.3</v>
      </c>
      <c r="K63" s="9"/>
      <c r="L63" s="9">
        <v>0.3</v>
      </c>
    </row>
    <row r="64" spans="1:12">
      <c r="A64" s="4" t="s">
        <v>6</v>
      </c>
      <c r="B64" s="41" t="s">
        <v>30</v>
      </c>
      <c r="C64" s="4"/>
      <c r="D64" s="4" t="s">
        <v>237</v>
      </c>
      <c r="E64" s="4" t="s">
        <v>238</v>
      </c>
      <c r="F64" s="6" t="s">
        <v>150</v>
      </c>
      <c r="G64" s="4" t="s">
        <v>174</v>
      </c>
      <c r="H64" s="4"/>
      <c r="I64" s="4"/>
      <c r="J64" s="9">
        <v>0.3</v>
      </c>
      <c r="K64" s="9"/>
      <c r="L64" s="9">
        <v>0.3</v>
      </c>
    </row>
    <row r="65" spans="1:12">
      <c r="A65" s="4" t="s">
        <v>6</v>
      </c>
      <c r="B65" s="41" t="s">
        <v>30</v>
      </c>
      <c r="C65" s="4"/>
      <c r="D65" s="4" t="s">
        <v>237</v>
      </c>
      <c r="E65" s="4" t="s">
        <v>239</v>
      </c>
      <c r="F65" s="4" t="s">
        <v>150</v>
      </c>
      <c r="G65" s="4" t="s">
        <v>173</v>
      </c>
      <c r="H65" s="4"/>
      <c r="I65" s="4"/>
      <c r="J65" s="9">
        <v>0.3</v>
      </c>
      <c r="K65" s="9"/>
      <c r="L65" s="9">
        <v>0.3</v>
      </c>
    </row>
    <row r="66" spans="1:12">
      <c r="A66" s="5" t="s">
        <v>6</v>
      </c>
      <c r="B66" s="43" t="s">
        <v>8</v>
      </c>
      <c r="C66" s="4"/>
      <c r="D66" s="4" t="s">
        <v>129</v>
      </c>
      <c r="E66" s="4" t="s">
        <v>247</v>
      </c>
      <c r="F66" s="4"/>
      <c r="G66" s="4"/>
      <c r="H66" s="4"/>
      <c r="I66" s="4"/>
      <c r="J66" s="9">
        <v>0.2</v>
      </c>
      <c r="K66" s="9"/>
      <c r="L66" s="9">
        <v>0.2</v>
      </c>
    </row>
    <row r="67" spans="1:12">
      <c r="A67" s="5" t="s">
        <v>6</v>
      </c>
      <c r="B67" s="5" t="s">
        <v>8</v>
      </c>
      <c r="C67" s="4"/>
      <c r="D67" s="4" t="s">
        <v>237</v>
      </c>
      <c r="E67" s="4" t="s">
        <v>273</v>
      </c>
      <c r="F67" s="4" t="s">
        <v>151</v>
      </c>
      <c r="G67" s="4" t="s">
        <v>174</v>
      </c>
      <c r="H67" s="4"/>
      <c r="I67" s="4"/>
      <c r="J67" s="9">
        <v>0.7</v>
      </c>
      <c r="K67" s="9"/>
      <c r="L67" s="9">
        <f>J67</f>
        <v>0.7</v>
      </c>
    </row>
    <row r="68" spans="1:12">
      <c r="A68" s="5" t="s">
        <v>6</v>
      </c>
      <c r="B68" s="5" t="s">
        <v>8</v>
      </c>
      <c r="C68" s="4"/>
      <c r="D68" s="4" t="s">
        <v>237</v>
      </c>
      <c r="E68" s="4" t="s">
        <v>274</v>
      </c>
      <c r="F68" s="4" t="s">
        <v>250</v>
      </c>
      <c r="G68" s="4" t="s">
        <v>173</v>
      </c>
      <c r="H68" s="4"/>
      <c r="I68" s="4"/>
      <c r="J68" s="9">
        <v>0.5</v>
      </c>
      <c r="K68" s="9"/>
      <c r="L68" s="9">
        <f>J68</f>
        <v>0.5</v>
      </c>
    </row>
    <row r="69" spans="1:12">
      <c r="A69" s="5" t="s">
        <v>6</v>
      </c>
      <c r="B69" s="5" t="s">
        <v>8</v>
      </c>
      <c r="C69" s="4"/>
      <c r="D69" s="4" t="s">
        <v>237</v>
      </c>
      <c r="E69" s="4" t="s">
        <v>275</v>
      </c>
      <c r="F69" s="4" t="s">
        <v>151</v>
      </c>
      <c r="G69" s="4" t="s">
        <v>173</v>
      </c>
      <c r="H69" s="4"/>
      <c r="I69" s="4"/>
      <c r="J69" s="9">
        <v>0.7</v>
      </c>
      <c r="K69" s="9"/>
      <c r="L69" s="9">
        <f>J69</f>
        <v>0.7</v>
      </c>
    </row>
    <row r="70" spans="1:12">
      <c r="A70" s="5" t="s">
        <v>6</v>
      </c>
      <c r="B70" s="5" t="s">
        <v>8</v>
      </c>
      <c r="C70" s="4"/>
      <c r="D70" s="4" t="s">
        <v>237</v>
      </c>
      <c r="E70" s="4" t="s">
        <v>275</v>
      </c>
      <c r="F70" s="4" t="s">
        <v>151</v>
      </c>
      <c r="G70" s="4" t="s">
        <v>174</v>
      </c>
      <c r="H70" s="4"/>
      <c r="I70" s="4"/>
      <c r="J70" s="9">
        <v>0.7</v>
      </c>
      <c r="K70" s="9"/>
      <c r="L70" s="9">
        <f>J70</f>
        <v>0.7</v>
      </c>
    </row>
    <row r="71" spans="1:12">
      <c r="A71" s="5" t="s">
        <v>6</v>
      </c>
      <c r="B71" s="43" t="s">
        <v>8</v>
      </c>
      <c r="C71" s="4"/>
      <c r="D71" s="4" t="s">
        <v>130</v>
      </c>
      <c r="E71" s="4" t="s">
        <v>240</v>
      </c>
      <c r="F71" s="4"/>
      <c r="G71" s="4"/>
      <c r="H71" s="4"/>
      <c r="I71" s="4"/>
      <c r="J71" s="9">
        <v>497</v>
      </c>
      <c r="K71" s="9"/>
      <c r="L71" s="9">
        <v>0.83</v>
      </c>
    </row>
    <row r="72" spans="1:12">
      <c r="A72" s="4" t="s">
        <v>6</v>
      </c>
      <c r="B72" s="41" t="s">
        <v>39</v>
      </c>
      <c r="C72" s="4"/>
      <c r="D72" s="4" t="s">
        <v>237</v>
      </c>
      <c r="E72" s="4" t="s">
        <v>276</v>
      </c>
      <c r="F72" s="4" t="s">
        <v>150</v>
      </c>
      <c r="G72" s="4" t="s">
        <v>173</v>
      </c>
      <c r="H72" s="4"/>
      <c r="I72" s="4"/>
      <c r="J72" s="9">
        <v>0.3</v>
      </c>
      <c r="K72" s="9"/>
      <c r="L72" s="9">
        <v>0.3</v>
      </c>
    </row>
    <row r="73" spans="1:12">
      <c r="A73" s="4" t="s">
        <v>6</v>
      </c>
      <c r="B73" s="41" t="s">
        <v>39</v>
      </c>
      <c r="C73" s="4"/>
      <c r="D73" s="4" t="s">
        <v>237</v>
      </c>
      <c r="E73" s="4" t="s">
        <v>276</v>
      </c>
      <c r="F73" s="6" t="s">
        <v>150</v>
      </c>
      <c r="G73" s="4" t="s">
        <v>174</v>
      </c>
      <c r="H73" s="4"/>
      <c r="I73" s="4"/>
      <c r="J73" s="9">
        <v>0.3</v>
      </c>
      <c r="K73" s="9"/>
      <c r="L73" s="9">
        <v>0.3</v>
      </c>
    </row>
    <row r="74" spans="1:12">
      <c r="A74" s="5" t="s">
        <v>6</v>
      </c>
      <c r="B74" s="43" t="s">
        <v>31</v>
      </c>
      <c r="C74" s="4"/>
      <c r="D74" s="4" t="s">
        <v>237</v>
      </c>
      <c r="E74" s="4" t="s">
        <v>277</v>
      </c>
      <c r="F74" s="4" t="s">
        <v>150</v>
      </c>
      <c r="G74" s="4" t="s">
        <v>173</v>
      </c>
      <c r="H74" s="4"/>
      <c r="I74" s="4"/>
      <c r="J74" s="9">
        <v>0.5</v>
      </c>
      <c r="K74" s="9"/>
      <c r="L74" s="9">
        <v>0.5</v>
      </c>
    </row>
    <row r="75" spans="1:12">
      <c r="A75" s="5" t="s">
        <v>6</v>
      </c>
      <c r="B75" s="43" t="s">
        <v>31</v>
      </c>
      <c r="C75" s="4"/>
      <c r="D75" s="4" t="s">
        <v>237</v>
      </c>
      <c r="E75" s="4" t="s">
        <v>277</v>
      </c>
      <c r="F75" s="4" t="s">
        <v>150</v>
      </c>
      <c r="G75" s="4" t="s">
        <v>174</v>
      </c>
      <c r="H75" s="4"/>
      <c r="I75" s="4"/>
      <c r="J75" s="9">
        <v>0.5</v>
      </c>
      <c r="K75" s="9"/>
      <c r="L75" s="9">
        <v>0.5</v>
      </c>
    </row>
    <row r="76" spans="1:12">
      <c r="A76" s="5" t="s">
        <v>6</v>
      </c>
      <c r="B76" s="43" t="s">
        <v>31</v>
      </c>
      <c r="C76" s="4"/>
      <c r="D76" s="4" t="s">
        <v>237</v>
      </c>
      <c r="E76" s="4" t="s">
        <v>278</v>
      </c>
      <c r="F76" s="4" t="s">
        <v>150</v>
      </c>
      <c r="G76" s="4" t="s">
        <v>173</v>
      </c>
      <c r="H76" s="4"/>
      <c r="I76" s="4"/>
      <c r="J76" s="9">
        <v>0.3</v>
      </c>
      <c r="K76" s="9"/>
      <c r="L76" s="9">
        <v>0.3</v>
      </c>
    </row>
    <row r="77" spans="1:12">
      <c r="A77" s="5" t="s">
        <v>6</v>
      </c>
      <c r="B77" s="43" t="s">
        <v>31</v>
      </c>
      <c r="C77" s="4"/>
      <c r="D77" s="4" t="s">
        <v>237</v>
      </c>
      <c r="E77" s="4" t="s">
        <v>278</v>
      </c>
      <c r="F77" s="4" t="s">
        <v>150</v>
      </c>
      <c r="G77" s="4" t="s">
        <v>174</v>
      </c>
      <c r="H77" s="4"/>
      <c r="I77" s="4"/>
      <c r="J77" s="9">
        <v>0.3</v>
      </c>
      <c r="K77" s="9"/>
      <c r="L77" s="9">
        <v>0.3</v>
      </c>
    </row>
    <row r="78" spans="1:12">
      <c r="A78" s="4" t="s">
        <v>6</v>
      </c>
      <c r="B78" s="41" t="s">
        <v>33</v>
      </c>
      <c r="C78" s="4"/>
      <c r="D78" s="4" t="s">
        <v>237</v>
      </c>
      <c r="E78" s="4" t="s">
        <v>279</v>
      </c>
      <c r="F78" s="4" t="s">
        <v>151</v>
      </c>
      <c r="G78" s="4" t="s">
        <v>173</v>
      </c>
      <c r="H78" s="4"/>
      <c r="I78" s="4"/>
      <c r="J78" s="9">
        <v>0.5</v>
      </c>
      <c r="K78" s="9"/>
      <c r="L78" s="9">
        <v>0.5</v>
      </c>
    </row>
    <row r="79" spans="1:12">
      <c r="A79" s="4" t="s">
        <v>6</v>
      </c>
      <c r="B79" s="41" t="s">
        <v>33</v>
      </c>
      <c r="C79" s="4"/>
      <c r="D79" s="4" t="s">
        <v>237</v>
      </c>
      <c r="E79" s="4" t="s">
        <v>279</v>
      </c>
      <c r="F79" s="6" t="s">
        <v>151</v>
      </c>
      <c r="G79" s="4" t="s">
        <v>174</v>
      </c>
      <c r="H79" s="4"/>
      <c r="I79" s="4"/>
      <c r="J79" s="9">
        <v>0.5</v>
      </c>
      <c r="K79" s="9"/>
      <c r="L79" s="9">
        <v>0.5</v>
      </c>
    </row>
    <row r="80" spans="1:12">
      <c r="A80" s="5" t="s">
        <v>6</v>
      </c>
      <c r="B80" s="43" t="s">
        <v>33</v>
      </c>
      <c r="C80" s="4"/>
      <c r="D80" s="4" t="s">
        <v>237</v>
      </c>
      <c r="E80" s="4" t="s">
        <v>280</v>
      </c>
      <c r="F80" s="4" t="s">
        <v>150</v>
      </c>
      <c r="G80" s="4" t="s">
        <v>173</v>
      </c>
      <c r="H80" s="4"/>
      <c r="I80" s="4"/>
      <c r="J80" s="9">
        <v>0.15</v>
      </c>
      <c r="K80" s="9"/>
      <c r="L80" s="9">
        <f>J80</f>
        <v>0.15</v>
      </c>
    </row>
    <row r="81" spans="1:12">
      <c r="A81" s="5" t="s">
        <v>41</v>
      </c>
      <c r="B81" s="5" t="s">
        <v>50</v>
      </c>
      <c r="C81" s="4"/>
      <c r="D81" s="4" t="s">
        <v>129</v>
      </c>
      <c r="E81" s="4" t="s">
        <v>281</v>
      </c>
      <c r="F81" s="4" t="s">
        <v>154</v>
      </c>
      <c r="G81" s="4"/>
      <c r="H81" s="4" t="s">
        <v>217</v>
      </c>
      <c r="I81" s="4"/>
      <c r="J81" s="9">
        <v>0.25</v>
      </c>
      <c r="K81" s="9"/>
      <c r="L81" s="9">
        <f>J81</f>
        <v>0.25</v>
      </c>
    </row>
    <row r="82" spans="1:12">
      <c r="A82" s="5" t="s">
        <v>41</v>
      </c>
      <c r="B82" s="43" t="s">
        <v>59</v>
      </c>
      <c r="C82" s="4"/>
      <c r="D82" s="4" t="s">
        <v>237</v>
      </c>
      <c r="E82" s="4" t="s">
        <v>266</v>
      </c>
      <c r="F82" s="4" t="s">
        <v>150</v>
      </c>
      <c r="G82" s="4" t="s">
        <v>173</v>
      </c>
      <c r="H82" s="7"/>
      <c r="I82" s="4"/>
      <c r="J82" s="9">
        <v>0.4</v>
      </c>
      <c r="K82" s="9"/>
      <c r="L82" s="9">
        <f>J82</f>
        <v>0.4</v>
      </c>
    </row>
    <row r="83" spans="1:12">
      <c r="A83" s="5" t="s">
        <v>41</v>
      </c>
      <c r="B83" s="5" t="s">
        <v>59</v>
      </c>
      <c r="C83" s="4"/>
      <c r="D83" s="4" t="s">
        <v>237</v>
      </c>
      <c r="E83" s="4" t="s">
        <v>266</v>
      </c>
      <c r="F83" s="4" t="s">
        <v>150</v>
      </c>
      <c r="G83" s="4" t="s">
        <v>174</v>
      </c>
      <c r="H83" s="7"/>
      <c r="I83" s="4"/>
      <c r="J83" s="9">
        <v>0.3</v>
      </c>
      <c r="K83" s="9"/>
      <c r="L83" s="9">
        <f>J83</f>
        <v>0.3</v>
      </c>
    </row>
    <row r="84" spans="1:12">
      <c r="A84" s="5" t="s">
        <v>41</v>
      </c>
      <c r="B84" s="43" t="s">
        <v>46</v>
      </c>
      <c r="C84" s="4"/>
      <c r="D84" s="4" t="s">
        <v>129</v>
      </c>
      <c r="E84" s="4" t="s">
        <v>282</v>
      </c>
      <c r="F84" s="4" t="s">
        <v>156</v>
      </c>
      <c r="G84" s="4"/>
      <c r="H84" s="7" t="s">
        <v>217</v>
      </c>
      <c r="I84" s="4"/>
      <c r="J84" s="9">
        <v>1</v>
      </c>
      <c r="K84" s="9">
        <v>0.9</v>
      </c>
      <c r="L84" s="9">
        <f>K84*J84</f>
        <v>0.9</v>
      </c>
    </row>
    <row r="85" spans="1:12">
      <c r="A85" s="5" t="s">
        <v>41</v>
      </c>
      <c r="B85" s="5" t="s">
        <v>46</v>
      </c>
      <c r="C85" s="4"/>
      <c r="D85" s="4" t="s">
        <v>129</v>
      </c>
      <c r="E85" s="4" t="s">
        <v>244</v>
      </c>
      <c r="F85" s="4" t="s">
        <v>154</v>
      </c>
      <c r="G85" s="4"/>
      <c r="H85" s="4" t="s">
        <v>218</v>
      </c>
      <c r="I85" s="4"/>
      <c r="J85" s="9">
        <v>0.5</v>
      </c>
      <c r="K85" s="9"/>
      <c r="L85" s="9">
        <f>J85</f>
        <v>0.5</v>
      </c>
    </row>
    <row r="86" spans="1:12">
      <c r="A86" s="5" t="s">
        <v>41</v>
      </c>
      <c r="B86" s="43" t="s">
        <v>46</v>
      </c>
      <c r="C86" s="4"/>
      <c r="D86" s="4" t="s">
        <v>129</v>
      </c>
      <c r="E86" s="4" t="s">
        <v>283</v>
      </c>
      <c r="F86" s="4" t="s">
        <v>246</v>
      </c>
      <c r="G86" s="4"/>
      <c r="H86" s="7" t="s">
        <v>220</v>
      </c>
      <c r="I86" s="4"/>
      <c r="J86" s="9">
        <v>3.5</v>
      </c>
      <c r="K86" s="9"/>
      <c r="L86" s="9">
        <v>3.5</v>
      </c>
    </row>
    <row r="87" spans="1:12">
      <c r="A87" s="5" t="s">
        <v>41</v>
      </c>
      <c r="B87" s="43" t="s">
        <v>46</v>
      </c>
      <c r="C87" s="4"/>
      <c r="D87" s="4" t="s">
        <v>129</v>
      </c>
      <c r="E87" s="4" t="s">
        <v>284</v>
      </c>
      <c r="F87" s="4" t="s">
        <v>285</v>
      </c>
      <c r="G87" s="4"/>
      <c r="H87" s="7" t="s">
        <v>217</v>
      </c>
      <c r="I87" s="4">
        <v>2</v>
      </c>
      <c r="J87" s="9">
        <v>3.5</v>
      </c>
      <c r="K87" s="9">
        <v>0.8</v>
      </c>
      <c r="L87" s="9">
        <f>K87*J87</f>
        <v>2.8</v>
      </c>
    </row>
    <row r="88" spans="1:12">
      <c r="A88" s="5" t="s">
        <v>41</v>
      </c>
      <c r="B88" s="5" t="s">
        <v>46</v>
      </c>
      <c r="C88" s="4"/>
      <c r="D88" s="4" t="s">
        <v>129</v>
      </c>
      <c r="E88" s="4" t="s">
        <v>243</v>
      </c>
      <c r="F88" s="4" t="s">
        <v>154</v>
      </c>
      <c r="G88" s="4"/>
      <c r="H88" s="4" t="s">
        <v>217</v>
      </c>
      <c r="I88" s="4"/>
      <c r="J88" s="9">
        <v>0.25</v>
      </c>
      <c r="K88" s="9"/>
      <c r="L88" s="9">
        <f>J88</f>
        <v>0.25</v>
      </c>
    </row>
    <row r="89" ht="17" spans="1:12">
      <c r="A89" s="5" t="s">
        <v>41</v>
      </c>
      <c r="B89" s="5" t="s">
        <v>46</v>
      </c>
      <c r="C89" s="4"/>
      <c r="D89" s="4" t="s">
        <v>237</v>
      </c>
      <c r="E89" s="8" t="s">
        <v>273</v>
      </c>
      <c r="F89" s="7" t="s">
        <v>150</v>
      </c>
      <c r="G89" s="4" t="s">
        <v>173</v>
      </c>
      <c r="H89" s="7"/>
      <c r="I89" s="4"/>
      <c r="J89" s="9">
        <v>0.25</v>
      </c>
      <c r="K89" s="9"/>
      <c r="L89" s="9">
        <f>J89</f>
        <v>0.25</v>
      </c>
    </row>
    <row r="90" spans="1:12">
      <c r="A90" s="5" t="s">
        <v>41</v>
      </c>
      <c r="B90" s="5" t="s">
        <v>46</v>
      </c>
      <c r="C90" s="4"/>
      <c r="D90" s="4" t="s">
        <v>237</v>
      </c>
      <c r="E90" s="4" t="s">
        <v>273</v>
      </c>
      <c r="F90" s="4" t="s">
        <v>150</v>
      </c>
      <c r="G90" s="4" t="s">
        <v>174</v>
      </c>
      <c r="H90" s="7"/>
      <c r="I90" s="4"/>
      <c r="J90" s="9">
        <v>0.5</v>
      </c>
      <c r="K90" s="9"/>
      <c r="L90" s="9">
        <f>J90</f>
        <v>0.5</v>
      </c>
    </row>
    <row r="91" spans="1:12">
      <c r="A91" s="4" t="s">
        <v>41</v>
      </c>
      <c r="B91" s="41" t="s">
        <v>46</v>
      </c>
      <c r="C91" s="4"/>
      <c r="D91" s="4" t="s">
        <v>130</v>
      </c>
      <c r="E91" s="4" t="s">
        <v>240</v>
      </c>
      <c r="F91" s="4"/>
      <c r="G91" s="4"/>
      <c r="H91" s="4"/>
      <c r="I91" s="4"/>
      <c r="J91" s="9">
        <v>473</v>
      </c>
      <c r="K91" s="9"/>
      <c r="L91" s="9">
        <v>0.79</v>
      </c>
    </row>
    <row r="92" spans="1:12">
      <c r="A92" s="5" t="s">
        <v>41</v>
      </c>
      <c r="B92" s="43" t="s">
        <v>53</v>
      </c>
      <c r="C92" s="4"/>
      <c r="D92" s="4" t="s">
        <v>237</v>
      </c>
      <c r="E92" s="4" t="s">
        <v>280</v>
      </c>
      <c r="F92" s="4" t="s">
        <v>151</v>
      </c>
      <c r="G92" s="4" t="s">
        <v>173</v>
      </c>
      <c r="H92" s="7"/>
      <c r="I92" s="4"/>
      <c r="J92" s="9">
        <v>0.25</v>
      </c>
      <c r="K92" s="9"/>
      <c r="L92" s="9">
        <f>J92</f>
        <v>0.25</v>
      </c>
    </row>
    <row r="93" spans="1:12">
      <c r="A93" s="5" t="s">
        <v>41</v>
      </c>
      <c r="B93" s="43" t="s">
        <v>48</v>
      </c>
      <c r="C93" s="4"/>
      <c r="D93" s="4" t="s">
        <v>129</v>
      </c>
      <c r="E93" s="4" t="s">
        <v>282</v>
      </c>
      <c r="F93" s="4" t="s">
        <v>156</v>
      </c>
      <c r="G93" s="4"/>
      <c r="H93" s="7" t="s">
        <v>218</v>
      </c>
      <c r="I93" s="4"/>
      <c r="J93" s="9">
        <v>1.5</v>
      </c>
      <c r="K93" s="9">
        <v>0.9</v>
      </c>
      <c r="L93" s="9">
        <v>1.35</v>
      </c>
    </row>
    <row r="94" spans="1:12">
      <c r="A94" s="5" t="s">
        <v>41</v>
      </c>
      <c r="B94" s="5" t="s">
        <v>48</v>
      </c>
      <c r="C94" s="4"/>
      <c r="D94" s="4" t="s">
        <v>129</v>
      </c>
      <c r="E94" s="4" t="s">
        <v>243</v>
      </c>
      <c r="F94" s="4" t="s">
        <v>154</v>
      </c>
      <c r="G94" s="4"/>
      <c r="H94" s="4" t="s">
        <v>217</v>
      </c>
      <c r="I94" s="4"/>
      <c r="J94" s="9">
        <v>0.25</v>
      </c>
      <c r="K94" s="9"/>
      <c r="L94" s="9">
        <f>J94</f>
        <v>0.25</v>
      </c>
    </row>
    <row r="95" spans="1:12">
      <c r="A95" s="5" t="s">
        <v>41</v>
      </c>
      <c r="B95" s="43" t="s">
        <v>52</v>
      </c>
      <c r="C95" s="4"/>
      <c r="D95" s="4" t="s">
        <v>237</v>
      </c>
      <c r="E95" s="4" t="s">
        <v>286</v>
      </c>
      <c r="F95" s="4" t="s">
        <v>150</v>
      </c>
      <c r="G95" s="4" t="s">
        <v>173</v>
      </c>
      <c r="H95" s="7"/>
      <c r="I95" s="4"/>
      <c r="J95" s="9">
        <v>0.15</v>
      </c>
      <c r="K95" s="9"/>
      <c r="L95" s="9">
        <f>J95</f>
        <v>0.15</v>
      </c>
    </row>
    <row r="96" ht="17" spans="1:12">
      <c r="A96" s="5" t="s">
        <v>41</v>
      </c>
      <c r="B96" s="43" t="s">
        <v>61</v>
      </c>
      <c r="C96" s="4"/>
      <c r="D96" s="4" t="s">
        <v>237</v>
      </c>
      <c r="E96" s="8" t="s">
        <v>248</v>
      </c>
      <c r="F96" s="7" t="s">
        <v>150</v>
      </c>
      <c r="G96" s="4" t="s">
        <v>173</v>
      </c>
      <c r="H96" s="7"/>
      <c r="I96" s="4"/>
      <c r="J96" s="9">
        <v>0.6</v>
      </c>
      <c r="K96" s="9"/>
      <c r="L96" s="9">
        <f>J96</f>
        <v>0.6</v>
      </c>
    </row>
    <row r="97" spans="1:12">
      <c r="A97" s="5" t="s">
        <v>41</v>
      </c>
      <c r="B97" s="5" t="s">
        <v>61</v>
      </c>
      <c r="C97" s="4"/>
      <c r="D97" s="4" t="s">
        <v>237</v>
      </c>
      <c r="E97" s="4" t="s">
        <v>248</v>
      </c>
      <c r="F97" s="4" t="s">
        <v>150</v>
      </c>
      <c r="G97" s="4" t="s">
        <v>174</v>
      </c>
      <c r="H97" s="7"/>
      <c r="I97" s="4"/>
      <c r="J97" s="9">
        <v>0.5</v>
      </c>
      <c r="K97" s="9"/>
      <c r="L97" s="9">
        <f>J97</f>
        <v>0.5</v>
      </c>
    </row>
    <row r="98" spans="1:12">
      <c r="A98" s="5" t="s">
        <v>41</v>
      </c>
      <c r="B98" s="43" t="s">
        <v>42</v>
      </c>
      <c r="C98" s="4"/>
      <c r="D98" s="4" t="s">
        <v>129</v>
      </c>
      <c r="E98" s="4" t="s">
        <v>282</v>
      </c>
      <c r="F98" s="4" t="s">
        <v>156</v>
      </c>
      <c r="G98" s="4"/>
      <c r="H98" s="7" t="s">
        <v>217</v>
      </c>
      <c r="I98" s="4"/>
      <c r="J98" s="9">
        <v>1</v>
      </c>
      <c r="K98" s="9">
        <v>0.9</v>
      </c>
      <c r="L98" s="9">
        <f>K98*J98</f>
        <v>0.9</v>
      </c>
    </row>
    <row r="99" spans="1:12">
      <c r="A99" s="5" t="s">
        <v>41</v>
      </c>
      <c r="B99" s="5" t="s">
        <v>42</v>
      </c>
      <c r="C99" s="4"/>
      <c r="D99" s="4" t="s">
        <v>129</v>
      </c>
      <c r="E99" s="4" t="s">
        <v>281</v>
      </c>
      <c r="F99" s="4" t="s">
        <v>154</v>
      </c>
      <c r="G99" s="4"/>
      <c r="H99" s="4" t="s">
        <v>217</v>
      </c>
      <c r="I99" s="4"/>
      <c r="J99" s="9">
        <v>0.25</v>
      </c>
      <c r="K99" s="9"/>
      <c r="L99" s="9">
        <f t="shared" ref="L99:L107" si="0">J99</f>
        <v>0.25</v>
      </c>
    </row>
    <row r="100" spans="1:12">
      <c r="A100" s="5" t="s">
        <v>41</v>
      </c>
      <c r="B100" s="5" t="s">
        <v>42</v>
      </c>
      <c r="C100" s="4"/>
      <c r="D100" s="4" t="s">
        <v>129</v>
      </c>
      <c r="E100" s="4" t="s">
        <v>243</v>
      </c>
      <c r="F100" s="4" t="s">
        <v>154</v>
      </c>
      <c r="G100" s="4"/>
      <c r="H100" s="7" t="s">
        <v>218</v>
      </c>
      <c r="I100" s="4"/>
      <c r="J100" s="9">
        <v>0.5</v>
      </c>
      <c r="K100" s="9"/>
      <c r="L100" s="9">
        <f t="shared" si="0"/>
        <v>0.5</v>
      </c>
    </row>
    <row r="101" spans="1:12">
      <c r="A101" s="5" t="s">
        <v>41</v>
      </c>
      <c r="B101" s="43" t="s">
        <v>42</v>
      </c>
      <c r="C101" s="4"/>
      <c r="D101" s="4" t="s">
        <v>237</v>
      </c>
      <c r="E101" s="4" t="s">
        <v>242</v>
      </c>
      <c r="F101" s="4" t="s">
        <v>150</v>
      </c>
      <c r="G101" s="4" t="s">
        <v>173</v>
      </c>
      <c r="H101" s="7"/>
      <c r="I101" s="4"/>
      <c r="J101" s="9">
        <v>0.15</v>
      </c>
      <c r="K101" s="9"/>
      <c r="L101" s="9">
        <f t="shared" si="0"/>
        <v>0.15</v>
      </c>
    </row>
    <row r="102" spans="1:12">
      <c r="A102" s="5" t="s">
        <v>41</v>
      </c>
      <c r="B102" s="5" t="s">
        <v>42</v>
      </c>
      <c r="C102" s="4"/>
      <c r="D102" s="4" t="s">
        <v>237</v>
      </c>
      <c r="E102" s="4" t="s">
        <v>242</v>
      </c>
      <c r="F102" s="4" t="s">
        <v>150</v>
      </c>
      <c r="G102" s="4" t="s">
        <v>174</v>
      </c>
      <c r="H102" s="7"/>
      <c r="I102" s="4"/>
      <c r="J102" s="9">
        <v>0.3</v>
      </c>
      <c r="K102" s="9"/>
      <c r="L102" s="9">
        <f t="shared" si="0"/>
        <v>0.3</v>
      </c>
    </row>
    <row r="103" ht="17" spans="1:12">
      <c r="A103" s="5" t="s">
        <v>41</v>
      </c>
      <c r="B103" s="5" t="s">
        <v>44</v>
      </c>
      <c r="C103" s="4"/>
      <c r="D103" s="4" t="s">
        <v>129</v>
      </c>
      <c r="E103" s="10" t="s">
        <v>287</v>
      </c>
      <c r="F103" s="4" t="s">
        <v>154</v>
      </c>
      <c r="G103" s="4"/>
      <c r="H103" s="4" t="s">
        <v>217</v>
      </c>
      <c r="I103" s="4"/>
      <c r="J103" s="9">
        <v>0.25</v>
      </c>
      <c r="K103" s="9"/>
      <c r="L103" s="9">
        <f t="shared" si="0"/>
        <v>0.25</v>
      </c>
    </row>
    <row r="104" spans="1:12">
      <c r="A104" s="5" t="s">
        <v>41</v>
      </c>
      <c r="B104" s="5" t="s">
        <v>44</v>
      </c>
      <c r="C104" s="4"/>
      <c r="D104" s="4" t="s">
        <v>237</v>
      </c>
      <c r="E104" s="4" t="s">
        <v>262</v>
      </c>
      <c r="F104" s="4" t="s">
        <v>150</v>
      </c>
      <c r="G104" s="4" t="s">
        <v>174</v>
      </c>
      <c r="H104" s="7"/>
      <c r="I104" s="4"/>
      <c r="J104" s="9">
        <v>0.3</v>
      </c>
      <c r="K104" s="9"/>
      <c r="L104" s="9">
        <f t="shared" si="0"/>
        <v>0.3</v>
      </c>
    </row>
    <row r="105" spans="1:12">
      <c r="A105" s="5" t="s">
        <v>41</v>
      </c>
      <c r="B105" s="43" t="s">
        <v>44</v>
      </c>
      <c r="C105" s="4"/>
      <c r="D105" s="4" t="s">
        <v>237</v>
      </c>
      <c r="E105" s="4" t="s">
        <v>263</v>
      </c>
      <c r="F105" s="4" t="s">
        <v>288</v>
      </c>
      <c r="G105" s="4" t="s">
        <v>173</v>
      </c>
      <c r="H105" s="7"/>
      <c r="I105" s="4"/>
      <c r="J105" s="9">
        <v>0.4</v>
      </c>
      <c r="K105" s="9"/>
      <c r="L105" s="9">
        <f t="shared" si="0"/>
        <v>0.4</v>
      </c>
    </row>
    <row r="106" spans="1:12">
      <c r="A106" s="5" t="s">
        <v>41</v>
      </c>
      <c r="B106" s="5" t="s">
        <v>47</v>
      </c>
      <c r="C106" s="4"/>
      <c r="D106" s="4" t="s">
        <v>129</v>
      </c>
      <c r="E106" s="4" t="s">
        <v>281</v>
      </c>
      <c r="F106" s="4" t="s">
        <v>154</v>
      </c>
      <c r="G106" s="8"/>
      <c r="H106" s="7" t="s">
        <v>217</v>
      </c>
      <c r="I106" s="4"/>
      <c r="J106" s="9">
        <v>0.25</v>
      </c>
      <c r="K106" s="9"/>
      <c r="L106" s="9">
        <f t="shared" si="0"/>
        <v>0.25</v>
      </c>
    </row>
    <row r="107" spans="1:12">
      <c r="A107" s="5" t="s">
        <v>41</v>
      </c>
      <c r="B107" s="43" t="s">
        <v>57</v>
      </c>
      <c r="C107" s="4"/>
      <c r="D107" s="4" t="s">
        <v>237</v>
      </c>
      <c r="E107" s="4" t="s">
        <v>260</v>
      </c>
      <c r="F107" s="4" t="s">
        <v>151</v>
      </c>
      <c r="G107" s="4" t="s">
        <v>173</v>
      </c>
      <c r="H107" s="7"/>
      <c r="I107" s="4"/>
      <c r="J107" s="9">
        <v>0.25</v>
      </c>
      <c r="K107" s="9"/>
      <c r="L107" s="9">
        <f t="shared" si="0"/>
        <v>0.25</v>
      </c>
    </row>
    <row r="108" spans="1:12">
      <c r="A108" s="5" t="s">
        <v>41</v>
      </c>
      <c r="B108" s="43" t="s">
        <v>45</v>
      </c>
      <c r="C108" s="4"/>
      <c r="D108" s="4" t="s">
        <v>129</v>
      </c>
      <c r="E108" s="4" t="s">
        <v>284</v>
      </c>
      <c r="F108" s="4" t="s">
        <v>285</v>
      </c>
      <c r="G108" s="4"/>
      <c r="H108" s="7" t="s">
        <v>217</v>
      </c>
      <c r="I108" s="4">
        <v>4</v>
      </c>
      <c r="J108" s="9">
        <v>3.5</v>
      </c>
      <c r="K108" s="9">
        <v>0.5</v>
      </c>
      <c r="L108" s="9">
        <f>K108*J108</f>
        <v>1.75</v>
      </c>
    </row>
    <row r="109" spans="1:12">
      <c r="A109" s="5" t="s">
        <v>41</v>
      </c>
      <c r="B109" s="43" t="s">
        <v>45</v>
      </c>
      <c r="C109" s="4"/>
      <c r="D109" s="4" t="s">
        <v>130</v>
      </c>
      <c r="E109" s="4" t="s">
        <v>240</v>
      </c>
      <c r="F109" s="4"/>
      <c r="G109" s="4"/>
      <c r="H109" s="7"/>
      <c r="I109" s="4"/>
      <c r="J109" s="9">
        <v>487</v>
      </c>
      <c r="K109" s="9"/>
      <c r="L109" s="9">
        <v>0.81</v>
      </c>
    </row>
    <row r="110" spans="1:12">
      <c r="A110" s="4" t="s">
        <v>41</v>
      </c>
      <c r="B110" s="41" t="s">
        <v>69</v>
      </c>
      <c r="C110" s="4"/>
      <c r="D110" s="4" t="s">
        <v>237</v>
      </c>
      <c r="E110" s="4" t="s">
        <v>289</v>
      </c>
      <c r="F110" s="4" t="s">
        <v>150</v>
      </c>
      <c r="G110" s="4" t="s">
        <v>173</v>
      </c>
      <c r="H110" s="4"/>
      <c r="I110" s="4"/>
      <c r="J110" s="9">
        <v>0.3</v>
      </c>
      <c r="K110" s="9"/>
      <c r="L110" s="9">
        <v>0.3</v>
      </c>
    </row>
    <row r="111" spans="1:12">
      <c r="A111" s="4" t="s">
        <v>41</v>
      </c>
      <c r="B111" s="41" t="s">
        <v>69</v>
      </c>
      <c r="C111" s="4"/>
      <c r="D111" s="4" t="s">
        <v>237</v>
      </c>
      <c r="E111" s="4" t="s">
        <v>289</v>
      </c>
      <c r="F111" s="6" t="s">
        <v>150</v>
      </c>
      <c r="G111" s="4" t="s">
        <v>174</v>
      </c>
      <c r="H111" s="4"/>
      <c r="I111" s="4"/>
      <c r="J111" s="9">
        <v>0.3</v>
      </c>
      <c r="K111" s="9"/>
      <c r="L111" s="9">
        <v>0.3</v>
      </c>
    </row>
    <row r="112" spans="1:12">
      <c r="A112" s="4" t="s">
        <v>75</v>
      </c>
      <c r="B112" s="41" t="s">
        <v>100</v>
      </c>
      <c r="C112" s="4"/>
      <c r="D112" s="4" t="s">
        <v>129</v>
      </c>
      <c r="E112" s="4" t="s">
        <v>290</v>
      </c>
      <c r="F112" s="9" t="s">
        <v>246</v>
      </c>
      <c r="G112" s="9"/>
      <c r="H112" s="9" t="s">
        <v>220</v>
      </c>
      <c r="I112" s="9"/>
      <c r="J112" s="9">
        <v>3.5</v>
      </c>
      <c r="K112" s="9">
        <v>0.8</v>
      </c>
      <c r="L112" s="9">
        <f>K112*J112</f>
        <v>2.8</v>
      </c>
    </row>
    <row r="113" spans="1:12">
      <c r="A113" s="4" t="s">
        <v>75</v>
      </c>
      <c r="B113" s="41" t="s">
        <v>100</v>
      </c>
      <c r="C113" s="4"/>
      <c r="D113" s="4" t="s">
        <v>237</v>
      </c>
      <c r="E113" s="4" t="s">
        <v>260</v>
      </c>
      <c r="F113" s="4" t="s">
        <v>291</v>
      </c>
      <c r="G113" s="4" t="s">
        <v>173</v>
      </c>
      <c r="H113" s="4"/>
      <c r="I113" s="4"/>
      <c r="J113" s="9">
        <v>0</v>
      </c>
      <c r="K113" s="9"/>
      <c r="L113" s="9">
        <f>J113</f>
        <v>0</v>
      </c>
    </row>
    <row r="114" ht="17" spans="1:12">
      <c r="A114" s="4" t="s">
        <v>75</v>
      </c>
      <c r="B114" s="41" t="s">
        <v>100</v>
      </c>
      <c r="C114" s="4"/>
      <c r="D114" s="4" t="s">
        <v>130</v>
      </c>
      <c r="E114" s="8" t="s">
        <v>292</v>
      </c>
      <c r="F114" s="9"/>
      <c r="G114" s="9"/>
      <c r="H114" s="9"/>
      <c r="I114" s="9"/>
      <c r="J114" s="9">
        <v>0.5</v>
      </c>
      <c r="K114" s="9"/>
      <c r="L114" s="9">
        <f>J114</f>
        <v>0.5</v>
      </c>
    </row>
    <row r="115" spans="1:12">
      <c r="A115" s="4" t="s">
        <v>75</v>
      </c>
      <c r="B115" s="5" t="s">
        <v>93</v>
      </c>
      <c r="C115" s="4"/>
      <c r="D115" s="4" t="s">
        <v>130</v>
      </c>
      <c r="E115" s="4" t="s">
        <v>293</v>
      </c>
      <c r="F115" s="9"/>
      <c r="G115" s="9"/>
      <c r="H115" s="9"/>
      <c r="I115" s="9"/>
      <c r="J115" s="9">
        <v>462</v>
      </c>
      <c r="K115" s="9"/>
      <c r="L115" s="9">
        <v>0.66</v>
      </c>
    </row>
    <row r="116" spans="1:12">
      <c r="A116" s="5" t="s">
        <v>75</v>
      </c>
      <c r="B116" s="5" t="s">
        <v>82</v>
      </c>
      <c r="C116" s="4"/>
      <c r="D116" s="4" t="s">
        <v>129</v>
      </c>
      <c r="E116" s="4" t="s">
        <v>244</v>
      </c>
      <c r="F116" s="4" t="s">
        <v>154</v>
      </c>
      <c r="G116" s="4"/>
      <c r="H116" s="4" t="s">
        <v>218</v>
      </c>
      <c r="I116" s="4"/>
      <c r="J116" s="9">
        <v>0.5</v>
      </c>
      <c r="K116" s="9"/>
      <c r="L116" s="9">
        <f>J116</f>
        <v>0.5</v>
      </c>
    </row>
    <row r="117" ht="17" spans="1:12">
      <c r="A117" s="4" t="s">
        <v>75</v>
      </c>
      <c r="B117" s="4" t="s">
        <v>82</v>
      </c>
      <c r="C117" s="4"/>
      <c r="D117" s="4" t="s">
        <v>129</v>
      </c>
      <c r="E117" s="10" t="s">
        <v>287</v>
      </c>
      <c r="F117" s="4" t="s">
        <v>154</v>
      </c>
      <c r="G117" s="4"/>
      <c r="H117" s="4" t="s">
        <v>217</v>
      </c>
      <c r="I117" s="4"/>
      <c r="J117" s="9">
        <v>0.25</v>
      </c>
      <c r="K117" s="9"/>
      <c r="L117" s="9">
        <f>J117</f>
        <v>0.25</v>
      </c>
    </row>
    <row r="118" spans="1:12">
      <c r="A118" s="4" t="s">
        <v>75</v>
      </c>
      <c r="B118" s="41" t="s">
        <v>82</v>
      </c>
      <c r="C118" s="4"/>
      <c r="D118" s="4" t="s">
        <v>129</v>
      </c>
      <c r="E118" s="4" t="s">
        <v>245</v>
      </c>
      <c r="F118" s="9" t="s">
        <v>246</v>
      </c>
      <c r="G118" s="9"/>
      <c r="H118" s="9" t="s">
        <v>218</v>
      </c>
      <c r="I118" s="9"/>
      <c r="J118" s="9">
        <v>2.5</v>
      </c>
      <c r="K118" s="9">
        <v>0.5</v>
      </c>
      <c r="L118" s="9">
        <f>J118*K118</f>
        <v>1.25</v>
      </c>
    </row>
    <row r="119" spans="1:12">
      <c r="A119" s="4" t="s">
        <v>75</v>
      </c>
      <c r="B119" s="41" t="s">
        <v>82</v>
      </c>
      <c r="C119" s="4"/>
      <c r="D119" s="4" t="s">
        <v>129</v>
      </c>
      <c r="E119" s="4" t="s">
        <v>294</v>
      </c>
      <c r="F119" s="4" t="s">
        <v>154</v>
      </c>
      <c r="G119" s="4"/>
      <c r="H119" s="4" t="s">
        <v>220</v>
      </c>
      <c r="I119" s="4"/>
      <c r="J119" s="9">
        <v>1</v>
      </c>
      <c r="K119" s="9"/>
      <c r="L119" s="9">
        <v>1</v>
      </c>
    </row>
    <row r="120" ht="17" spans="1:12">
      <c r="A120" s="4" t="s">
        <v>75</v>
      </c>
      <c r="B120" s="41" t="s">
        <v>82</v>
      </c>
      <c r="C120" s="4"/>
      <c r="D120" s="4" t="s">
        <v>129</v>
      </c>
      <c r="E120" s="8" t="s">
        <v>295</v>
      </c>
      <c r="F120" s="4" t="s">
        <v>156</v>
      </c>
      <c r="G120" s="9"/>
      <c r="H120" s="9" t="s">
        <v>217</v>
      </c>
      <c r="I120" s="9"/>
      <c r="J120" s="9">
        <v>1</v>
      </c>
      <c r="K120" s="9">
        <v>0.8</v>
      </c>
      <c r="L120" s="9">
        <f>K120*J120</f>
        <v>0.8</v>
      </c>
    </row>
    <row r="121" ht="17" spans="1:12">
      <c r="A121" s="4" t="s">
        <v>75</v>
      </c>
      <c r="B121" s="41" t="s">
        <v>82</v>
      </c>
      <c r="C121" s="4"/>
      <c r="D121" s="4" t="s">
        <v>129</v>
      </c>
      <c r="E121" s="8" t="s">
        <v>296</v>
      </c>
      <c r="F121" s="4" t="s">
        <v>156</v>
      </c>
      <c r="G121" s="9"/>
      <c r="H121" s="9" t="s">
        <v>220</v>
      </c>
      <c r="I121" s="9"/>
      <c r="J121" s="9">
        <v>2</v>
      </c>
      <c r="K121" s="9">
        <v>0.5</v>
      </c>
      <c r="L121" s="9">
        <f>K121*J121</f>
        <v>1</v>
      </c>
    </row>
    <row r="122" spans="1:12">
      <c r="A122" s="4" t="s">
        <v>75</v>
      </c>
      <c r="B122" s="41" t="s">
        <v>82</v>
      </c>
      <c r="C122" s="4"/>
      <c r="D122" s="4" t="s">
        <v>237</v>
      </c>
      <c r="E122" s="4" t="s">
        <v>297</v>
      </c>
      <c r="F122" s="4" t="s">
        <v>151</v>
      </c>
      <c r="G122" s="4" t="s">
        <v>173</v>
      </c>
      <c r="H122" s="4"/>
      <c r="I122" s="4"/>
      <c r="J122" s="9">
        <v>0.7</v>
      </c>
      <c r="K122" s="9"/>
      <c r="L122" s="9">
        <v>0.7</v>
      </c>
    </row>
    <row r="123" spans="1:12">
      <c r="A123" s="4" t="s">
        <v>75</v>
      </c>
      <c r="B123" s="41" t="s">
        <v>82</v>
      </c>
      <c r="C123" s="4"/>
      <c r="D123" s="4" t="s">
        <v>237</v>
      </c>
      <c r="E123" s="4" t="s">
        <v>297</v>
      </c>
      <c r="F123" s="6" t="s">
        <v>151</v>
      </c>
      <c r="G123" s="4" t="s">
        <v>174</v>
      </c>
      <c r="H123" s="4"/>
      <c r="I123" s="4"/>
      <c r="J123" s="9">
        <v>0.7</v>
      </c>
      <c r="K123" s="9"/>
      <c r="L123" s="9">
        <v>0.7</v>
      </c>
    </row>
    <row r="124" spans="1:12">
      <c r="A124" s="4" t="s">
        <v>75</v>
      </c>
      <c r="B124" s="41" t="s">
        <v>82</v>
      </c>
      <c r="C124" s="4"/>
      <c r="D124" s="4" t="s">
        <v>130</v>
      </c>
      <c r="E124" s="4" t="s">
        <v>298</v>
      </c>
      <c r="F124" s="4"/>
      <c r="G124" s="4"/>
      <c r="H124" s="4"/>
      <c r="I124" s="4"/>
      <c r="J124" s="9">
        <v>0.75</v>
      </c>
      <c r="K124" s="9"/>
      <c r="L124" s="9">
        <v>0.75</v>
      </c>
    </row>
    <row r="125" spans="1:12">
      <c r="A125" s="4" t="s">
        <v>75</v>
      </c>
      <c r="B125" s="41" t="s">
        <v>86</v>
      </c>
      <c r="C125" s="4"/>
      <c r="D125" s="4" t="s">
        <v>237</v>
      </c>
      <c r="E125" s="4" t="s">
        <v>248</v>
      </c>
      <c r="F125" s="4" t="s">
        <v>150</v>
      </c>
      <c r="G125" s="4" t="s">
        <v>173</v>
      </c>
      <c r="H125" s="4"/>
      <c r="I125" s="4"/>
      <c r="J125" s="9">
        <v>0.5</v>
      </c>
      <c r="K125" s="9"/>
      <c r="L125" s="9">
        <f t="shared" ref="L125:L131" si="1">J125</f>
        <v>0.5</v>
      </c>
    </row>
    <row r="126" spans="1:12">
      <c r="A126" s="4" t="s">
        <v>75</v>
      </c>
      <c r="B126" s="4" t="s">
        <v>86</v>
      </c>
      <c r="C126" s="4"/>
      <c r="D126" s="4" t="s">
        <v>237</v>
      </c>
      <c r="E126" s="4" t="s">
        <v>248</v>
      </c>
      <c r="F126" s="4" t="s">
        <v>150</v>
      </c>
      <c r="G126" s="4" t="s">
        <v>174</v>
      </c>
      <c r="H126" s="4"/>
      <c r="I126" s="4"/>
      <c r="J126" s="9">
        <v>0.5</v>
      </c>
      <c r="K126" s="9"/>
      <c r="L126" s="9">
        <f t="shared" si="1"/>
        <v>0.5</v>
      </c>
    </row>
    <row r="127" ht="17" spans="1:12">
      <c r="A127" s="4" t="s">
        <v>75</v>
      </c>
      <c r="B127" s="41" t="s">
        <v>86</v>
      </c>
      <c r="C127" s="4"/>
      <c r="D127" s="4" t="s">
        <v>237</v>
      </c>
      <c r="E127" s="8" t="s">
        <v>299</v>
      </c>
      <c r="F127" s="9" t="s">
        <v>150</v>
      </c>
      <c r="G127" s="9" t="s">
        <v>173</v>
      </c>
      <c r="H127" s="9"/>
      <c r="I127" s="9"/>
      <c r="J127" s="9">
        <v>0.3</v>
      </c>
      <c r="K127" s="9"/>
      <c r="L127" s="9">
        <f t="shared" si="1"/>
        <v>0.3</v>
      </c>
    </row>
    <row r="128" ht="17" spans="1:12">
      <c r="A128" s="4" t="s">
        <v>75</v>
      </c>
      <c r="B128" s="41" t="s">
        <v>86</v>
      </c>
      <c r="C128" s="4"/>
      <c r="D128" s="4" t="s">
        <v>237</v>
      </c>
      <c r="E128" s="8" t="s">
        <v>299</v>
      </c>
      <c r="F128" s="9" t="s">
        <v>150</v>
      </c>
      <c r="G128" s="9" t="s">
        <v>174</v>
      </c>
      <c r="H128" s="9"/>
      <c r="I128" s="9"/>
      <c r="J128" s="9">
        <v>0.3</v>
      </c>
      <c r="K128" s="9"/>
      <c r="L128" s="9">
        <f t="shared" si="1"/>
        <v>0.3</v>
      </c>
    </row>
    <row r="129" spans="1:12">
      <c r="A129" s="4" t="s">
        <v>75</v>
      </c>
      <c r="B129" s="4" t="s">
        <v>91</v>
      </c>
      <c r="C129" s="4"/>
      <c r="D129" s="4" t="s">
        <v>237</v>
      </c>
      <c r="E129" s="4" t="s">
        <v>242</v>
      </c>
      <c r="F129" s="4" t="s">
        <v>150</v>
      </c>
      <c r="G129" s="4" t="s">
        <v>174</v>
      </c>
      <c r="H129" s="4"/>
      <c r="I129" s="4"/>
      <c r="J129" s="9">
        <v>0.3</v>
      </c>
      <c r="K129" s="9"/>
      <c r="L129" s="9">
        <f t="shared" si="1"/>
        <v>0.3</v>
      </c>
    </row>
    <row r="130" spans="1:12">
      <c r="A130" s="4" t="s">
        <v>75</v>
      </c>
      <c r="B130" s="41" t="s">
        <v>91</v>
      </c>
      <c r="C130" s="4"/>
      <c r="D130" s="4" t="s">
        <v>237</v>
      </c>
      <c r="E130" s="4" t="s">
        <v>300</v>
      </c>
      <c r="F130" s="4" t="s">
        <v>150</v>
      </c>
      <c r="G130" s="4" t="s">
        <v>173</v>
      </c>
      <c r="H130" s="4"/>
      <c r="I130" s="4"/>
      <c r="J130" s="9">
        <v>0.4</v>
      </c>
      <c r="K130" s="9"/>
      <c r="L130" s="9">
        <f t="shared" si="1"/>
        <v>0.4</v>
      </c>
    </row>
    <row r="131" spans="1:12">
      <c r="A131" s="4" t="s">
        <v>75</v>
      </c>
      <c r="B131" s="4" t="s">
        <v>94</v>
      </c>
      <c r="C131" s="4"/>
      <c r="D131" s="4" t="s">
        <v>129</v>
      </c>
      <c r="E131" s="4" t="s">
        <v>243</v>
      </c>
      <c r="F131" s="4" t="s">
        <v>154</v>
      </c>
      <c r="G131" s="4"/>
      <c r="H131" s="4" t="s">
        <v>217</v>
      </c>
      <c r="I131" s="4"/>
      <c r="J131" s="9">
        <v>0.25</v>
      </c>
      <c r="K131" s="9"/>
      <c r="L131" s="9">
        <f t="shared" si="1"/>
        <v>0.25</v>
      </c>
    </row>
    <row r="132" spans="1:12">
      <c r="A132" s="4" t="s">
        <v>75</v>
      </c>
      <c r="B132" s="41" t="s">
        <v>94</v>
      </c>
      <c r="C132" s="4"/>
      <c r="D132" s="4" t="s">
        <v>237</v>
      </c>
      <c r="E132" s="4" t="s">
        <v>301</v>
      </c>
      <c r="F132" s="4" t="s">
        <v>151</v>
      </c>
      <c r="G132" s="4" t="s">
        <v>173</v>
      </c>
      <c r="H132" s="4"/>
      <c r="I132" s="4"/>
      <c r="J132" s="9">
        <v>0.7</v>
      </c>
      <c r="K132" s="9"/>
      <c r="L132" s="9">
        <v>0.7</v>
      </c>
    </row>
    <row r="133" spans="1:12">
      <c r="A133" s="4" t="s">
        <v>75</v>
      </c>
      <c r="B133" s="41" t="s">
        <v>94</v>
      </c>
      <c r="C133" s="4"/>
      <c r="D133" s="4" t="s">
        <v>237</v>
      </c>
      <c r="E133" s="4" t="s">
        <v>301</v>
      </c>
      <c r="F133" s="6" t="s">
        <v>151</v>
      </c>
      <c r="G133" s="4" t="s">
        <v>174</v>
      </c>
      <c r="H133" s="4"/>
      <c r="I133" s="4"/>
      <c r="J133" s="9">
        <v>0.7</v>
      </c>
      <c r="K133" s="9"/>
      <c r="L133" s="9">
        <v>0.7</v>
      </c>
    </row>
    <row r="134" ht="17" spans="1:12">
      <c r="A134" s="4" t="s">
        <v>75</v>
      </c>
      <c r="B134" s="4" t="s">
        <v>76</v>
      </c>
      <c r="C134" s="4"/>
      <c r="D134" s="4" t="s">
        <v>129</v>
      </c>
      <c r="E134" s="10" t="s">
        <v>287</v>
      </c>
      <c r="F134" s="4" t="s">
        <v>154</v>
      </c>
      <c r="G134" s="4"/>
      <c r="H134" s="4" t="s">
        <v>217</v>
      </c>
      <c r="I134" s="4"/>
      <c r="J134" s="9">
        <v>0.25</v>
      </c>
      <c r="K134" s="9"/>
      <c r="L134" s="9">
        <f>J134</f>
        <v>0.25</v>
      </c>
    </row>
    <row r="135" spans="1:12">
      <c r="A135" s="4" t="s">
        <v>75</v>
      </c>
      <c r="B135" s="4" t="s">
        <v>76</v>
      </c>
      <c r="C135" s="4"/>
      <c r="D135" s="4" t="s">
        <v>129</v>
      </c>
      <c r="E135" s="4" t="s">
        <v>281</v>
      </c>
      <c r="F135" s="4" t="s">
        <v>154</v>
      </c>
      <c r="G135" s="4"/>
      <c r="H135" s="4" t="s">
        <v>220</v>
      </c>
      <c r="I135" s="4"/>
      <c r="J135" s="9">
        <v>1</v>
      </c>
      <c r="K135" s="9"/>
      <c r="L135" s="9">
        <f>J135</f>
        <v>1</v>
      </c>
    </row>
    <row r="136" spans="1:12">
      <c r="A136" s="4" t="s">
        <v>75</v>
      </c>
      <c r="B136" s="4" t="s">
        <v>76</v>
      </c>
      <c r="C136" s="4"/>
      <c r="D136" s="4" t="s">
        <v>129</v>
      </c>
      <c r="E136" s="4" t="s">
        <v>243</v>
      </c>
      <c r="F136" s="4" t="s">
        <v>154</v>
      </c>
      <c r="G136" s="4"/>
      <c r="H136" s="4" t="s">
        <v>217</v>
      </c>
      <c r="I136" s="4"/>
      <c r="J136" s="9">
        <v>0.25</v>
      </c>
      <c r="K136" s="9"/>
      <c r="L136" s="9">
        <f>J136</f>
        <v>0.25</v>
      </c>
    </row>
    <row r="137" spans="1:12">
      <c r="A137" s="4" t="s">
        <v>75</v>
      </c>
      <c r="B137" s="41" t="s">
        <v>76</v>
      </c>
      <c r="C137" s="4"/>
      <c r="D137" s="4" t="s">
        <v>237</v>
      </c>
      <c r="E137" s="4" t="s">
        <v>266</v>
      </c>
      <c r="F137" s="4" t="s">
        <v>150</v>
      </c>
      <c r="G137" s="4" t="s">
        <v>173</v>
      </c>
      <c r="H137" s="4"/>
      <c r="I137" s="4"/>
      <c r="J137" s="9">
        <v>0.3</v>
      </c>
      <c r="K137" s="9"/>
      <c r="L137" s="9">
        <f>J137</f>
        <v>0.3</v>
      </c>
    </row>
    <row r="138" spans="1:12">
      <c r="A138" s="4" t="s">
        <v>75</v>
      </c>
      <c r="B138" s="4" t="s">
        <v>76</v>
      </c>
      <c r="C138" s="4"/>
      <c r="D138" s="4" t="s">
        <v>237</v>
      </c>
      <c r="E138" s="4" t="s">
        <v>266</v>
      </c>
      <c r="F138" s="4" t="s">
        <v>150</v>
      </c>
      <c r="G138" s="4" t="s">
        <v>174</v>
      </c>
      <c r="H138" s="4"/>
      <c r="I138" s="4"/>
      <c r="J138" s="9">
        <v>0.3</v>
      </c>
      <c r="K138" s="9"/>
      <c r="L138" s="9">
        <f>J138</f>
        <v>0.3</v>
      </c>
    </row>
    <row r="139" spans="1:12">
      <c r="A139" s="4" t="s">
        <v>75</v>
      </c>
      <c r="B139" s="5" t="s">
        <v>76</v>
      </c>
      <c r="C139" s="4"/>
      <c r="D139" s="4" t="s">
        <v>130</v>
      </c>
      <c r="E139" s="4" t="s">
        <v>302</v>
      </c>
      <c r="F139" s="9"/>
      <c r="G139" s="9"/>
      <c r="H139" s="9"/>
      <c r="I139" s="9"/>
      <c r="J139" s="9">
        <v>0.5</v>
      </c>
      <c r="K139" s="9"/>
      <c r="L139" s="9">
        <v>0.5</v>
      </c>
    </row>
    <row r="140" spans="1:12">
      <c r="A140" s="4" t="s">
        <v>75</v>
      </c>
      <c r="B140" s="41" t="s">
        <v>87</v>
      </c>
      <c r="C140" s="4"/>
      <c r="D140" s="4" t="s">
        <v>237</v>
      </c>
      <c r="E140" s="4" t="s">
        <v>280</v>
      </c>
      <c r="F140" s="4" t="s">
        <v>151</v>
      </c>
      <c r="G140" s="4" t="s">
        <v>173</v>
      </c>
      <c r="H140" s="4"/>
      <c r="I140" s="4"/>
      <c r="J140" s="9">
        <v>0.25</v>
      </c>
      <c r="K140" s="9"/>
      <c r="L140" s="9">
        <f>J140</f>
        <v>0.25</v>
      </c>
    </row>
    <row r="141" spans="1:12">
      <c r="A141" s="4" t="s">
        <v>75</v>
      </c>
      <c r="B141" s="5" t="s">
        <v>87</v>
      </c>
      <c r="C141" s="4"/>
      <c r="D141" s="4" t="s">
        <v>237</v>
      </c>
      <c r="E141" s="4" t="s">
        <v>303</v>
      </c>
      <c r="F141" s="9" t="s">
        <v>151</v>
      </c>
      <c r="G141" s="9" t="s">
        <v>173</v>
      </c>
      <c r="H141" s="9"/>
      <c r="I141" s="9"/>
      <c r="J141" s="9">
        <v>0.7</v>
      </c>
      <c r="K141" s="9"/>
      <c r="L141" s="9">
        <v>0.7</v>
      </c>
    </row>
    <row r="142" spans="1:12">
      <c r="A142" s="4" t="s">
        <v>75</v>
      </c>
      <c r="B142" s="5" t="s">
        <v>87</v>
      </c>
      <c r="C142" s="4"/>
      <c r="D142" s="4" t="s">
        <v>237</v>
      </c>
      <c r="E142" s="4" t="s">
        <v>303</v>
      </c>
      <c r="F142" s="9" t="s">
        <v>151</v>
      </c>
      <c r="G142" s="9" t="s">
        <v>174</v>
      </c>
      <c r="H142" s="9"/>
      <c r="I142" s="9"/>
      <c r="J142" s="9">
        <v>0.7</v>
      </c>
      <c r="K142" s="9"/>
      <c r="L142" s="9">
        <v>0.7</v>
      </c>
    </row>
    <row r="143" ht="17" spans="1:12">
      <c r="A143" s="4" t="s">
        <v>75</v>
      </c>
      <c r="B143" s="5" t="s">
        <v>87</v>
      </c>
      <c r="C143" s="4"/>
      <c r="D143" s="4" t="s">
        <v>131</v>
      </c>
      <c r="E143" s="8" t="s">
        <v>304</v>
      </c>
      <c r="F143" s="4" t="s">
        <v>156</v>
      </c>
      <c r="G143" s="9"/>
      <c r="H143" s="9"/>
      <c r="I143" s="9" t="s">
        <v>195</v>
      </c>
      <c r="J143" s="9">
        <v>1</v>
      </c>
      <c r="K143" s="9">
        <v>0.5</v>
      </c>
      <c r="L143" s="9">
        <f>K143*J143</f>
        <v>0.5</v>
      </c>
    </row>
    <row r="144" spans="1:12">
      <c r="A144" s="5" t="s">
        <v>75</v>
      </c>
      <c r="B144" s="5" t="s">
        <v>81</v>
      </c>
      <c r="C144" s="4"/>
      <c r="D144" s="4" t="s">
        <v>129</v>
      </c>
      <c r="E144" s="4" t="s">
        <v>244</v>
      </c>
      <c r="F144" s="4" t="s">
        <v>154</v>
      </c>
      <c r="G144" s="8"/>
      <c r="H144" s="7" t="s">
        <v>220</v>
      </c>
      <c r="I144" s="4"/>
      <c r="J144" s="9">
        <v>1</v>
      </c>
      <c r="K144" s="9"/>
      <c r="L144" s="9">
        <f>J144</f>
        <v>1</v>
      </c>
    </row>
    <row r="145" spans="1:12">
      <c r="A145" s="4" t="s">
        <v>75</v>
      </c>
      <c r="B145" s="4" t="s">
        <v>81</v>
      </c>
      <c r="C145" s="4"/>
      <c r="D145" s="4" t="s">
        <v>129</v>
      </c>
      <c r="E145" s="4" t="s">
        <v>281</v>
      </c>
      <c r="F145" s="4" t="s">
        <v>154</v>
      </c>
      <c r="G145" s="4"/>
      <c r="H145" s="4" t="s">
        <v>217</v>
      </c>
      <c r="I145" s="4"/>
      <c r="J145" s="9">
        <v>0.25</v>
      </c>
      <c r="K145" s="9"/>
      <c r="L145" s="9">
        <f>J145</f>
        <v>0.25</v>
      </c>
    </row>
    <row r="146" spans="1:12">
      <c r="A146" s="4" t="s">
        <v>75</v>
      </c>
      <c r="B146" s="4" t="s">
        <v>81</v>
      </c>
      <c r="C146" s="4"/>
      <c r="D146" s="4" t="s">
        <v>129</v>
      </c>
      <c r="E146" s="4" t="s">
        <v>243</v>
      </c>
      <c r="F146" s="4" t="s">
        <v>154</v>
      </c>
      <c r="G146" s="4"/>
      <c r="H146" s="7" t="s">
        <v>218</v>
      </c>
      <c r="I146" s="4"/>
      <c r="J146" s="9">
        <v>0.5</v>
      </c>
      <c r="K146" s="9"/>
      <c r="L146" s="9">
        <f>J146</f>
        <v>0.5</v>
      </c>
    </row>
    <row r="147" spans="1:12">
      <c r="A147" s="4" t="s">
        <v>75</v>
      </c>
      <c r="B147" s="5" t="s">
        <v>81</v>
      </c>
      <c r="C147" s="4"/>
      <c r="D147" s="4" t="s">
        <v>129</v>
      </c>
      <c r="E147" s="4" t="s">
        <v>272</v>
      </c>
      <c r="F147" s="4" t="s">
        <v>156</v>
      </c>
      <c r="G147" s="9"/>
      <c r="H147" s="9" t="s">
        <v>217</v>
      </c>
      <c r="I147" s="9"/>
      <c r="J147" s="9">
        <v>1</v>
      </c>
      <c r="K147" s="9">
        <v>0.9</v>
      </c>
      <c r="L147" s="9">
        <f>K147*J147</f>
        <v>0.9</v>
      </c>
    </row>
    <row r="148" ht="17" spans="1:12">
      <c r="A148" s="4" t="s">
        <v>75</v>
      </c>
      <c r="B148" s="5" t="s">
        <v>81</v>
      </c>
      <c r="C148" s="4"/>
      <c r="D148" s="4" t="s">
        <v>129</v>
      </c>
      <c r="E148" s="8" t="s">
        <v>305</v>
      </c>
      <c r="F148" s="4" t="s">
        <v>156</v>
      </c>
      <c r="G148" s="11"/>
      <c r="H148" s="9" t="s">
        <v>220</v>
      </c>
      <c r="I148" s="9"/>
      <c r="J148" s="9">
        <v>2</v>
      </c>
      <c r="K148" s="9"/>
      <c r="L148" s="9">
        <f>J148</f>
        <v>2</v>
      </c>
    </row>
    <row r="149" ht="17" spans="1:12">
      <c r="A149" s="4" t="s">
        <v>75</v>
      </c>
      <c r="B149" s="5" t="s">
        <v>81</v>
      </c>
      <c r="C149" s="4"/>
      <c r="D149" s="4" t="s">
        <v>237</v>
      </c>
      <c r="E149" s="8" t="s">
        <v>306</v>
      </c>
      <c r="F149" s="9" t="s">
        <v>150</v>
      </c>
      <c r="G149" s="11" t="s">
        <v>173</v>
      </c>
      <c r="H149" s="9"/>
      <c r="I149" s="9"/>
      <c r="J149" s="9">
        <v>0.3</v>
      </c>
      <c r="K149" s="9"/>
      <c r="L149" s="9">
        <v>0.3</v>
      </c>
    </row>
    <row r="150" ht="17" spans="1:12">
      <c r="A150" s="4" t="s">
        <v>75</v>
      </c>
      <c r="B150" s="5" t="s">
        <v>81</v>
      </c>
      <c r="C150" s="4"/>
      <c r="D150" s="4" t="s">
        <v>237</v>
      </c>
      <c r="E150" s="8" t="s">
        <v>306</v>
      </c>
      <c r="F150" s="9" t="s">
        <v>150</v>
      </c>
      <c r="G150" s="11" t="s">
        <v>174</v>
      </c>
      <c r="H150" s="9"/>
      <c r="I150" s="9"/>
      <c r="J150" s="9">
        <v>0.3</v>
      </c>
      <c r="K150" s="9"/>
      <c r="L150" s="9">
        <v>0.3</v>
      </c>
    </row>
    <row r="151" spans="1:12">
      <c r="A151" s="4" t="s">
        <v>75</v>
      </c>
      <c r="B151" s="5" t="s">
        <v>81</v>
      </c>
      <c r="C151" s="4"/>
      <c r="D151" s="4" t="s">
        <v>130</v>
      </c>
      <c r="E151" s="4" t="s">
        <v>240</v>
      </c>
      <c r="F151" s="9"/>
      <c r="G151" s="11"/>
      <c r="H151" s="9"/>
      <c r="I151" s="9"/>
      <c r="J151" s="9">
        <v>538</v>
      </c>
      <c r="K151" s="9"/>
      <c r="L151" s="9">
        <v>0.9</v>
      </c>
    </row>
    <row r="152" spans="1:12">
      <c r="A152" s="4" t="s">
        <v>75</v>
      </c>
      <c r="B152" s="4" t="s">
        <v>96</v>
      </c>
      <c r="C152" s="4"/>
      <c r="D152" s="4" t="s">
        <v>129</v>
      </c>
      <c r="E152" s="4" t="s">
        <v>244</v>
      </c>
      <c r="F152" s="4" t="s">
        <v>154</v>
      </c>
      <c r="G152" s="4"/>
      <c r="H152" s="4" t="s">
        <v>217</v>
      </c>
      <c r="I152" s="4"/>
      <c r="J152" s="9">
        <v>0.25</v>
      </c>
      <c r="K152" s="9"/>
      <c r="L152" s="9">
        <f>J152</f>
        <v>0.25</v>
      </c>
    </row>
    <row r="153" spans="1:12">
      <c r="A153" s="4" t="s">
        <v>75</v>
      </c>
      <c r="B153" s="4" t="s">
        <v>96</v>
      </c>
      <c r="C153" s="4"/>
      <c r="D153" s="4" t="s">
        <v>237</v>
      </c>
      <c r="E153" s="4" t="s">
        <v>273</v>
      </c>
      <c r="F153" s="4" t="s">
        <v>291</v>
      </c>
      <c r="G153" s="4" t="s">
        <v>173</v>
      </c>
      <c r="H153" s="4"/>
      <c r="I153" s="4"/>
      <c r="J153" s="9">
        <v>0</v>
      </c>
      <c r="K153" s="9"/>
      <c r="L153" s="9">
        <f>J153</f>
        <v>0</v>
      </c>
    </row>
    <row r="154" spans="1:12">
      <c r="A154" s="4" t="s">
        <v>75</v>
      </c>
      <c r="B154" s="4" t="s">
        <v>96</v>
      </c>
      <c r="C154" s="4"/>
      <c r="D154" s="4" t="s">
        <v>237</v>
      </c>
      <c r="E154" s="4" t="s">
        <v>273</v>
      </c>
      <c r="F154" s="4" t="s">
        <v>150</v>
      </c>
      <c r="G154" s="4" t="s">
        <v>174</v>
      </c>
      <c r="H154" s="4"/>
      <c r="I154" s="4"/>
      <c r="J154" s="9">
        <v>0.5</v>
      </c>
      <c r="K154" s="9"/>
      <c r="L154" s="9">
        <f>J154</f>
        <v>0.5</v>
      </c>
    </row>
    <row r="155" spans="1:12">
      <c r="A155" s="4" t="s">
        <v>75</v>
      </c>
      <c r="B155" s="5" t="s">
        <v>78</v>
      </c>
      <c r="C155" s="4"/>
      <c r="D155" s="4" t="s">
        <v>129</v>
      </c>
      <c r="E155" s="4" t="s">
        <v>307</v>
      </c>
      <c r="F155" s="4" t="s">
        <v>156</v>
      </c>
      <c r="G155" s="4"/>
      <c r="H155" s="4" t="s">
        <v>220</v>
      </c>
      <c r="I155" s="4"/>
      <c r="J155" s="9">
        <v>2</v>
      </c>
      <c r="K155" s="9"/>
      <c r="L155" s="9">
        <v>2</v>
      </c>
    </row>
    <row r="156" spans="1:12">
      <c r="A156" s="4" t="s">
        <v>75</v>
      </c>
      <c r="B156" s="5" t="s">
        <v>78</v>
      </c>
      <c r="C156" s="4"/>
      <c r="D156" s="4" t="s">
        <v>129</v>
      </c>
      <c r="E156" s="4" t="s">
        <v>308</v>
      </c>
      <c r="F156" s="4" t="s">
        <v>156</v>
      </c>
      <c r="G156" s="9"/>
      <c r="H156" s="9" t="s">
        <v>309</v>
      </c>
      <c r="I156" s="9"/>
      <c r="J156" s="9">
        <v>2.5</v>
      </c>
      <c r="K156" s="9"/>
      <c r="L156" s="9">
        <v>2.5</v>
      </c>
    </row>
    <row r="157" spans="1:12">
      <c r="A157" s="4" t="s">
        <v>75</v>
      </c>
      <c r="B157" s="5" t="s">
        <v>78</v>
      </c>
      <c r="C157" s="4"/>
      <c r="D157" s="4" t="s">
        <v>129</v>
      </c>
      <c r="E157" s="4" t="s">
        <v>310</v>
      </c>
      <c r="F157" s="4" t="s">
        <v>156</v>
      </c>
      <c r="G157" s="4"/>
      <c r="H157" s="4" t="s">
        <v>218</v>
      </c>
      <c r="I157" s="4"/>
      <c r="J157" s="9">
        <v>1.5</v>
      </c>
      <c r="K157" s="9"/>
      <c r="L157" s="9">
        <v>1.5</v>
      </c>
    </row>
    <row r="158" ht="17" spans="1:12">
      <c r="A158" s="4" t="s">
        <v>75</v>
      </c>
      <c r="B158" s="5" t="s">
        <v>78</v>
      </c>
      <c r="C158" s="4"/>
      <c r="D158" s="4" t="s">
        <v>129</v>
      </c>
      <c r="E158" s="8" t="s">
        <v>270</v>
      </c>
      <c r="F158" s="9" t="s">
        <v>246</v>
      </c>
      <c r="G158" s="11"/>
      <c r="H158" s="9" t="s">
        <v>218</v>
      </c>
      <c r="I158" s="9"/>
      <c r="J158" s="9">
        <v>2.5</v>
      </c>
      <c r="K158" s="9">
        <v>1</v>
      </c>
      <c r="L158" s="9">
        <f>J158</f>
        <v>2.5</v>
      </c>
    </row>
    <row r="159" spans="1:12">
      <c r="A159" s="4" t="s">
        <v>75</v>
      </c>
      <c r="B159" s="5" t="s">
        <v>78</v>
      </c>
      <c r="C159" s="4"/>
      <c r="D159" s="4" t="s">
        <v>129</v>
      </c>
      <c r="E159" s="4" t="s">
        <v>311</v>
      </c>
      <c r="F159" s="9" t="s">
        <v>285</v>
      </c>
      <c r="G159" s="9"/>
      <c r="H159" s="9" t="s">
        <v>217</v>
      </c>
      <c r="I159" s="9"/>
      <c r="J159" s="9">
        <v>3.5</v>
      </c>
      <c r="K159" s="9">
        <v>0.8</v>
      </c>
      <c r="L159" s="9">
        <f>K159*J159</f>
        <v>2.8</v>
      </c>
    </row>
    <row r="160" spans="1:12">
      <c r="A160" s="4" t="s">
        <v>75</v>
      </c>
      <c r="B160" s="5" t="s">
        <v>78</v>
      </c>
      <c r="C160" s="4"/>
      <c r="D160" s="4" t="s">
        <v>130</v>
      </c>
      <c r="E160" s="4" t="s">
        <v>312</v>
      </c>
      <c r="F160" s="9"/>
      <c r="G160" s="9"/>
      <c r="H160" s="9"/>
      <c r="I160" s="9"/>
      <c r="J160" s="9">
        <v>0.5</v>
      </c>
      <c r="K160" s="9"/>
      <c r="L160" s="9">
        <v>0.5</v>
      </c>
    </row>
    <row r="161" spans="1:12">
      <c r="A161" s="4" t="s">
        <v>75</v>
      </c>
      <c r="B161" s="41" t="s">
        <v>80</v>
      </c>
      <c r="C161" s="4"/>
      <c r="D161" s="4" t="s">
        <v>129</v>
      </c>
      <c r="E161" s="4" t="s">
        <v>245</v>
      </c>
      <c r="F161" s="9" t="s">
        <v>246</v>
      </c>
      <c r="G161" s="9"/>
      <c r="H161" s="9" t="s">
        <v>218</v>
      </c>
      <c r="I161" s="9"/>
      <c r="J161" s="9">
        <v>2.5</v>
      </c>
      <c r="K161" s="9">
        <v>0.5</v>
      </c>
      <c r="L161" s="9">
        <f>K161*J161</f>
        <v>1.25</v>
      </c>
    </row>
    <row r="162" spans="1:12">
      <c r="A162" s="4" t="s">
        <v>75</v>
      </c>
      <c r="B162" s="4" t="s">
        <v>80</v>
      </c>
      <c r="C162" s="4"/>
      <c r="D162" s="4" t="s">
        <v>237</v>
      </c>
      <c r="E162" s="4" t="s">
        <v>262</v>
      </c>
      <c r="F162" s="4" t="s">
        <v>150</v>
      </c>
      <c r="G162" s="4" t="s">
        <v>174</v>
      </c>
      <c r="H162" s="4"/>
      <c r="I162" s="4"/>
      <c r="J162" s="9">
        <v>0.3</v>
      </c>
      <c r="K162" s="9"/>
      <c r="L162" s="9">
        <f>J162</f>
        <v>0.3</v>
      </c>
    </row>
    <row r="163" spans="1:12">
      <c r="A163" s="4" t="s">
        <v>75</v>
      </c>
      <c r="B163" s="41" t="s">
        <v>80</v>
      </c>
      <c r="C163" s="4"/>
      <c r="D163" s="4" t="s">
        <v>237</v>
      </c>
      <c r="E163" s="4" t="s">
        <v>263</v>
      </c>
      <c r="F163" s="4" t="s">
        <v>150</v>
      </c>
      <c r="G163" s="4" t="s">
        <v>173</v>
      </c>
      <c r="H163" s="4"/>
      <c r="I163" s="4"/>
      <c r="J163" s="9">
        <v>0.3</v>
      </c>
      <c r="K163" s="9"/>
      <c r="L163" s="9">
        <f>J163</f>
        <v>0.3</v>
      </c>
    </row>
    <row r="164" spans="1:12">
      <c r="A164" s="4" t="s">
        <v>75</v>
      </c>
      <c r="B164" s="41" t="s">
        <v>80</v>
      </c>
      <c r="C164" s="4"/>
      <c r="D164" s="4" t="s">
        <v>130</v>
      </c>
      <c r="E164" s="4" t="s">
        <v>313</v>
      </c>
      <c r="F164" s="9"/>
      <c r="G164" s="9"/>
      <c r="H164" s="9"/>
      <c r="I164" s="9"/>
      <c r="J164" s="9">
        <v>0.5</v>
      </c>
      <c r="K164" s="9"/>
      <c r="L164" s="9">
        <v>0.5</v>
      </c>
    </row>
    <row r="165" spans="1:12">
      <c r="A165" s="4" t="s">
        <v>75</v>
      </c>
      <c r="B165" s="41" t="s">
        <v>80</v>
      </c>
      <c r="C165" s="4"/>
      <c r="D165" s="4" t="s">
        <v>130</v>
      </c>
      <c r="E165" s="4" t="s">
        <v>240</v>
      </c>
      <c r="F165" s="4"/>
      <c r="G165" s="4"/>
      <c r="H165" s="4"/>
      <c r="I165" s="4"/>
      <c r="J165" s="9">
        <v>497</v>
      </c>
      <c r="K165" s="9"/>
      <c r="L165" s="9">
        <v>0.83</v>
      </c>
    </row>
    <row r="166" spans="1:12">
      <c r="A166" s="4" t="s">
        <v>75</v>
      </c>
      <c r="B166" s="41" t="s">
        <v>77</v>
      </c>
      <c r="C166" s="4"/>
      <c r="D166" s="4" t="s">
        <v>129</v>
      </c>
      <c r="E166" s="4" t="s">
        <v>270</v>
      </c>
      <c r="F166" s="9" t="s">
        <v>246</v>
      </c>
      <c r="G166" s="9"/>
      <c r="H166" s="9" t="s">
        <v>217</v>
      </c>
      <c r="I166" s="9"/>
      <c r="J166" s="9">
        <v>2</v>
      </c>
      <c r="K166" s="9">
        <v>1</v>
      </c>
      <c r="L166" s="9">
        <f>K166*J166</f>
        <v>2</v>
      </c>
    </row>
    <row r="167" spans="1:12">
      <c r="A167" s="4" t="s">
        <v>75</v>
      </c>
      <c r="B167" s="4" t="s">
        <v>77</v>
      </c>
      <c r="C167" s="4"/>
      <c r="D167" s="4" t="s">
        <v>129</v>
      </c>
      <c r="E167" s="4" t="s">
        <v>244</v>
      </c>
      <c r="F167" s="4" t="s">
        <v>154</v>
      </c>
      <c r="G167" s="4"/>
      <c r="H167" s="4" t="s">
        <v>217</v>
      </c>
      <c r="I167" s="4"/>
      <c r="J167" s="9">
        <v>0.25</v>
      </c>
      <c r="K167" s="9"/>
      <c r="L167" s="9">
        <f>J167</f>
        <v>0.25</v>
      </c>
    </row>
    <row r="168" spans="1:12">
      <c r="A168" s="4" t="s">
        <v>75</v>
      </c>
      <c r="B168" s="41" t="s">
        <v>77</v>
      </c>
      <c r="C168" s="4"/>
      <c r="D168" s="4" t="s">
        <v>129</v>
      </c>
      <c r="E168" s="4" t="s">
        <v>245</v>
      </c>
      <c r="F168" s="9" t="s">
        <v>246</v>
      </c>
      <c r="G168" s="9"/>
      <c r="H168" s="9" t="s">
        <v>218</v>
      </c>
      <c r="I168" s="9"/>
      <c r="J168" s="9">
        <v>2.5</v>
      </c>
      <c r="K168" s="9">
        <v>0.8</v>
      </c>
      <c r="L168" s="9">
        <f>K168*J168</f>
        <v>2</v>
      </c>
    </row>
    <row r="169" spans="1:12">
      <c r="A169" s="4" t="s">
        <v>75</v>
      </c>
      <c r="B169" s="41" t="s">
        <v>77</v>
      </c>
      <c r="C169" s="4"/>
      <c r="D169" s="4" t="s">
        <v>129</v>
      </c>
      <c r="E169" s="4" t="s">
        <v>252</v>
      </c>
      <c r="F169" s="4" t="s">
        <v>156</v>
      </c>
      <c r="G169" s="9"/>
      <c r="H169" s="9" t="s">
        <v>253</v>
      </c>
      <c r="I169" s="9"/>
      <c r="J169" s="9">
        <v>1</v>
      </c>
      <c r="K169" s="9">
        <v>0.6</v>
      </c>
      <c r="L169" s="9">
        <f>K169*J169</f>
        <v>0.6</v>
      </c>
    </row>
    <row r="170" spans="1:12">
      <c r="A170" s="4" t="s">
        <v>75</v>
      </c>
      <c r="B170" s="4" t="s">
        <v>77</v>
      </c>
      <c r="C170" s="4"/>
      <c r="D170" s="4" t="s">
        <v>129</v>
      </c>
      <c r="E170" s="4" t="s">
        <v>281</v>
      </c>
      <c r="F170" s="4" t="s">
        <v>154</v>
      </c>
      <c r="G170" s="4"/>
      <c r="H170" s="4" t="s">
        <v>220</v>
      </c>
      <c r="I170" s="4"/>
      <c r="J170" s="9">
        <v>1</v>
      </c>
      <c r="K170" s="9"/>
      <c r="L170" s="9">
        <f>J170</f>
        <v>1</v>
      </c>
    </row>
    <row r="171" spans="1:12">
      <c r="A171" s="4" t="s">
        <v>75</v>
      </c>
      <c r="B171" s="41" t="s">
        <v>77</v>
      </c>
      <c r="C171" s="4"/>
      <c r="D171" s="4" t="s">
        <v>129</v>
      </c>
      <c r="E171" s="4" t="s">
        <v>314</v>
      </c>
      <c r="F171" s="4" t="s">
        <v>156</v>
      </c>
      <c r="G171" s="9"/>
      <c r="H171" s="9" t="s">
        <v>218</v>
      </c>
      <c r="I171" s="9"/>
      <c r="J171" s="9">
        <v>1.5</v>
      </c>
      <c r="K171" s="9">
        <v>0.9</v>
      </c>
      <c r="L171" s="9">
        <f>K171*J171</f>
        <v>1.35</v>
      </c>
    </row>
    <row r="172" spans="1:12">
      <c r="A172" s="4" t="s">
        <v>75</v>
      </c>
      <c r="B172" s="41" t="s">
        <v>77</v>
      </c>
      <c r="C172" s="4"/>
      <c r="D172" s="4" t="s">
        <v>129</v>
      </c>
      <c r="E172" s="4" t="s">
        <v>315</v>
      </c>
      <c r="F172" s="4" t="s">
        <v>156</v>
      </c>
      <c r="G172" s="9"/>
      <c r="H172" s="9" t="s">
        <v>220</v>
      </c>
      <c r="I172" s="9"/>
      <c r="J172" s="9">
        <v>2</v>
      </c>
      <c r="K172" s="9">
        <v>0.8</v>
      </c>
      <c r="L172" s="9">
        <f>K172*J172</f>
        <v>1.6</v>
      </c>
    </row>
    <row r="173" ht="17" spans="1:12">
      <c r="A173" s="4" t="s">
        <v>75</v>
      </c>
      <c r="B173" s="41" t="s">
        <v>77</v>
      </c>
      <c r="C173" s="4"/>
      <c r="D173" s="4" t="s">
        <v>129</v>
      </c>
      <c r="E173" s="8" t="s">
        <v>305</v>
      </c>
      <c r="F173" s="4" t="s">
        <v>156</v>
      </c>
      <c r="G173" s="9"/>
      <c r="H173" s="9" t="s">
        <v>309</v>
      </c>
      <c r="I173" s="9"/>
      <c r="J173" s="9">
        <v>2.5</v>
      </c>
      <c r="K173" s="9"/>
      <c r="L173" s="9">
        <f>J173</f>
        <v>2.5</v>
      </c>
    </row>
    <row r="174" spans="1:12">
      <c r="A174" s="4" t="s">
        <v>75</v>
      </c>
      <c r="B174" s="41" t="s">
        <v>77</v>
      </c>
      <c r="C174" s="4"/>
      <c r="D174" s="4" t="s">
        <v>237</v>
      </c>
      <c r="E174" s="4" t="s">
        <v>316</v>
      </c>
      <c r="F174" s="9" t="s">
        <v>151</v>
      </c>
      <c r="G174" s="9" t="s">
        <v>173</v>
      </c>
      <c r="H174" s="9"/>
      <c r="I174" s="9"/>
      <c r="J174" s="9">
        <v>0.3</v>
      </c>
      <c r="K174" s="9"/>
      <c r="L174" s="9">
        <v>0.3</v>
      </c>
    </row>
    <row r="175" spans="1:12">
      <c r="A175" s="4" t="s">
        <v>75</v>
      </c>
      <c r="B175" s="41" t="s">
        <v>77</v>
      </c>
      <c r="C175" s="4"/>
      <c r="D175" s="4" t="s">
        <v>237</v>
      </c>
      <c r="E175" s="4" t="s">
        <v>316</v>
      </c>
      <c r="F175" s="9" t="s">
        <v>151</v>
      </c>
      <c r="G175" s="9" t="s">
        <v>174</v>
      </c>
      <c r="H175" s="9"/>
      <c r="I175" s="9"/>
      <c r="J175" s="9">
        <v>0.3</v>
      </c>
      <c r="K175" s="9"/>
      <c r="L175" s="9">
        <v>0.3</v>
      </c>
    </row>
  </sheetData>
  <sortState ref="A2:L175">
    <sortCondition ref="A2:A175"/>
    <sortCondition ref="B2:B175"/>
    <sortCondition ref="D2:D175"/>
    <sortCondition ref="E2:E175"/>
    <sortCondition ref="G2:G175"/>
  </sortState>
  <dataValidations count="2">
    <dataValidation allowBlank="1" showInputMessage="1" showErrorMessage="1" sqref="D1:E1 E110 E121 E3:E56 E58:E63 E66:E85 E88:E107 E118:E119 E125:E150 E152:E174 E176:E1048576"/>
    <dataValidation type="list" allowBlank="1" showInputMessage="1" showErrorMessage="1" sqref="D2:D1048576">
      <formula1>"创新创业素质,水平考试,社会实践,社会工作能力（工作表现）"</formula1>
    </dataValidation>
  </dataValidation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' 1 . 0 '   s t a n d a l o n e = ' y e s ' ? > 
 < w o P r o p s   x m l n s : s = " h t t p : / / s c h e m a s . o p e n x m l f o r m a t s . o r g / s p r e a d s h e e t m l / 2 0 0 6 / m a i n "   x m l n s = " h t t p s : / / w e b . w p s . c n / e t / 2 0 1 8 / m a i n " > 
   < w o S h e e t s P r o p s > 
     < w o S h e e t P r o p s   i n t e r l i n e C o l o r = " 0 "   i s D b S h e e t = " 0 "   i n t e r l i n e O n O f f = " 0 "   s h e e t S t i d = " 1 "   i s D a s h B o a r d S h e e t = " 0 " > 
       < c e l l p r o t e c t i o n / > 
     < / w o S h e e t P r o p s > 
   < / w o S h e e t s P r o p s > 
   < w o B o o k P r o p s > 
     < b o o k S e t t i n g s   i s M e r g e T a s k s A u t o U p d a t e = " 0 "   i s A u t o U p d a t e P a u s e d = " 0 "   i s I n s e r P i c A s A t t a c h m e n t = " 0 "   i s F i l t e r S h a r e d = " 1 "   f i l t e r T y p e = " c o n n "   c o r e C o n q u e r U s e r I d = " " / > 
   < / w o B o o k P r o p s > 
 < / w o P r o p s > 
 
</file>

<file path=customXml/item2.xml>��< ? x m l   v e r s i o n = ' 1 . 0 '   s t a n d a l o n e = ' y e s ' ? > 
 < p i x e l a t o r s   x m l n s : s = " h t t p : / / s c h e m a s . o p e n x m l f o r m a t s . o r g / s p r e a d s h e e t m l / 2 0 0 6 / m a i n "   x m l n s = " h t t p s : / / w e b . w p s . c n / e t / 2 0 1 8 / m a i n " > 
   < p i x e l a t o r L i s t   s h e e t S t i d = " 1 " / > 
   < p i x e l a t o r L i s t   s h e e t S t i d = " 2 " / > 
 < / p i x e l a t o r s > 
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总分表</vt:lpstr>
      <vt:lpstr>计分表</vt:lpstr>
      <vt:lpstr>德育素质</vt:lpstr>
      <vt:lpstr>智育素质</vt:lpstr>
      <vt:lpstr>体育素质</vt:lpstr>
      <vt:lpstr>美育素质</vt:lpstr>
      <vt:lpstr>劳育素质</vt:lpstr>
      <vt:lpstr>创新与实践素质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64859</dc:creator>
  <cp:lastModifiedBy>Give up.</cp:lastModifiedBy>
  <dcterms:created xsi:type="dcterms:W3CDTF">2020-08-09T05:48:00Z</dcterms:created>
  <dcterms:modified xsi:type="dcterms:W3CDTF">2025-09-30T12:21:14Z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2052-12.1.22553.22553</vt:lpwstr>
  </property>
  <property fmtid="{D5CDD505-2E9C-101B-9397-08002B2CF9AE}" pid="3" name="ICV">
    <vt:lpwstr>E7DC6A3950059ABEBA5ADB688A2AA03A_43</vt:lpwstr>
  </property>
</Properties>
</file>