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060" firstSheet="2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0" hidden="1">总分表!$A$1:$F$24</definedName>
    <definedName name="_xlnm._FilterDatabase" localSheetId="3" hidden="1">智育素质!$A$1:$D$24</definedName>
    <definedName name="_xlnm._FilterDatabase" localSheetId="5" hidden="1">美育素质!$A$1:$M$4</definedName>
    <definedName name="_xlnm._FilterDatabase" localSheetId="6" hidden="1">劳育素质!$A$1:$K$48</definedName>
    <definedName name="_xlnm._FilterDatabase" localSheetId="7" hidden="1">创新与实践素质!$A$1:$L$63</definedName>
    <definedName name="_xlnm._FilterDatabase" localSheetId="2" hidden="1">德育素质!$A$1:$H$46</definedName>
    <definedName name="_xlnm._FilterDatabase" localSheetId="4" hidden="1">体育素质!$A$1:$L$70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<sst xmlns="http://schemas.openxmlformats.org/spreadsheetml/2006/main" count="1465" uniqueCount="153">
  <si>
    <t>班级</t>
  </si>
  <si>
    <t>学号</t>
  </si>
  <si>
    <t>姓名</t>
  </si>
  <si>
    <t>总分</t>
  </si>
  <si>
    <t>综合测评分排名</t>
  </si>
  <si>
    <t>平均学分绩点排名</t>
  </si>
  <si>
    <t>2022计算机科学与技术学院(实验班)01</t>
  </si>
  <si>
    <t>202203150314</t>
  </si>
  <si>
    <t>202203150323</t>
  </si>
  <si>
    <t>202203150403</t>
  </si>
  <si>
    <t>202203150416</t>
  </si>
  <si>
    <t>202203150419</t>
  </si>
  <si>
    <t>202203150425</t>
  </si>
  <si>
    <t>202203150503</t>
  </si>
  <si>
    <t>202203150506</t>
  </si>
  <si>
    <t>202203150605</t>
  </si>
  <si>
    <t>202203150725</t>
  </si>
  <si>
    <t>202203150728</t>
  </si>
  <si>
    <t>202203150814</t>
  </si>
  <si>
    <t>202203150818</t>
  </si>
  <si>
    <t>202203150831</t>
  </si>
  <si>
    <t>202203150923</t>
  </si>
  <si>
    <t>202203151002</t>
  </si>
  <si>
    <t>202203151018</t>
  </si>
  <si>
    <t>202203151025</t>
  </si>
  <si>
    <t>202203151108</t>
  </si>
  <si>
    <t>202203151112</t>
  </si>
  <si>
    <t>202203151116</t>
  </si>
  <si>
    <t>202203151121</t>
  </si>
  <si>
    <t>202203151201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</si>
  <si>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</si>
  <si>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</si>
  <si>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</si>
  <si>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</si>
  <si>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</si>
  <si>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</si>
  <si>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</si>
  <si>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</si>
  <si>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</si>
  <si>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</si>
  <si>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</si>
  <si>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</si>
  <si>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</si>
  <si>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</si>
  <si>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</si>
  <si>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</si>
  <si>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</si>
  <si>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</si>
  <si>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</si>
  <si>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</si>
  <si>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</si>
  <si>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</si>
  <si>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</si>
  <si>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</si>
  <si>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</si>
  <si>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</si>
  <si>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</si>
  <si>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</si>
  <si>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</si>
  <si>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</si>
  <si>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</si>
  <si>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</si>
  <si>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</si>
  <si>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</si>
  <si>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</si>
  <si>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</si>
  <si>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</si>
  <si>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</si>
  <si>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</si>
  <si>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</si>
  <si>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基本评定分</t>
  </si>
  <si>
    <t>B</t>
  </si>
  <si>
    <t>A</t>
  </si>
  <si>
    <t>社会责任记实分</t>
  </si>
  <si>
    <t>院级</t>
  </si>
  <si>
    <t>校级A类组织印象工大通报表扬</t>
  </si>
  <si>
    <t>校级</t>
  </si>
  <si>
    <t>一星级志愿者</t>
  </si>
  <si>
    <t>校4星级志愿者</t>
  </si>
  <si>
    <t>890一站式学生社区值班全勤人员</t>
  </si>
  <si>
    <t>星级志愿者</t>
  </si>
  <si>
    <t>集体评定等级分</t>
  </si>
  <si>
    <t>班级考评等级</t>
  </si>
  <si>
    <t>上学期</t>
  </si>
  <si>
    <t>下学期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</si>
  <si>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</si>
  <si>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</si>
  <si>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</si>
  <si>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</si>
  <si>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</si>
  <si>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</si>
  <si>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校内外体育活动</t>
  </si>
  <si>
    <t>校园跑</t>
  </si>
  <si>
    <t>校内外文化艺术竞赛</t>
  </si>
  <si>
    <t>2025年下半年分党校培训班优秀主题讨论作品</t>
  </si>
  <si>
    <t>一等奖</t>
  </si>
  <si>
    <t>队员</t>
  </si>
  <si>
    <t>2026年下半年分党校培训班优秀主题讨论作品</t>
  </si>
  <si>
    <t>二等奖</t>
  </si>
  <si>
    <t>校园提案大赛一等奖</t>
  </si>
  <si>
    <t>劳动日常考核基础分</t>
  </si>
  <si>
    <t>志愿服务</t>
  </si>
  <si>
    <t>一带一路国际女子板球赛活动志愿者</t>
  </si>
  <si>
    <t>A类+B类</t>
  </si>
  <si>
    <t>社会工作能力（工作表现）</t>
  </si>
  <si>
    <t>文体委员</t>
  </si>
  <si>
    <t>第16届服务创新大赛区三等奖</t>
  </si>
  <si>
    <t>省级</t>
  </si>
  <si>
    <t>第二位</t>
  </si>
  <si>
    <t>心理委员</t>
  </si>
  <si>
    <t>第七届浙江省大学生网络与信息安全竞赛技能挑战赛</t>
  </si>
  <si>
    <t>第一位</t>
  </si>
  <si>
    <t>第十八届全国大学生信息安全竞赛</t>
  </si>
  <si>
    <t>第四位</t>
  </si>
  <si>
    <t>浙江工业大学第二十二届大学生程序设计竞赛</t>
  </si>
  <si>
    <t>班长</t>
  </si>
  <si>
    <t>普通话水平考试</t>
  </si>
  <si>
    <t>国际大学生数学建模竞赛(MCM/ICM)</t>
  </si>
  <si>
    <t>国家级</t>
  </si>
  <si>
    <t>F奖</t>
  </si>
  <si>
    <t>中国大学生服务外包创新创业大赛东部区域赛</t>
  </si>
  <si>
    <t>发明专利</t>
  </si>
  <si>
    <t>第三位</t>
  </si>
  <si>
    <t>普通话水平测试</t>
  </si>
  <si>
    <t>2025年大学生创新创业训练计划项目结题</t>
  </si>
  <si>
    <t>社会实践活动“双百双进”优秀团队</t>
  </si>
  <si>
    <t>社会实践活动院级一等奖</t>
  </si>
  <si>
    <t>2024CCPC济南站银奖</t>
  </si>
  <si>
    <t>2024ICPC沈阳站银奖</t>
  </si>
  <si>
    <t>2025天梯赛个人二等奖</t>
  </si>
  <si>
    <t>2024ICPC南京站铜奖</t>
  </si>
  <si>
    <t>三等奖</t>
  </si>
  <si>
    <t>主席团成员</t>
  </si>
  <si>
    <t>学院团委委员学生会执行主席</t>
  </si>
  <si>
    <t>M奖</t>
  </si>
  <si>
    <t>学习委员</t>
  </si>
  <si>
    <t>宣调委员</t>
  </si>
  <si>
    <t>第四十一届专业学术竞赛</t>
  </si>
  <si>
    <t>全国计算机等级考试三级</t>
  </si>
  <si>
    <t>团支书</t>
  </si>
  <si>
    <t>服务外包</t>
  </si>
  <si>
    <t>良好</t>
  </si>
  <si>
    <t>全国计算机技术与软件专业技术资格</t>
  </si>
  <si>
    <t>中级</t>
  </si>
  <si>
    <t>年级团总支副书记</t>
  </si>
  <si>
    <t>生活委员</t>
  </si>
  <si>
    <t>第三十六届浙江工业大学”运河杯”大学生课外学术竞赛作品赛一等奖</t>
  </si>
  <si>
    <t>2024年浙江工业大学“双百双进”社会实践院级二等奖</t>
  </si>
  <si>
    <t>国际大学生程序设计竞赛亚洲区域赛（昆明）</t>
  </si>
  <si>
    <t>国际大学生程序设计竞赛亚洲区域赛（上海）</t>
  </si>
  <si>
    <t>浙江省大学生程序设计竞赛</t>
  </si>
  <si>
    <t>校级A类社团印象工大主要负责人</t>
  </si>
  <si>
    <t>党支部书记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</si>
</sst>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7" fillId="0" borderId="0"/>
  </cellStyleXfs>
  <cellXfs count="44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2" borderId="1" xfId="0" applyNumberFormat="1" applyFill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176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2" xfId="49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3" xfId="49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7" fillId="0" borderId="1" xfId="5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1" fillId="0" borderId="1" xfId="0" applyNumberFormat="1" applyFont="1" applyBorder="1" applyAlignment="1" quotePrefix="1">
      <alignment horizontal="center"/>
    </xf>
    <xf numFmtId="49" fontId="1" fillId="0" borderId="1" xfId="0" applyNumberFormat="1" applyFont="1" applyBorder="1" applyAlignment="1" quotePrefix="1">
      <alignment horizontal="center" vertical="center"/>
    </xf>
    <xf numFmtId="49" fontId="0" fillId="0" borderId="1" xfId="0" applyNumberFormat="1" applyBorder="1" applyAlignment="1" quotePrefix="1">
      <alignment horizontal="center" vertical="center"/>
    </xf>
    <xf numFmtId="49" fontId="0" fillId="2" borderId="1" xfId="0" applyNumberFormat="1" applyFill="1" applyBorder="1" applyAlignment="1" quotePrefix="1">
      <alignment horizontal="center" vertical="center"/>
    </xf>
    <xf numFmtId="0" fontId="1" fillId="0" borderId="1" xfId="0" applyFont="1" applyBorder="1" applyAlignment="1" quotePrefix="1">
      <alignment horizontal="center" vertical="center"/>
    </xf>
    <xf numFmtId="49" fontId="2" fillId="2" borderId="1" xfId="0" applyNumberFormat="1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计科110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pane xSplit="2" ySplit="1" topLeftCell="C2" activePane="bottomRight" state="frozen"/>
      <selection/>
      <selection pane="topRight"/>
      <selection pane="bottomLeft"/>
      <selection pane="bottomRight" activeCell="F16" sqref="F16"/>
    </sheetView>
  </sheetViews>
  <sheetFormatPr defaultColWidth="9.2037037037037" defaultRowHeight="14.4" outlineLevelCol="5"/>
  <cols>
    <col min="1" max="1" width="35.6018518518519" style="42" customWidth="1"/>
    <col min="2" max="2" width="14.1296296296296" style="42" customWidth="1"/>
    <col min="3" max="3" width="12.1296296296296" style="42" customWidth="1"/>
    <col min="4" max="4" width="22.3333333333333" style="43" customWidth="1"/>
    <col min="5" max="5" width="17.6018518518519" style="42" customWidth="1"/>
    <col min="6" max="6" width="20" style="42" customWidth="1"/>
  </cols>
  <sheetData>
    <row r="1" spans="1:6">
      <c r="A1" s="27" t="s">
        <v>0</v>
      </c>
      <c r="B1" s="28" t="s">
        <v>1</v>
      </c>
      <c r="C1" s="28" t="s">
        <v>2</v>
      </c>
      <c r="D1" s="11" t="s">
        <v>3</v>
      </c>
      <c r="E1" s="4" t="s">
        <v>4</v>
      </c>
      <c r="F1" s="4" t="s">
        <v>5</v>
      </c>
    </row>
    <row r="2" spans="1:6">
      <c r="A2" s="33" t="s">
        <v>6</v>
      </c>
      <c r="B2" s="44" t="s">
        <v>7</v>
      </c>
      <c r="C2" s="33"/>
      <c r="D2" s="11">
        <f>VLOOKUP(B2,计分表!B:AF,31,0)</f>
        <v>71.5906666666667</v>
      </c>
      <c r="E2" s="4">
        <f>_xlfn.RANK.EQ(D2,$D$2:$D$24,0)</f>
        <v>10</v>
      </c>
      <c r="F2" s="4">
        <v>2</v>
      </c>
    </row>
    <row r="3" spans="1:6">
      <c r="A3" s="33" t="s">
        <v>6</v>
      </c>
      <c r="B3" s="33" t="s">
        <v>8</v>
      </c>
      <c r="C3" s="33"/>
      <c r="D3" s="11">
        <f>VLOOKUP(B3,计分表!B:AF,31,0)</f>
        <v>76.2864047619047</v>
      </c>
      <c r="E3" s="4">
        <f t="shared" ref="E3:E24" si="0">_xlfn.RANK.EQ(D3,$D$2:$D$24,0)</f>
        <v>3</v>
      </c>
      <c r="F3" s="4">
        <v>1</v>
      </c>
    </row>
    <row r="4" spans="1:6">
      <c r="A4" s="33" t="s">
        <v>6</v>
      </c>
      <c r="B4" s="33" t="s">
        <v>9</v>
      </c>
      <c r="C4" s="33"/>
      <c r="D4" s="11">
        <f>VLOOKUP(B4,计分表!B:AF,31,0)</f>
        <v>72.714</v>
      </c>
      <c r="E4" s="4">
        <f t="shared" si="0"/>
        <v>9</v>
      </c>
      <c r="F4" s="4">
        <v>7</v>
      </c>
    </row>
    <row r="5" spans="1:6">
      <c r="A5" s="33" t="s">
        <v>6</v>
      </c>
      <c r="B5" s="33" t="s">
        <v>10</v>
      </c>
      <c r="C5" s="33"/>
      <c r="D5" s="11">
        <f>VLOOKUP(B5,计分表!B:AF,31,0)</f>
        <v>75.15361875</v>
      </c>
      <c r="E5" s="4">
        <f t="shared" si="0"/>
        <v>5</v>
      </c>
      <c r="F5" s="4">
        <v>11</v>
      </c>
    </row>
    <row r="6" spans="1:6">
      <c r="A6" s="33" t="s">
        <v>6</v>
      </c>
      <c r="B6" s="33" t="s">
        <v>11</v>
      </c>
      <c r="C6" s="33"/>
      <c r="D6" s="11">
        <f>VLOOKUP(B6,计分表!B:AF,31,0)</f>
        <v>72.862</v>
      </c>
      <c r="E6" s="4">
        <f t="shared" si="0"/>
        <v>8</v>
      </c>
      <c r="F6" s="4">
        <v>10</v>
      </c>
    </row>
    <row r="7" spans="1:6">
      <c r="A7" s="33" t="s">
        <v>6</v>
      </c>
      <c r="B7" s="33" t="s">
        <v>12</v>
      </c>
      <c r="C7" s="33"/>
      <c r="D7" s="11">
        <f>VLOOKUP(B7,计分表!B:AF,31,0)</f>
        <v>81.511</v>
      </c>
      <c r="E7" s="4">
        <f t="shared" si="0"/>
        <v>1</v>
      </c>
      <c r="F7" s="4">
        <v>6</v>
      </c>
    </row>
    <row r="8" spans="1:6">
      <c r="A8" s="33" t="s">
        <v>6</v>
      </c>
      <c r="B8" s="33" t="s">
        <v>13</v>
      </c>
      <c r="C8" s="33"/>
      <c r="D8" s="11">
        <f>VLOOKUP(B8,计分表!B:AF,31,0)</f>
        <v>68.5001666666667</v>
      </c>
      <c r="E8" s="4">
        <f t="shared" si="0"/>
        <v>14</v>
      </c>
      <c r="F8" s="4">
        <v>17</v>
      </c>
    </row>
    <row r="9" spans="1:6">
      <c r="A9" s="33" t="s">
        <v>6</v>
      </c>
      <c r="B9" s="33" t="s">
        <v>14</v>
      </c>
      <c r="C9" s="33"/>
      <c r="D9" s="11">
        <f>VLOOKUP(B9,计分表!B:AF,31,0)</f>
        <v>63.3120416666667</v>
      </c>
      <c r="E9" s="4">
        <f t="shared" si="0"/>
        <v>19</v>
      </c>
      <c r="F9" s="4">
        <v>20</v>
      </c>
    </row>
    <row r="10" spans="1:6">
      <c r="A10" s="33" t="s">
        <v>6</v>
      </c>
      <c r="B10" s="33" t="s">
        <v>15</v>
      </c>
      <c r="C10" s="33"/>
      <c r="D10" s="11">
        <f>VLOOKUP(B10,计分表!B:AF,31,0)</f>
        <v>69.9767777777778</v>
      </c>
      <c r="E10" s="4">
        <f t="shared" si="0"/>
        <v>12</v>
      </c>
      <c r="F10" s="4">
        <v>9</v>
      </c>
    </row>
    <row r="11" spans="1:6">
      <c r="A11" s="33" t="s">
        <v>6</v>
      </c>
      <c r="B11" s="33" t="s">
        <v>16</v>
      </c>
      <c r="C11" s="33"/>
      <c r="D11" s="11">
        <f>VLOOKUP(B11,计分表!B:AF,31,0)</f>
        <v>64.5714</v>
      </c>
      <c r="E11" s="4">
        <f t="shared" si="0"/>
        <v>17</v>
      </c>
      <c r="F11" s="4">
        <v>15</v>
      </c>
    </row>
    <row r="12" spans="1:6">
      <c r="A12" s="33" t="s">
        <v>6</v>
      </c>
      <c r="B12" s="33" t="s">
        <v>17</v>
      </c>
      <c r="C12" s="33"/>
      <c r="D12" s="11">
        <f>VLOOKUP(B12,计分表!B:AF,31,0)</f>
        <v>64.7655333333333</v>
      </c>
      <c r="E12" s="4">
        <f t="shared" si="0"/>
        <v>16</v>
      </c>
      <c r="F12" s="4">
        <v>18</v>
      </c>
    </row>
    <row r="13" spans="1:6">
      <c r="A13" s="33" t="s">
        <v>6</v>
      </c>
      <c r="B13" s="33" t="s">
        <v>18</v>
      </c>
      <c r="C13" s="33"/>
      <c r="D13" s="11">
        <f>VLOOKUP(B13,计分表!B:AF,31,0)</f>
        <v>69.8179625</v>
      </c>
      <c r="E13" s="4">
        <f t="shared" si="0"/>
        <v>13</v>
      </c>
      <c r="F13" s="4">
        <v>16</v>
      </c>
    </row>
    <row r="14" spans="1:6">
      <c r="A14" s="33" t="s">
        <v>6</v>
      </c>
      <c r="B14" s="33" t="s">
        <v>19</v>
      </c>
      <c r="C14" s="33"/>
      <c r="D14" s="11">
        <f>VLOOKUP(B14,计分表!B:AF,31,0)</f>
        <v>49.3667619047619</v>
      </c>
      <c r="E14" s="4">
        <f t="shared" si="0"/>
        <v>23</v>
      </c>
      <c r="F14" s="4">
        <v>23</v>
      </c>
    </row>
    <row r="15" spans="1:6">
      <c r="A15" s="33" t="s">
        <v>6</v>
      </c>
      <c r="B15" s="33" t="s">
        <v>20</v>
      </c>
      <c r="C15" s="33"/>
      <c r="D15" s="11">
        <f>VLOOKUP(B15,计分表!B:AF,31,0)</f>
        <v>76.481</v>
      </c>
      <c r="E15" s="4">
        <f t="shared" si="0"/>
        <v>2</v>
      </c>
      <c r="F15" s="4">
        <v>8</v>
      </c>
    </row>
    <row r="16" spans="1:6">
      <c r="A16" s="33" t="s">
        <v>6</v>
      </c>
      <c r="B16" s="33" t="s">
        <v>21</v>
      </c>
      <c r="C16" s="33"/>
      <c r="D16" s="11">
        <f>VLOOKUP(B16,计分表!B:AF,31,0)</f>
        <v>73.97574375</v>
      </c>
      <c r="E16" s="4">
        <f t="shared" si="0"/>
        <v>6</v>
      </c>
      <c r="F16" s="4">
        <v>5</v>
      </c>
    </row>
    <row r="17" spans="1:6">
      <c r="A17" s="33" t="s">
        <v>6</v>
      </c>
      <c r="B17" s="33" t="s">
        <v>22</v>
      </c>
      <c r="C17" s="33"/>
      <c r="D17" s="11">
        <f>VLOOKUP(B17,计分表!B:AF,31,0)</f>
        <v>60.096</v>
      </c>
      <c r="E17" s="4">
        <f t="shared" si="0"/>
        <v>22</v>
      </c>
      <c r="F17" s="4">
        <v>22</v>
      </c>
    </row>
    <row r="18" spans="1:6">
      <c r="A18" s="33" t="s">
        <v>6</v>
      </c>
      <c r="B18" s="33" t="s">
        <v>23</v>
      </c>
      <c r="C18" s="33"/>
      <c r="D18" s="11">
        <f>VLOOKUP(B18,计分表!B:AF,31,0)</f>
        <v>70.8214047619048</v>
      </c>
      <c r="E18" s="4">
        <f t="shared" si="0"/>
        <v>11</v>
      </c>
      <c r="F18" s="4">
        <v>3</v>
      </c>
    </row>
    <row r="19" spans="1:6">
      <c r="A19" s="33" t="s">
        <v>6</v>
      </c>
      <c r="B19" s="33" t="s">
        <v>24</v>
      </c>
      <c r="C19" s="33"/>
      <c r="D19" s="11">
        <f>VLOOKUP(B19,计分表!B:AF,31,0)</f>
        <v>64.4175208333333</v>
      </c>
      <c r="E19" s="4">
        <f t="shared" si="0"/>
        <v>18</v>
      </c>
      <c r="F19" s="4">
        <v>12</v>
      </c>
    </row>
    <row r="20" spans="1:6">
      <c r="A20" s="33" t="s">
        <v>6</v>
      </c>
      <c r="B20" s="33" t="s">
        <v>25</v>
      </c>
      <c r="C20" s="33"/>
      <c r="D20" s="11">
        <f>VLOOKUP(B20,计分表!B:AF,31,0)</f>
        <v>73.9079770833333</v>
      </c>
      <c r="E20" s="4">
        <f t="shared" si="0"/>
        <v>7</v>
      </c>
      <c r="F20" s="4">
        <v>4</v>
      </c>
    </row>
    <row r="21" spans="1:6">
      <c r="A21" s="33" t="s">
        <v>6</v>
      </c>
      <c r="B21" s="33" t="s">
        <v>26</v>
      </c>
      <c r="C21" s="33"/>
      <c r="D21" s="11">
        <f>VLOOKUP(B21,计分表!B:AF,31,0)</f>
        <v>61.4024375</v>
      </c>
      <c r="E21" s="4">
        <f t="shared" si="0"/>
        <v>21</v>
      </c>
      <c r="F21" s="4">
        <v>19</v>
      </c>
    </row>
    <row r="22" spans="1:6">
      <c r="A22" s="33" t="s">
        <v>6</v>
      </c>
      <c r="B22" s="33" t="s">
        <v>27</v>
      </c>
      <c r="C22" s="33"/>
      <c r="D22" s="11">
        <f>VLOOKUP(B22,计分表!B:AF,31,0)</f>
        <v>76.0972395833333</v>
      </c>
      <c r="E22" s="4">
        <f t="shared" si="0"/>
        <v>4</v>
      </c>
      <c r="F22" s="4">
        <v>14</v>
      </c>
    </row>
    <row r="23" spans="1:6">
      <c r="A23" s="33" t="s">
        <v>6</v>
      </c>
      <c r="B23" s="33" t="s">
        <v>28</v>
      </c>
      <c r="C23" s="33"/>
      <c r="D23" s="11">
        <f>VLOOKUP(B23,计分表!B:AF,31,0)</f>
        <v>61.6502458333333</v>
      </c>
      <c r="E23" s="4">
        <f t="shared" si="0"/>
        <v>20</v>
      </c>
      <c r="F23" s="4">
        <v>21</v>
      </c>
    </row>
    <row r="24" spans="1:6">
      <c r="A24" s="33" t="s">
        <v>6</v>
      </c>
      <c r="B24" s="33" t="s">
        <v>29</v>
      </c>
      <c r="C24" s="33"/>
      <c r="D24" s="11">
        <f>VLOOKUP(B24,计分表!B:AF,31,0)</f>
        <v>64.8030833333333</v>
      </c>
      <c r="E24" s="4">
        <f t="shared" si="0"/>
        <v>15</v>
      </c>
      <c r="F24" s="4">
        <v>13</v>
      </c>
    </row>
  </sheetData>
  <autoFilter xmlns:etc="http://www.wps.cn/officeDocument/2017/etCustomData" ref="A1:F24" etc:filterBottomFollowUsedRange="0">
    <extLst/>
  </autoFilter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26"/>
  <sheetViews>
    <sheetView workbookViewId="0">
      <pane xSplit="2" ySplit="3" topLeftCell="H4" activePane="bottomRight" state="frozen"/>
      <selection/>
      <selection pane="topRight"/>
      <selection pane="bottomLeft"/>
      <selection pane="bottomRight" activeCell="K9" sqref="K9"/>
    </sheetView>
  </sheetViews>
  <sheetFormatPr defaultColWidth="9.2037037037037" defaultRowHeight="14.4"/>
  <cols>
    <col min="1" max="1" width="35.462962962963" style="24" customWidth="1"/>
    <col min="2" max="2" width="14.1296296296296" style="24" customWidth="1"/>
    <col min="3" max="3" width="10.1296296296296" style="24" customWidth="1"/>
    <col min="4" max="4" width="15.9259259259259" style="25" customWidth="1"/>
    <col min="5" max="5" width="17.1296296296296" style="25" customWidth="1"/>
    <col min="6" max="6" width="15.9259259259259" style="25" customWidth="1"/>
    <col min="7" max="8" width="13.8611111111111" style="25" customWidth="1"/>
    <col min="9" max="9" width="5.66666666666667" style="25" customWidth="1"/>
    <col min="10" max="10" width="15.9259259259259" style="25" customWidth="1"/>
    <col min="11" max="11" width="16.7314814814815" style="26" customWidth="1"/>
    <col min="12" max="12" width="14.7962962962963" style="26" customWidth="1"/>
    <col min="13" max="13" width="20.2037037037037" style="26" customWidth="1"/>
    <col min="14" max="14" width="11.7314814814815" style="26" customWidth="1"/>
    <col min="15" max="15" width="11.7314814814815" style="25" customWidth="1"/>
    <col min="16" max="16" width="8.52777777777778" style="26" customWidth="1"/>
    <col min="17" max="17" width="15.9259259259259" style="25" customWidth="1"/>
    <col min="18" max="18" width="18.0648148148148" style="26" customWidth="1"/>
    <col min="19" max="19" width="20.2037037037037" style="26" customWidth="1"/>
    <col min="20" max="20" width="15.9259259259259" style="26" customWidth="1"/>
    <col min="21" max="21" width="9.39814814814815" style="26" customWidth="1"/>
    <col min="22" max="22" width="10.2037037037037" style="26" customWidth="1"/>
    <col min="23" max="23" width="6" style="26" customWidth="1"/>
    <col min="24" max="24" width="7.12962962962963" style="26" customWidth="1"/>
    <col min="25" max="25" width="9.39814814814815" style="26" customWidth="1"/>
    <col min="26" max="26" width="15.9259259259259" style="26" customWidth="1"/>
    <col min="27" max="27" width="13.8611111111111" style="26" customWidth="1"/>
    <col min="28" max="29" width="9.39814814814815" style="26" customWidth="1"/>
    <col min="30" max="30" width="7.33333333333333" style="26" customWidth="1"/>
    <col min="31" max="31" width="22.462962962963" style="26" customWidth="1"/>
    <col min="32" max="32" width="15.9259259259259" style="26" customWidth="1"/>
    <col min="33" max="16384" width="9.2037037037037" style="26"/>
  </cols>
  <sheetData>
    <row r="1" s="23" customFormat="1" ht="40.05" customHeight="1" spans="1:32">
      <c r="A1" s="27" t="s">
        <v>0</v>
      </c>
      <c r="B1" s="28" t="s">
        <v>1</v>
      </c>
      <c r="C1" s="28" t="s">
        <v>2</v>
      </c>
      <c r="D1" s="29" t="s">
        <v>30</v>
      </c>
      <c r="E1" s="29"/>
      <c r="F1" s="29"/>
      <c r="G1" s="29"/>
      <c r="H1" s="29"/>
      <c r="I1" s="29"/>
      <c r="J1" s="29"/>
      <c r="K1" s="29" t="s">
        <v>31</v>
      </c>
      <c r="L1" s="29" t="s">
        <v>32</v>
      </c>
      <c r="M1" s="29"/>
      <c r="N1" s="29"/>
      <c r="O1" s="29"/>
      <c r="P1" s="29"/>
      <c r="Q1" s="29"/>
      <c r="R1" s="35" t="s">
        <v>33</v>
      </c>
      <c r="S1" s="35"/>
      <c r="T1" s="35"/>
      <c r="U1" s="29" t="s">
        <v>34</v>
      </c>
      <c r="V1" s="29"/>
      <c r="W1" s="29"/>
      <c r="X1" s="29"/>
      <c r="Y1" s="29"/>
      <c r="Z1" s="29"/>
      <c r="AA1" s="35" t="s">
        <v>35</v>
      </c>
      <c r="AB1" s="35"/>
      <c r="AC1" s="35"/>
      <c r="AD1" s="35"/>
      <c r="AE1" s="35"/>
      <c r="AF1" s="40" t="s">
        <v>36</v>
      </c>
    </row>
    <row r="2" s="23" customFormat="1" ht="40.05" customHeight="1" spans="1:32">
      <c r="A2" s="27"/>
      <c r="B2" s="28"/>
      <c r="C2" s="28"/>
      <c r="D2" s="28" t="s">
        <v>37</v>
      </c>
      <c r="E2" s="30" t="s">
        <v>38</v>
      </c>
      <c r="F2" s="30"/>
      <c r="G2" s="30"/>
      <c r="H2" s="30"/>
      <c r="I2" s="30"/>
      <c r="J2" s="28" t="s">
        <v>39</v>
      </c>
      <c r="K2" s="29"/>
      <c r="L2" s="30" t="s">
        <v>40</v>
      </c>
      <c r="M2" s="30" t="s">
        <v>41</v>
      </c>
      <c r="N2" s="30"/>
      <c r="O2" s="30"/>
      <c r="P2" s="30"/>
      <c r="Q2" s="30" t="s">
        <v>42</v>
      </c>
      <c r="R2" s="32" t="s">
        <v>43</v>
      </c>
      <c r="S2" s="36" t="s">
        <v>44</v>
      </c>
      <c r="T2" s="32" t="s">
        <v>45</v>
      </c>
      <c r="U2" s="37" t="s">
        <v>46</v>
      </c>
      <c r="V2" s="32" t="s">
        <v>47</v>
      </c>
      <c r="W2" s="32"/>
      <c r="X2" s="32"/>
      <c r="Y2" s="31" t="s">
        <v>48</v>
      </c>
      <c r="Z2" s="32" t="s">
        <v>49</v>
      </c>
      <c r="AA2" s="31" t="s">
        <v>50</v>
      </c>
      <c r="AB2" s="31" t="s">
        <v>51</v>
      </c>
      <c r="AC2" s="31" t="s">
        <v>52</v>
      </c>
      <c r="AD2" s="37" t="s">
        <v>53</v>
      </c>
      <c r="AE2" s="32" t="s">
        <v>54</v>
      </c>
      <c r="AF2" s="40"/>
    </row>
    <row r="3" s="23" customFormat="1" ht="40.05" customHeight="1" spans="1:32">
      <c r="A3" s="27"/>
      <c r="B3" s="28"/>
      <c r="C3" s="28"/>
      <c r="D3" s="28"/>
      <c r="E3" s="31" t="s">
        <v>55</v>
      </c>
      <c r="F3" s="32" t="s">
        <v>56</v>
      </c>
      <c r="G3" s="28" t="s">
        <v>57</v>
      </c>
      <c r="H3" s="28" t="s">
        <v>58</v>
      </c>
      <c r="I3" s="28" t="s">
        <v>3</v>
      </c>
      <c r="J3" s="28"/>
      <c r="K3" s="29"/>
      <c r="L3" s="30"/>
      <c r="M3" s="30" t="s">
        <v>59</v>
      </c>
      <c r="N3" s="30" t="s">
        <v>60</v>
      </c>
      <c r="O3" s="30" t="s">
        <v>61</v>
      </c>
      <c r="P3" s="30" t="s">
        <v>3</v>
      </c>
      <c r="Q3" s="30"/>
      <c r="R3" s="32"/>
      <c r="S3" s="38"/>
      <c r="T3" s="32"/>
      <c r="U3" s="39"/>
      <c r="V3" s="32" t="s">
        <v>62</v>
      </c>
      <c r="W3" s="32" t="s">
        <v>63</v>
      </c>
      <c r="X3" s="32" t="s">
        <v>64</v>
      </c>
      <c r="Y3" s="41"/>
      <c r="Z3" s="32"/>
      <c r="AA3" s="41"/>
      <c r="AB3" s="41"/>
      <c r="AC3" s="41"/>
      <c r="AD3" s="39"/>
      <c r="AE3" s="32"/>
      <c r="AF3" s="40"/>
    </row>
    <row r="4" spans="1:32">
      <c r="A4" s="33" t="s">
        <v>6</v>
      </c>
      <c r="B4" s="44" t="s">
        <v>7</v>
      </c>
      <c r="C4" s="33"/>
      <c r="D4" s="34">
        <f>SUMIFS(德育素质!H:H,德育素质!B:B,B4,德育素质!D:D,"=基本评定分")</f>
        <v>5.28</v>
      </c>
      <c r="E4" s="34">
        <f>MIN(2,SUMIFS(德育素质!H:H,德育素质!A:A,A4,德育素质!D:D,"=集体评定等级分",德育素质!E:E,"=班级考评等级")+SUMIFS(德育素质!H:H,德育素质!B:B,B4,德育素质!D:D,"=集体评定等级分"))</f>
        <v>2</v>
      </c>
      <c r="F4" s="34">
        <f>MIN(2,SUMIFS(德育素质!H:H,德育素质!B:B,B4,德育素质!D:D,"=社会责任记实分"))</f>
        <v>0</v>
      </c>
      <c r="G4" s="34">
        <f>SUMIFS(德育素质!H:H,德育素质!B:B,B4,德育素质!D:D,"=违纪违规扣分")</f>
        <v>0</v>
      </c>
      <c r="H4" s="34">
        <f>SUMIFS(德育素质!H:H,德育素质!B:B,B4,德育素质!D:D,"=荣誉称号加分")</f>
        <v>0</v>
      </c>
      <c r="I4" s="34">
        <f>MIN(4,E4+F4+G4+H4)</f>
        <v>2</v>
      </c>
      <c r="J4" s="34">
        <f>D4+I4</f>
        <v>7.28</v>
      </c>
      <c r="K4" s="34">
        <f>(VLOOKUP(B4,智育素质!B:D,3,0)*10+50)*0.6</f>
        <v>53.796</v>
      </c>
      <c r="L4" s="34">
        <f>SUMIFS(体育素质!J:J,体育素质!B:B,B4,体育素质!D:D,"=体育课程成绩",体育素质!E:E,"=体育成绩")/40</f>
        <v>4.17</v>
      </c>
      <c r="M4" s="34">
        <f>SUMIFS(体育素质!L:L,体育素质!B:B,B4,体育素质!D:D,"=校内外体育竞赛")</f>
        <v>0</v>
      </c>
      <c r="N4" s="34">
        <f>SUMIFS(体育素质!L:L,体育素质!B:B,B4,体育素质!D:D,"=校内外体育活动",体育素质!E:E,"=早锻炼")</f>
        <v>0</v>
      </c>
      <c r="O4" s="34">
        <f>SUMIFS(体育素质!L:L,体育素质!B:B,B4,体育素质!D:D,"=校内外体育活动",体育素质!E:E,"=校园跑")</f>
        <v>1</v>
      </c>
      <c r="P4" s="34">
        <f>MIN(3,M4+N4+O4)</f>
        <v>1</v>
      </c>
      <c r="Q4" s="34">
        <f>MIN(8,P4+L4)</f>
        <v>5.17</v>
      </c>
      <c r="R4" s="34">
        <f>MIN(0.5,SUMIFS(美育素质!L:L,美育素质!B:B,B4,美育素质!D:D,"=文化艺术实践"))</f>
        <v>0</v>
      </c>
      <c r="S4" s="34">
        <f>SUMIFS(美育素质!L:L,美育素质!B:B,B4,美育素质!D:D,"=校内外文化艺术竞赛")</f>
        <v>0</v>
      </c>
      <c r="T4" s="34">
        <f>MIN(5,S4+R4)</f>
        <v>0</v>
      </c>
      <c r="U4" s="34">
        <f>MAX(0,SUMIFS(劳育素质!K:K,劳育素质!B:B,B4,劳育素质!D:D,"=劳动日常考核基础分")+SUMIFS(劳育素质!K:K,劳育素质!B:B,B4,劳育素质!D:D,"=活动与卫生加减分"))</f>
        <v>1.46966666666667</v>
      </c>
      <c r="V4" s="34">
        <f>SUMIFS(劳育素质!K:K,劳育素质!B:B,B4,劳育素质!D:D,"=志愿服务",劳育素质!F:F,"=A类+B类")</f>
        <v>0.875</v>
      </c>
      <c r="W4" s="34">
        <f>MIN(0.5,SUMIFS(劳育素质!K:K,劳育素质!B:B,B4,劳育素质!D:D,"=志愿服务",劳育素质!F:F,"=C类"))</f>
        <v>0</v>
      </c>
      <c r="X4" s="34">
        <f>MIN(4,V4+W4)</f>
        <v>0.875</v>
      </c>
      <c r="Y4" s="34">
        <f>SUMIFS(劳育素质!K:K,劳育素质!B:B,B4,劳育素质!D:D,"=实习实训")</f>
        <v>0</v>
      </c>
      <c r="Z4" s="34">
        <f>MIN(5,U4+X4+Y4)</f>
        <v>2.34466666666667</v>
      </c>
      <c r="AA4" s="34">
        <f>SUMIFS(创新与实践素质!L:L,创新与实践素质!B:B,B4,创新与实践素质!D:D,"=创新创业素质")</f>
        <v>2</v>
      </c>
      <c r="AB4" s="34">
        <f>SUMIFS(创新与实践素质!L:L,创新与实践素质!B:B,B4,创新与实践素质!D:D,"=水平考试")</f>
        <v>0</v>
      </c>
      <c r="AC4" s="34">
        <f>SUMIFS(创新与实践素质!L:L,创新与实践素质!B:B,B4,创新与实践素质!D:D,"=社会实践")</f>
        <v>0</v>
      </c>
      <c r="AD4" s="34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1</v>
      </c>
      <c r="AE4" s="34">
        <f>MIN(12,AA4+AB4+AC4+AD4)</f>
        <v>3</v>
      </c>
      <c r="AF4" s="34">
        <f>AE4+Z4+T4+Q4+K4+J4</f>
        <v>71.5906666666667</v>
      </c>
    </row>
    <row r="5" spans="1:32">
      <c r="A5" s="33" t="s">
        <v>6</v>
      </c>
      <c r="B5" s="33" t="s">
        <v>8</v>
      </c>
      <c r="C5" s="33"/>
      <c r="D5" s="34">
        <f>SUMIFS(德育素质!H:H,德育素质!B:B,B5,德育素质!D:D,"=基本评定分")</f>
        <v>5.28</v>
      </c>
      <c r="E5" s="34">
        <f>MIN(2,SUMIFS(德育素质!H:H,德育素质!A:A,A5,德育素质!D:D,"=集体评定等级分",德育素质!E:E,"=班级考评等级")+SUMIFS(德育素质!H:H,德育素质!B:B,B5,德育素质!D:D,"=集体评定等级分"))</f>
        <v>2</v>
      </c>
      <c r="F5" s="34">
        <f>MIN(2,SUMIFS(德育素质!H:H,德育素质!B:B,B5,德育素质!D:D,"=社会责任记实分"))</f>
        <v>0.1</v>
      </c>
      <c r="G5" s="34">
        <f>SUMIFS(德育素质!H:H,德育素质!B:B,B5,德育素质!D:D,"=违纪违规扣分")</f>
        <v>0</v>
      </c>
      <c r="H5" s="34">
        <f>SUMIFS(德育素质!H:H,德育素质!B:B,B5,德育素质!D:D,"=荣誉称号加分")</f>
        <v>0</v>
      </c>
      <c r="I5" s="34">
        <f>MIN(4,E5+F5+G5+H5)</f>
        <v>2.1</v>
      </c>
      <c r="J5" s="34">
        <f>D5+I5</f>
        <v>7.38</v>
      </c>
      <c r="K5" s="34">
        <f>(VLOOKUP(B5,智育素质!B:D,3,0)*10+50)*0.6</f>
        <v>54.06</v>
      </c>
      <c r="L5" s="34">
        <f>SUMIFS(体育素质!J:J,体育素质!B:B,B5,体育素质!D:D,"=体育课程成绩",体育素质!E:E,"=体育成绩")/40</f>
        <v>3.87</v>
      </c>
      <c r="M5" s="34">
        <f>SUMIFS(体育素质!L:L,体育素质!B:B,B5,体育素质!D:D,"=校内外体育竞赛")</f>
        <v>0</v>
      </c>
      <c r="N5" s="34">
        <f>SUMIFS(体育素质!L:L,体育素质!B:B,B5,体育素质!D:D,"=校内外体育活动",体育素质!E:E,"=早锻炼")</f>
        <v>0</v>
      </c>
      <c r="O5" s="34">
        <f>SUMIFS(体育素质!L:L,体育素质!B:B,B5,体育素质!D:D,"=校内外体育活动",体育素质!E:E,"=校园跑")</f>
        <v>1</v>
      </c>
      <c r="P5" s="34">
        <f>MIN(3,M5+N5+O5)</f>
        <v>1</v>
      </c>
      <c r="Q5" s="34">
        <f>MIN(8,P5+L5)</f>
        <v>4.87</v>
      </c>
      <c r="R5" s="34">
        <f>MIN(0.5,SUMIFS(美育素质!L:L,美育素质!B:B,B5,美育素质!D:D,"=文化艺术实践"))</f>
        <v>0</v>
      </c>
      <c r="S5" s="34">
        <f>SUMIFS(美育素质!L:L,美育素质!B:B,B5,美育素质!D:D,"=校内外文化艺术竞赛")</f>
        <v>0</v>
      </c>
      <c r="T5" s="34">
        <f>MIN(5,S5+R5)</f>
        <v>0</v>
      </c>
      <c r="U5" s="34">
        <f>MAX(0,SUMIFS(劳育素质!K:K,劳育素质!B:B,B5,劳育素质!D:D,"=劳动日常考核基础分")+SUMIFS(劳育素质!K:K,劳育素质!B:B,B5,劳育素质!D:D,"=活动与卫生加减分"))</f>
        <v>1.52640476190476</v>
      </c>
      <c r="V5" s="34">
        <f>SUMIFS(劳育素质!K:K,劳育素质!B:B,B5,劳育素质!D:D,"=志愿服务",劳育素质!F:F,"=A类+B类")</f>
        <v>1</v>
      </c>
      <c r="W5" s="34">
        <f>SUMIFS(劳育素质!K:K,劳育素质!B:B,B5,劳育素质!D:D,"=志愿服务",劳育素质!F:F,"=C类")</f>
        <v>0</v>
      </c>
      <c r="X5" s="34">
        <f>MIN(4,V5+W5)</f>
        <v>1</v>
      </c>
      <c r="Y5" s="34">
        <f>SUMIFS(劳育素质!K:K,劳育素质!B:B,B5,劳育素质!D:D,"=实习实训")</f>
        <v>0</v>
      </c>
      <c r="Z5" s="34">
        <f>MIN(5,U5+X5+Y5)</f>
        <v>2.52640476190476</v>
      </c>
      <c r="AA5" s="34">
        <f>SUMIFS(创新与实践素质!L:L,创新与实践素质!B:B,B5,创新与实践素质!D:D,"=创新创业素质")</f>
        <v>6.85</v>
      </c>
      <c r="AB5" s="34">
        <f>SUMIFS(创新与实践素质!L:L,创新与实践素质!B:B,B5,创新与实践素质!D:D,"=水平考试")</f>
        <v>0</v>
      </c>
      <c r="AC5" s="34">
        <f>SUMIFS(创新与实践素质!L:L,创新与实践素质!B:B,B5,创新与实践素质!D:D,"=社会实践")</f>
        <v>0</v>
      </c>
      <c r="AD5" s="34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0.6</v>
      </c>
      <c r="AE5" s="34">
        <f>MIN(12,AA5+AB5+AC5+AD5)</f>
        <v>7.45</v>
      </c>
      <c r="AF5" s="34">
        <f>AE5+Z5+T5+Q5+K5+J5</f>
        <v>76.2864047619047</v>
      </c>
    </row>
    <row r="6" spans="1:32">
      <c r="A6" s="33" t="s">
        <v>6</v>
      </c>
      <c r="B6" s="33" t="s">
        <v>9</v>
      </c>
      <c r="C6" s="33"/>
      <c r="D6" s="34">
        <f>SUMIFS(德育素质!H:H,德育素质!B:B,B6,德育素质!D:D,"=基本评定分")</f>
        <v>6</v>
      </c>
      <c r="E6" s="34">
        <f>MIN(2,SUMIFS(德育素质!H:H,德育素质!A:A,A6,德育素质!D:D,"=集体评定等级分",德育素质!E:E,"=班级考评等级")+SUMIFS(德育素质!H:H,德育素质!B:B,B6,德育素质!D:D,"=集体评定等级分"))</f>
        <v>2</v>
      </c>
      <c r="F6" s="34">
        <f>MIN(2,SUMIFS(德育素质!H:H,德育素质!B:B,B6,德育素质!D:D,"=社会责任记实分"))</f>
        <v>0</v>
      </c>
      <c r="G6" s="34">
        <f>SUMIFS(德育素质!H:H,德育素质!B:B,B6,德育素质!D:D,"=违纪违规扣分")</f>
        <v>0</v>
      </c>
      <c r="H6" s="34">
        <f>SUMIFS(德育素质!H:H,德育素质!B:B,B6,德育素质!D:D,"=荣誉称号加分")</f>
        <v>0.25</v>
      </c>
      <c r="I6" s="34">
        <f>MIN(4,E6+F6+G6+H6)</f>
        <v>2.25</v>
      </c>
      <c r="J6" s="34">
        <f>D6+I6</f>
        <v>8.25</v>
      </c>
      <c r="K6" s="34">
        <f>(VLOOKUP(B6,智育素质!B:D,3,0)*10+50)*0.6</f>
        <v>53.208</v>
      </c>
      <c r="L6" s="34">
        <f>SUMIFS(体育素质!J:J,体育素质!B:B,B6,体育素质!D:D,"=体育课程成绩",体育素质!E:E,"=体育成绩")/40</f>
        <v>3.84</v>
      </c>
      <c r="M6" s="34">
        <f>SUMIFS(体育素质!L:L,体育素质!B:B,B6,体育素质!D:D,"=校内外体育竞赛")</f>
        <v>0</v>
      </c>
      <c r="N6" s="34">
        <f>SUMIFS(体育素质!L:L,体育素质!B:B,B6,体育素质!D:D,"=校内外体育活动",体育素质!E:E,"=早锻炼")</f>
        <v>0</v>
      </c>
      <c r="O6" s="34">
        <f>SUMIFS(体育素质!L:L,体育素质!B:B,B6,体育素质!D:D,"=校内外体育活动",体育素质!E:E,"=校园跑")</f>
        <v>1</v>
      </c>
      <c r="P6" s="34">
        <f>MIN(3,M6+N6+O6)</f>
        <v>1</v>
      </c>
      <c r="Q6" s="34">
        <f>MIN(8,P6+L6)</f>
        <v>4.84</v>
      </c>
      <c r="R6" s="34">
        <f>MIN(0.5,SUMIFS(美育素质!L:L,美育素质!B:B,B6,美育素质!D:D,"=文化艺术实践"))</f>
        <v>0</v>
      </c>
      <c r="S6" s="34">
        <f>SUMIFS(美育素质!L:L,美育素质!B:B,B6,美育素质!D:D,"=校内外文化艺术竞赛")</f>
        <v>0</v>
      </c>
      <c r="T6" s="34">
        <f>MIN(5,S6+R6)</f>
        <v>0</v>
      </c>
      <c r="U6" s="34">
        <f>MAX(0,SUMIFS(劳育素质!K:K,劳育素质!B:B,B6,劳育素质!D:D,"=劳动日常考核基础分")+SUMIFS(劳育素质!K:K,劳育素质!B:B,B6,劳育素质!D:D,"=活动与卫生加减分"))</f>
        <v>1.491</v>
      </c>
      <c r="V6" s="34">
        <f>SUMIFS(劳育素质!K:K,劳育素质!B:B,B6,劳育素质!D:D,"=志愿服务",劳育素质!F:F,"=A类+B类")</f>
        <v>0.925</v>
      </c>
      <c r="W6" s="34">
        <f>SUMIFS(劳育素质!K:K,劳育素质!B:B,B6,劳育素质!D:D,"=志愿服务",劳育素质!F:F,"=C类")</f>
        <v>0</v>
      </c>
      <c r="X6" s="34">
        <f>MIN(4,V6+W6)</f>
        <v>0.925</v>
      </c>
      <c r="Y6" s="34">
        <f>SUMIFS(劳育素质!K:K,劳育素质!B:B,B6,劳育素质!D:D,"=实习实训")</f>
        <v>0</v>
      </c>
      <c r="Z6" s="34">
        <f>MIN(5,U6+X6+Y6)</f>
        <v>2.416</v>
      </c>
      <c r="AA6" s="34">
        <f>SUMIFS(创新与实践素质!L:L,创新与实践素质!B:B,B6,创新与实践素质!D:D,"=创新创业素质")</f>
        <v>2.5</v>
      </c>
      <c r="AB6" s="34">
        <f>SUMIFS(创新与实践素质!L:L,创新与实践素质!B:B,B6,创新与实践素质!D:D,"=水平考试")</f>
        <v>0.5</v>
      </c>
      <c r="AC6" s="34">
        <f>SUMIFS(创新与实践素质!L:L,创新与实践素质!B:B,B6,创新与实践素质!D:D,"=社会实践")</f>
        <v>0</v>
      </c>
      <c r="AD6" s="34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1</v>
      </c>
      <c r="AE6" s="34">
        <f>MIN(12,AA6+AB6+AC6+AD6)</f>
        <v>4</v>
      </c>
      <c r="AF6" s="34">
        <f>AE6+Z6+T6+Q6+K6+J6</f>
        <v>72.714</v>
      </c>
    </row>
    <row r="7" spans="1:32">
      <c r="A7" s="33" t="s">
        <v>6</v>
      </c>
      <c r="B7" s="33" t="s">
        <v>10</v>
      </c>
      <c r="C7" s="33"/>
      <c r="D7" s="34">
        <f>SUMIFS(德育素质!H:H,德育素质!B:B,B7,德育素质!D:D,"=基本评定分")</f>
        <v>6</v>
      </c>
      <c r="E7" s="34">
        <f>MIN(2,SUMIFS(德育素质!H:H,德育素质!A:A,A7,德育素质!D:D,"=集体评定等级分",德育素质!E:E,"=班级考评等级")+SUMIFS(德育素质!H:H,德育素质!B:B,B7,德育素质!D:D,"=集体评定等级分"))</f>
        <v>2</v>
      </c>
      <c r="F7" s="34">
        <f>MIN(2,SUMIFS(德育素质!H:H,德育素质!B:B,B7,德育素质!D:D,"=社会责任记实分"))</f>
        <v>0.1</v>
      </c>
      <c r="G7" s="34">
        <f>SUMIFS(德育素质!H:H,德育素质!B:B,B7,德育素质!D:D,"=违纪违规扣分")</f>
        <v>0</v>
      </c>
      <c r="H7" s="34">
        <f>SUMIFS(德育素质!H:H,德育素质!B:B,B7,德育素质!D:D,"=荣誉称号加分")</f>
        <v>0</v>
      </c>
      <c r="I7" s="34">
        <f>MIN(4,E7+F7+G7+H7)</f>
        <v>2.1</v>
      </c>
      <c r="J7" s="34">
        <f>D7+I7</f>
        <v>8.1</v>
      </c>
      <c r="K7" s="34">
        <f>(VLOOKUP(B7,智育素质!B:D,3,0)*10+50)*0.6</f>
        <v>51.69</v>
      </c>
      <c r="L7" s="34">
        <f>SUMIFS(体育素质!J:J,体育素质!B:B,B7,体育素质!D:D,"=体育课程成绩",体育素质!E:E,"=体育成绩")/40</f>
        <v>3.47</v>
      </c>
      <c r="M7" s="34">
        <f>SUMIFS(体育素质!L:L,体育素质!B:B,B7,体育素质!D:D,"=校内外体育竞赛")</f>
        <v>0</v>
      </c>
      <c r="N7" s="34">
        <f>SUMIFS(体育素质!L:L,体育素质!B:B,B7,体育素质!D:D,"=校内外体育活动",体育素质!E:E,"=早锻炼")</f>
        <v>0</v>
      </c>
      <c r="O7" s="34">
        <f>SUMIFS(体育素质!L:L,体育素质!B:B,B7,体育素质!D:D,"=校内外体育活动",体育素质!E:E,"=校园跑")</f>
        <v>0.69421875</v>
      </c>
      <c r="P7" s="34">
        <f>MIN(3,M7+N7+O7)</f>
        <v>0.69421875</v>
      </c>
      <c r="Q7" s="34">
        <f>MIN(8,P7+L7)</f>
        <v>4.16421875</v>
      </c>
      <c r="R7" s="34">
        <f>MIN(0.5,SUMIFS(美育素质!L:L,美育素质!B:B,B7,美育素质!D:D,"=文化艺术实践"))</f>
        <v>0</v>
      </c>
      <c r="S7" s="34">
        <f>SUMIFS(美育素质!L:L,美育素质!B:B,B7,美育素质!D:D,"=校内外文化艺术竞赛")</f>
        <v>0.25</v>
      </c>
      <c r="T7" s="34">
        <f>MIN(5,S7+R7)</f>
        <v>0.25</v>
      </c>
      <c r="U7" s="34">
        <f>MAX(0,SUMIFS(劳育素质!K:K,劳育素质!B:B,B7,劳育素质!D:D,"=劳动日常考核基础分")+SUMIFS(劳育素质!K:K,劳育素质!B:B,B7,劳育素质!D:D,"=活动与卫生加减分"))</f>
        <v>1.4744</v>
      </c>
      <c r="V7" s="34">
        <f>SUMIFS(劳育素质!K:K,劳育素质!B:B,B7,劳育素质!D:D,"=志愿服务",劳育素质!F:F,"=A类+B类")</f>
        <v>2.325</v>
      </c>
      <c r="W7" s="34">
        <f>SUMIFS(劳育素质!K:K,劳育素质!B:B,B7,劳育素质!D:D,"=志愿服务",劳育素质!F:F,"=C类")</f>
        <v>0</v>
      </c>
      <c r="X7" s="34">
        <f>MIN(4,V7+W7)</f>
        <v>2.325</v>
      </c>
      <c r="Y7" s="34">
        <f>SUMIFS(劳育素质!K:K,劳育素质!B:B,B7,劳育素质!D:D,"=实习实训")</f>
        <v>0</v>
      </c>
      <c r="Z7" s="34">
        <f>MIN(5,U7+X7+Y7)</f>
        <v>3.7994</v>
      </c>
      <c r="AA7" s="34">
        <f>SUMIFS(创新与实践素质!L:L,创新与实践素质!B:B,B7,创新与实践素质!D:D,"=创新创业素质")</f>
        <v>5.75</v>
      </c>
      <c r="AB7" s="34">
        <f>SUMIFS(创新与实践素质!L:L,创新与实践素质!B:B,B7,创新与实践素质!D:D,"=水平考试")</f>
        <v>0</v>
      </c>
      <c r="AC7" s="34">
        <f>SUMIFS(创新与实践素质!L:L,创新与实践素质!B:B,B7,创新与实践素质!D:D,"=社会实践")</f>
        <v>0</v>
      </c>
      <c r="AD7" s="34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1.4</v>
      </c>
      <c r="AE7" s="34">
        <f>MIN(12,AA7+AB7+AC7+AD7)</f>
        <v>7.15</v>
      </c>
      <c r="AF7" s="34">
        <f>AE7+Z7+T7+Q7+K7+J7</f>
        <v>75.15361875</v>
      </c>
    </row>
    <row r="8" spans="1:32">
      <c r="A8" s="33" t="s">
        <v>6</v>
      </c>
      <c r="B8" s="33" t="s">
        <v>11</v>
      </c>
      <c r="C8" s="33"/>
      <c r="D8" s="34">
        <f>SUMIFS(德育素质!H:H,德育素质!B:B,B8,德育素质!D:D,"=基本评定分")</f>
        <v>5.28</v>
      </c>
      <c r="E8" s="34">
        <f>MIN(2,SUMIFS(德育素质!H:H,德育素质!A:A,A8,德育素质!D:D,"=集体评定等级分",德育素质!E:E,"=班级考评等级")+SUMIFS(德育素质!H:H,德育素质!B:B,B8,德育素质!D:D,"=集体评定等级分"))</f>
        <v>2</v>
      </c>
      <c r="F8" s="34">
        <f>MIN(2,SUMIFS(德育素质!H:H,德育素质!B:B,B8,德育素质!D:D,"=社会责任记实分"))</f>
        <v>0.1</v>
      </c>
      <c r="G8" s="34">
        <f>SUMIFS(德育素质!H:H,德育素质!B:B,B8,德育素质!D:D,"=违纪违规扣分")</f>
        <v>0</v>
      </c>
      <c r="H8" s="34">
        <f>SUMIFS(德育素质!H:H,德育素质!B:B,B8,德育素质!D:D,"=荣誉称号加分")</f>
        <v>0.625</v>
      </c>
      <c r="I8" s="34">
        <f t="shared" ref="I8:I26" si="0">MIN(4,E8+F8+G8+H8)</f>
        <v>2.725</v>
      </c>
      <c r="J8" s="34">
        <f t="shared" ref="J8:J26" si="1">D8+I8</f>
        <v>8.005</v>
      </c>
      <c r="K8" s="34">
        <f>(VLOOKUP(B8,智育素质!B:D,3,0)*10+50)*0.6</f>
        <v>51.786</v>
      </c>
      <c r="L8" s="34">
        <f>SUMIFS(体育素质!J:J,体育素质!B:B,B8,体育素质!D:D,"=体育课程成绩",体育素质!E:E,"=体育成绩")/40</f>
        <v>4.43</v>
      </c>
      <c r="M8" s="34">
        <f>SUMIFS(体育素质!L:L,体育素质!B:B,B8,体育素质!D:D,"=校内外体育竞赛")</f>
        <v>0</v>
      </c>
      <c r="N8" s="34">
        <f>SUMIFS(体育素质!L:L,体育素质!B:B,B8,体育素质!D:D,"=校内外体育活动",体育素质!E:E,"=早锻炼")</f>
        <v>0</v>
      </c>
      <c r="O8" s="34">
        <f>SUMIFS(体育素质!L:L,体育素质!B:B,B8,体育素质!D:D,"=校内外体育活动",体育素质!E:E,"=校园跑")</f>
        <v>1</v>
      </c>
      <c r="P8" s="34">
        <f t="shared" ref="P8:P26" si="2">MIN(3,M8+N8+O8)</f>
        <v>1</v>
      </c>
      <c r="Q8" s="34">
        <f t="shared" ref="Q8:Q26" si="3">MIN(8,P8+L8)</f>
        <v>5.43</v>
      </c>
      <c r="R8" s="34">
        <f>MIN(0.5,SUMIFS(美育素质!L:L,美育素质!B:B,B8,美育素质!D:D,"=文化艺术实践"))</f>
        <v>0</v>
      </c>
      <c r="S8" s="34">
        <f>SUMIFS(美育素质!L:L,美育素质!B:B,B8,美育素质!D:D,"=校内外文化艺术竞赛")</f>
        <v>0</v>
      </c>
      <c r="T8" s="34">
        <f t="shared" ref="T8:T26" si="4">MIN(5,S8+R8)</f>
        <v>0</v>
      </c>
      <c r="U8" s="34">
        <f>MAX(0,SUMIFS(劳育素质!K:K,劳育素质!B:B,B8,劳育素质!D:D,"=劳动日常考核基础分")+SUMIFS(劳育素质!K:K,劳育素质!B:B,B8,劳育素质!D:D,"=活动与卫生加减分"))</f>
        <v>1.491</v>
      </c>
      <c r="V8" s="34">
        <f>SUMIFS(劳育素质!K:K,劳育素质!B:B,B8,劳育素质!D:D,"=志愿服务",劳育素质!F:F,"=A类+B类")</f>
        <v>2.7</v>
      </c>
      <c r="W8" s="34">
        <f>SUMIFS(劳育素质!K:K,劳育素质!B:B,B8,劳育素质!D:D,"=志愿服务",劳育素质!F:F,"=C类")</f>
        <v>0</v>
      </c>
      <c r="X8" s="34">
        <f t="shared" ref="X8:X26" si="5">MIN(4,V8+W8)</f>
        <v>2.7</v>
      </c>
      <c r="Y8" s="34">
        <f>SUMIFS(劳育素质!K:K,劳育素质!B:B,B8,劳育素质!D:D,"=实习实训")</f>
        <v>0</v>
      </c>
      <c r="Z8" s="34">
        <f t="shared" ref="Z8:Z26" si="6">MIN(5,U8+X8+Y8)</f>
        <v>4.191</v>
      </c>
      <c r="AA8" s="34">
        <f>SUMIFS(创新与实践素质!L:L,创新与实践素质!B:B,B8,创新与实践素质!D:D,"=创新创业素质")</f>
        <v>2.7</v>
      </c>
      <c r="AB8" s="34">
        <f>SUMIFS(创新与实践素质!L:L,创新与实践素质!B:B,B8,创新与实践素质!D:D,"=水平考试")</f>
        <v>0</v>
      </c>
      <c r="AC8" s="34">
        <f>SUMIFS(创新与实践素质!L:L,创新与实践素质!B:B,B8,创新与实践素质!D:D,"=社会实践")</f>
        <v>0.75</v>
      </c>
      <c r="AD8" s="34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</v>
      </c>
      <c r="AE8" s="34">
        <f t="shared" ref="AE8:AE26" si="7">MIN(12,AA8+AB8+AC8+AD8)</f>
        <v>3.45</v>
      </c>
      <c r="AF8" s="34">
        <f t="shared" ref="AF8:AF26" si="8">AE8+Z8+T8+Q8+K8+J8</f>
        <v>72.862</v>
      </c>
    </row>
    <row r="9" spans="1:32">
      <c r="A9" s="33" t="s">
        <v>6</v>
      </c>
      <c r="B9" s="33" t="s">
        <v>12</v>
      </c>
      <c r="C9" s="33"/>
      <c r="D9" s="34">
        <f>SUMIFS(德育素质!H:H,德育素质!B:B,B9,德育素质!D:D,"=基本评定分")</f>
        <v>5.28</v>
      </c>
      <c r="E9" s="34">
        <f>MIN(2,SUMIFS(德育素质!H:H,德育素质!A:A,A9,德育素质!D:D,"=集体评定等级分",德育素质!E:E,"=班级考评等级")+SUMIFS(德育素质!H:H,德育素质!B:B,B9,德育素质!D:D,"=集体评定等级分"))</f>
        <v>2</v>
      </c>
      <c r="F9" s="34">
        <f>MIN(2,SUMIFS(德育素质!H:H,德育素质!B:B,B9,德育素质!D:D,"=社会责任记实分"))</f>
        <v>0</v>
      </c>
      <c r="G9" s="34">
        <f>SUMIFS(德育素质!H:H,德育素质!B:B,B9,德育素质!D:D,"=违纪违规扣分")</f>
        <v>0</v>
      </c>
      <c r="H9" s="34">
        <f>SUMIFS(德育素质!H:H,德育素质!B:B,B9,德育素质!D:D,"=荣誉称号加分")</f>
        <v>0</v>
      </c>
      <c r="I9" s="34">
        <f t="shared" si="0"/>
        <v>2</v>
      </c>
      <c r="J9" s="34">
        <f t="shared" si="1"/>
        <v>7.28</v>
      </c>
      <c r="K9" s="34">
        <f>(VLOOKUP(B9,智育素质!B:D,3,0)*10+50)*0.6</f>
        <v>53.25</v>
      </c>
      <c r="L9" s="34">
        <f>SUMIFS(体育素质!J:J,体育素质!B:B,B9,体育素质!D:D,"=体育课程成绩",体育素质!E:E,"=体育成绩")/40</f>
        <v>4.44</v>
      </c>
      <c r="M9" s="34">
        <f>SUMIFS(体育素质!L:L,体育素质!B:B,B9,体育素质!D:D,"=校内外体育竞赛")</f>
        <v>0</v>
      </c>
      <c r="N9" s="34">
        <f>SUMIFS(体育素质!L:L,体育素质!B:B,B9,体育素质!D:D,"=校内外体育活动",体育素质!E:E,"=早锻炼")</f>
        <v>0</v>
      </c>
      <c r="O9" s="34">
        <f>SUMIFS(体育素质!L:L,体育素质!B:B,B9,体育素质!D:D,"=校内外体育活动",体育素质!E:E,"=校园跑")</f>
        <v>1</v>
      </c>
      <c r="P9" s="34">
        <f t="shared" si="2"/>
        <v>1</v>
      </c>
      <c r="Q9" s="34">
        <f t="shared" si="3"/>
        <v>5.44</v>
      </c>
      <c r="R9" s="34">
        <f>MIN(0.5,SUMIFS(美育素质!L:L,美育素质!B:B,B9,美育素质!D:D,"=文化艺术实践"))</f>
        <v>0</v>
      </c>
      <c r="S9" s="34">
        <f>SUMIFS(美育素质!L:L,美育素质!B:B,B9,美育素质!D:D,"=校内外文化艺术竞赛")</f>
        <v>0</v>
      </c>
      <c r="T9" s="34">
        <f t="shared" si="4"/>
        <v>0</v>
      </c>
      <c r="U9" s="34">
        <f>MAX(0,SUMIFS(劳育素质!K:K,劳育素质!B:B,B9,劳育素质!D:D,"=劳动日常考核基础分")+SUMIFS(劳育素质!K:K,劳育素质!B:B,B9,劳育素质!D:D,"=活动与卫生加减分"))</f>
        <v>1.491</v>
      </c>
      <c r="V9" s="34">
        <f>SUMIFS(劳育素质!K:K,劳育素质!B:B,B9,劳育素质!D:D,"=志愿服务",劳育素质!F:F,"=A类+B类")</f>
        <v>2.05</v>
      </c>
      <c r="W9" s="34">
        <f>SUMIFS(劳育素质!K:K,劳育素质!B:B,B9,劳育素质!D:D,"=志愿服务",劳育素质!F:F,"=C类")</f>
        <v>0</v>
      </c>
      <c r="X9" s="34">
        <f t="shared" si="5"/>
        <v>2.05</v>
      </c>
      <c r="Y9" s="34">
        <f>SUMIFS(劳育素质!K:K,劳育素质!B:B,B9,劳育素质!D:D,"=实习实训")</f>
        <v>0</v>
      </c>
      <c r="Z9" s="34">
        <f t="shared" si="6"/>
        <v>3.541</v>
      </c>
      <c r="AA9" s="34">
        <f>SUMIFS(创新与实践素质!L:L,创新与实践素质!B:B,B9,创新与实践素质!D:D,"=创新创业素质")</f>
        <v>13</v>
      </c>
      <c r="AB9" s="34">
        <f>SUMIFS(创新与实践素质!L:L,创新与实践素质!B:B,B9,创新与实践素质!D:D,"=水平考试")</f>
        <v>0</v>
      </c>
      <c r="AC9" s="34">
        <f>SUMIFS(创新与实践素质!L:L,创新与实践素质!B:B,B9,创新与实践素质!D:D,"=社会实践")</f>
        <v>0</v>
      </c>
      <c r="AD9" s="34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34">
        <f t="shared" si="7"/>
        <v>12</v>
      </c>
      <c r="AF9" s="34">
        <f t="shared" si="8"/>
        <v>81.511</v>
      </c>
    </row>
    <row r="10" spans="1:32">
      <c r="A10" s="33" t="s">
        <v>6</v>
      </c>
      <c r="B10" s="33" t="s">
        <v>13</v>
      </c>
      <c r="C10" s="33"/>
      <c r="D10" s="34">
        <f>SUMIFS(德育素质!H:H,德育素质!B:B,B10,德育素质!D:D,"=基本评定分")</f>
        <v>6</v>
      </c>
      <c r="E10" s="34">
        <f>MIN(2,SUMIFS(德育素质!H:H,德育素质!A:A,A10,德育素质!D:D,"=集体评定等级分",德育素质!E:E,"=班级考评等级")+SUMIFS(德育素质!H:H,德育素质!B:B,B10,德育素质!D:D,"=集体评定等级分"))</f>
        <v>2</v>
      </c>
      <c r="F10" s="34">
        <f>MIN(2,SUMIFS(德育素质!H:H,德育素质!B:B,B10,德育素质!D:D,"=社会责任记实分"))</f>
        <v>0.2</v>
      </c>
      <c r="G10" s="34">
        <f>SUMIFS(德育素质!H:H,德育素质!B:B,B10,德育素质!D:D,"=违纪违规扣分")</f>
        <v>0</v>
      </c>
      <c r="H10" s="34">
        <f>SUMIFS(德育素质!H:H,德育素质!B:B,B10,德育素质!D:D,"=荣誉称号加分")</f>
        <v>0</v>
      </c>
      <c r="I10" s="34">
        <f t="shared" si="0"/>
        <v>2.2</v>
      </c>
      <c r="J10" s="34">
        <f t="shared" si="1"/>
        <v>8.2</v>
      </c>
      <c r="K10" s="34">
        <f>(VLOOKUP(B10,智育素质!B:D,3,0)*10+50)*0.6</f>
        <v>49.566</v>
      </c>
      <c r="L10" s="34">
        <f>SUMIFS(体育素质!J:J,体育素质!B:B,B10,体育素质!D:D,"=体育课程成绩",体育素质!E:E,"=体育成绩")/40</f>
        <v>3.54</v>
      </c>
      <c r="M10" s="34">
        <f>SUMIFS(体育素质!L:L,体育素质!B:B,B10,体育素质!D:D,"=校内外体育竞赛")</f>
        <v>0</v>
      </c>
      <c r="N10" s="34">
        <f>SUMIFS(体育素质!L:L,体育素质!B:B,B10,体育素质!D:D,"=校内外体育活动",体育素质!E:E,"=早锻炼")</f>
        <v>0</v>
      </c>
      <c r="O10" s="34">
        <f>SUMIFS(体育素质!L:L,体育素质!B:B,B10,体育素质!D:D,"=校内外体育活动",体育素质!E:E,"=校园跑")</f>
        <v>0.644166666666667</v>
      </c>
      <c r="P10" s="34">
        <f t="shared" si="2"/>
        <v>0.644166666666667</v>
      </c>
      <c r="Q10" s="34">
        <f t="shared" si="3"/>
        <v>4.18416666666667</v>
      </c>
      <c r="R10" s="34">
        <f>MIN(0.5,SUMIFS(美育素质!L:L,美育素质!B:B,B10,美育素质!D:D,"=文化艺术实践"))</f>
        <v>0</v>
      </c>
      <c r="S10" s="34">
        <f>SUMIFS(美育素质!L:L,美育素质!B:B,B10,美育素质!D:D,"=校内外文化艺术竞赛")</f>
        <v>1</v>
      </c>
      <c r="T10" s="34">
        <f t="shared" si="4"/>
        <v>1</v>
      </c>
      <c r="U10" s="34">
        <f>MAX(0,SUMIFS(劳育素质!K:K,劳育素质!B:B,B10,劳育素质!D:D,"=劳动日常考核基础分")+SUMIFS(劳育素质!K:K,劳育素质!B:B,B10,劳育素质!D:D,"=活动与卫生加减分"))</f>
        <v>1.475</v>
      </c>
      <c r="V10" s="34">
        <f>SUMIFS(劳育素质!K:K,劳育素质!B:B,B10,劳育素质!D:D,"=志愿服务",劳育素质!F:F,"=A类+B类")</f>
        <v>2.275</v>
      </c>
      <c r="W10" s="34">
        <f>SUMIFS(劳育素质!K:K,劳育素质!B:B,B10,劳育素质!D:D,"=志愿服务",劳育素质!F:F,"=C类")</f>
        <v>0</v>
      </c>
      <c r="X10" s="34">
        <f t="shared" si="5"/>
        <v>2.275</v>
      </c>
      <c r="Y10" s="34">
        <f>SUMIFS(劳育素质!K:K,劳育素质!B:B,B10,劳育素质!D:D,"=实习实训")</f>
        <v>0</v>
      </c>
      <c r="Z10" s="34">
        <f t="shared" si="6"/>
        <v>3.75</v>
      </c>
      <c r="AA10" s="34">
        <f>SUMIFS(创新与实践素质!L:L,创新与实践素质!B:B,B10,创新与实践素质!D:D,"=创新创业素质")</f>
        <v>0</v>
      </c>
      <c r="AB10" s="34">
        <f>SUMIFS(创新与实践素质!L:L,创新与实践素质!B:B,B10,创新与实践素质!D:D,"=水平考试")</f>
        <v>0</v>
      </c>
      <c r="AC10" s="34">
        <f>SUMIFS(创新与实践素质!L:L,创新与实践素质!B:B,B10,创新与实践素质!D:D,"=社会实践")</f>
        <v>0</v>
      </c>
      <c r="AD10" s="34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1.8</v>
      </c>
      <c r="AE10" s="34">
        <f t="shared" si="7"/>
        <v>1.8</v>
      </c>
      <c r="AF10" s="34">
        <f t="shared" si="8"/>
        <v>68.5001666666667</v>
      </c>
    </row>
    <row r="11" spans="1:32">
      <c r="A11" s="33" t="s">
        <v>6</v>
      </c>
      <c r="B11" s="33" t="s">
        <v>14</v>
      </c>
      <c r="C11" s="33"/>
      <c r="D11" s="34">
        <f>SUMIFS(德育素质!H:H,德育素质!B:B,B11,德育素质!D:D,"=基本评定分")</f>
        <v>5.28</v>
      </c>
      <c r="E11" s="34">
        <f>MIN(2,SUMIFS(德育素质!H:H,德育素质!A:A,A11,德育素质!D:D,"=集体评定等级分",德育素质!E:E,"=班级考评等级")+SUMIFS(德育素质!H:H,德育素质!B:B,B11,德育素质!D:D,"=集体评定等级分"))</f>
        <v>2</v>
      </c>
      <c r="F11" s="34">
        <f>MIN(2,SUMIFS(德育素质!H:H,德育素质!B:B,B11,德育素质!D:D,"=社会责任记实分"))</f>
        <v>0.5</v>
      </c>
      <c r="G11" s="34">
        <f>SUMIFS(德育素质!H:H,德育素质!B:B,B11,德育素质!D:D,"=违纪违规扣分")</f>
        <v>0</v>
      </c>
      <c r="H11" s="34">
        <f>SUMIFS(德育素质!H:H,德育素质!B:B,B11,德育素质!D:D,"=荣誉称号加分")</f>
        <v>0</v>
      </c>
      <c r="I11" s="34">
        <f t="shared" si="0"/>
        <v>2.5</v>
      </c>
      <c r="J11" s="34">
        <f t="shared" si="1"/>
        <v>7.78</v>
      </c>
      <c r="K11" s="34">
        <f>(VLOOKUP(B11,智育素质!B:D,3,0)*10+50)*0.6</f>
        <v>47.946</v>
      </c>
      <c r="L11" s="34">
        <f>SUMIFS(体育素质!J:J,体育素质!B:B,B11,体育素质!D:D,"=体育课程成绩",体育素质!E:E,"=体育成绩")/40</f>
        <v>3.885</v>
      </c>
      <c r="M11" s="34">
        <f>SUMIFS(体育素质!L:L,体育素质!B:B,B11,体育素质!D:D,"=校内外体育竞赛")</f>
        <v>0</v>
      </c>
      <c r="N11" s="34">
        <f>SUMIFS(体育素质!L:L,体育素质!B:B,B11,体育素质!D:D,"=校内外体育活动",体育素质!E:E,"=早锻炼")</f>
        <v>0</v>
      </c>
      <c r="O11" s="34">
        <f>SUMIFS(体育素质!L:L,体育素质!B:B,B11,体育素质!D:D,"=校内外体育活动",体育素质!E:E,"=校园跑")</f>
        <v>0.626041666666667</v>
      </c>
      <c r="P11" s="34">
        <f t="shared" si="2"/>
        <v>0.626041666666667</v>
      </c>
      <c r="Q11" s="34">
        <f t="shared" si="3"/>
        <v>4.51104166666667</v>
      </c>
      <c r="R11" s="34">
        <f>MIN(0.5,SUMIFS(美育素质!L:L,美育素质!B:B,B11,美育素质!D:D,"=文化艺术实践"))</f>
        <v>0</v>
      </c>
      <c r="S11" s="34">
        <f>SUMIFS(美育素质!L:L,美育素质!B:B,B11,美育素质!D:D,"=校内外文化艺术竞赛")</f>
        <v>0</v>
      </c>
      <c r="T11" s="34">
        <f t="shared" si="4"/>
        <v>0</v>
      </c>
      <c r="U11" s="34">
        <f>MAX(0,SUMIFS(劳育素质!K:K,劳育素质!B:B,B11,劳育素质!D:D,"=劳动日常考核基础分")+SUMIFS(劳育素质!K:K,劳育素质!B:B,B11,劳育素质!D:D,"=活动与卫生加减分"))</f>
        <v>1.475</v>
      </c>
      <c r="V11" s="34">
        <f>SUMIFS(劳育素质!K:K,劳育素质!B:B,B11,劳育素质!D:D,"=志愿服务",劳育素质!F:F,"=A类+B类")</f>
        <v>0</v>
      </c>
      <c r="W11" s="34">
        <f>SUMIFS(劳育素质!K:K,劳育素质!B:B,B11,劳育素质!D:D,"=志愿服务",劳育素质!F:F,"=C类")</f>
        <v>0</v>
      </c>
      <c r="X11" s="34">
        <f t="shared" si="5"/>
        <v>0</v>
      </c>
      <c r="Y11" s="34">
        <f>SUMIFS(劳育素质!K:K,劳育素质!B:B,B11,劳育素质!D:D,"=实习实训")</f>
        <v>0</v>
      </c>
      <c r="Z11" s="34">
        <f t="shared" si="6"/>
        <v>1.475</v>
      </c>
      <c r="AA11" s="34">
        <f>SUMIFS(创新与实践素质!L:L,创新与实践素质!B:B,B11,创新与实践素质!D:D,"=创新创业素质")</f>
        <v>0</v>
      </c>
      <c r="AB11" s="34">
        <f>SUMIFS(创新与实践素质!L:L,创新与实践素质!B:B,B11,创新与实践素质!D:D,"=水平考试")</f>
        <v>0</v>
      </c>
      <c r="AC11" s="34">
        <f>SUMIFS(创新与实践素质!L:L,创新与实践素质!B:B,B11,创新与实践素质!D:D,"=社会实践")</f>
        <v>0</v>
      </c>
      <c r="AD11" s="34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1.6</v>
      </c>
      <c r="AE11" s="34">
        <f t="shared" si="7"/>
        <v>1.6</v>
      </c>
      <c r="AF11" s="34">
        <f t="shared" si="8"/>
        <v>63.3120416666667</v>
      </c>
    </row>
    <row r="12" spans="1:32">
      <c r="A12" s="33" t="s">
        <v>6</v>
      </c>
      <c r="B12" s="33" t="s">
        <v>15</v>
      </c>
      <c r="C12" s="33"/>
      <c r="D12" s="34">
        <f>SUMIFS(德育素质!H:H,德育素质!B:B,B12,德育素质!D:D,"=基本评定分")</f>
        <v>5.28</v>
      </c>
      <c r="E12" s="34">
        <f>MIN(2,SUMIFS(德育素质!H:H,德育素质!A:A,A12,德育素质!D:D,"=集体评定等级分",德育素质!E:E,"=班级考评等级")+SUMIFS(德育素质!H:H,德育素质!B:B,B12,德育素质!D:D,"=集体评定等级分"))</f>
        <v>2</v>
      </c>
      <c r="F12" s="34">
        <f>MIN(2,SUMIFS(德育素质!H:H,德育素质!B:B,B12,德育素质!D:D,"=社会责任记实分"))</f>
        <v>0</v>
      </c>
      <c r="G12" s="34">
        <f>SUMIFS(德育素质!H:H,德育素质!B:B,B12,德育素质!D:D,"=违纪违规扣分")</f>
        <v>0</v>
      </c>
      <c r="H12" s="34">
        <f>SUMIFS(德育素质!H:H,德育素质!B:B,B12,德育素质!D:D,"=荣誉称号加分")</f>
        <v>0.25</v>
      </c>
      <c r="I12" s="34">
        <f t="shared" si="0"/>
        <v>2.25</v>
      </c>
      <c r="J12" s="34">
        <f t="shared" si="1"/>
        <v>7.53</v>
      </c>
      <c r="K12" s="34">
        <f>(VLOOKUP(B12,智育素质!B:D,3,0)*10+50)*0.6</f>
        <v>52.302</v>
      </c>
      <c r="L12" s="34">
        <f>SUMIFS(体育素质!J:J,体育素质!B:B,B12,体育素质!D:D,"=体育课程成绩",体育素质!E:E,"=体育成绩")/40</f>
        <v>3.525</v>
      </c>
      <c r="M12" s="34">
        <f>SUMIFS(体育素质!L:L,体育素质!B:B,B12,体育素质!D:D,"=校内外体育竞赛")</f>
        <v>0</v>
      </c>
      <c r="N12" s="34">
        <f>SUMIFS(体育素质!L:L,体育素质!B:B,B12,体育素质!D:D,"=校内外体育活动",体育素质!E:E,"=早锻炼")</f>
        <v>0</v>
      </c>
      <c r="O12" s="34">
        <f>SUMIFS(体育素质!L:L,体育素质!B:B,B12,体育素质!D:D,"=校内外体育活动",体育素质!E:E,"=校园跑")</f>
        <v>0.625</v>
      </c>
      <c r="P12" s="34">
        <f t="shared" si="2"/>
        <v>0.625</v>
      </c>
      <c r="Q12" s="34">
        <f t="shared" si="3"/>
        <v>4.15</v>
      </c>
      <c r="R12" s="34">
        <f>MIN(0.5,SUMIFS(美育素质!L:L,美育素质!B:B,B12,美育素质!D:D,"=文化艺术实践"))</f>
        <v>0</v>
      </c>
      <c r="S12" s="34">
        <f>SUMIFS(美育素质!L:L,美育素质!B:B,B12,美育素质!D:D,"=校内外文化艺术竞赛")</f>
        <v>0</v>
      </c>
      <c r="T12" s="34">
        <f t="shared" si="4"/>
        <v>0</v>
      </c>
      <c r="U12" s="34">
        <f>MAX(0,SUMIFS(劳育素质!K:K,劳育素质!B:B,B12,劳育素质!D:D,"=劳动日常考核基础分")+SUMIFS(劳育素质!K:K,劳育素质!B:B,B12,劳育素质!D:D,"=活动与卫生加减分"))</f>
        <v>1.44477777777778</v>
      </c>
      <c r="V12" s="34">
        <f>SUMIFS(劳育素质!K:K,劳育素质!B:B,B12,劳育素质!D:D,"=志愿服务",劳育素质!F:F,"=A类+B类")</f>
        <v>0</v>
      </c>
      <c r="W12" s="34">
        <f>SUMIFS(劳育素质!K:K,劳育素质!B:B,B12,劳育素质!D:D,"=志愿服务",劳育素质!F:F,"=C类")</f>
        <v>0</v>
      </c>
      <c r="X12" s="34">
        <f t="shared" si="5"/>
        <v>0</v>
      </c>
      <c r="Y12" s="34">
        <f>SUMIFS(劳育素质!K:K,劳育素质!B:B,B12,劳育素质!D:D,"=实习实训")</f>
        <v>0</v>
      </c>
      <c r="Z12" s="34">
        <f t="shared" si="6"/>
        <v>1.44477777777778</v>
      </c>
      <c r="AA12" s="34">
        <f>SUMIFS(创新与实践素质!L:L,创新与实践素质!B:B,B12,创新与实践素质!D:D,"=创新创业素质")</f>
        <v>4.05</v>
      </c>
      <c r="AB12" s="34">
        <f>SUMIFS(创新与实践素质!L:L,创新与实践素质!B:B,B12,创新与实践素质!D:D,"=水平考试")</f>
        <v>0.5</v>
      </c>
      <c r="AC12" s="34">
        <f>SUMIFS(创新与实践素质!L:L,创新与实践素质!B:B,B12,创新与实践素质!D:D,"=社会实践")</f>
        <v>0</v>
      </c>
      <c r="AD12" s="34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</v>
      </c>
      <c r="AE12" s="34">
        <f t="shared" si="7"/>
        <v>4.55</v>
      </c>
      <c r="AF12" s="34">
        <f t="shared" si="8"/>
        <v>69.9767777777778</v>
      </c>
    </row>
    <row r="13" spans="1:32">
      <c r="A13" s="33" t="s">
        <v>6</v>
      </c>
      <c r="B13" s="33" t="s">
        <v>16</v>
      </c>
      <c r="C13" s="33"/>
      <c r="D13" s="34">
        <f>SUMIFS(德育素质!H:H,德育素质!B:B,B13,德育素质!D:D,"=基本评定分")</f>
        <v>5.28</v>
      </c>
      <c r="E13" s="34">
        <f>MIN(2,SUMIFS(德育素质!H:H,德育素质!A:A,A13,德育素质!D:D,"=集体评定等级分",德育素质!E:E,"=班级考评等级")+SUMIFS(德育素质!H:H,德育素质!B:B,B13,德育素质!D:D,"=集体评定等级分"))</f>
        <v>2</v>
      </c>
      <c r="F13" s="34">
        <f>MIN(2,SUMIFS(德育素质!H:H,德育素质!B:B,B13,德育素质!D:D,"=社会责任记实分"))</f>
        <v>0.1</v>
      </c>
      <c r="G13" s="34">
        <f>SUMIFS(德育素质!H:H,德育素质!B:B,B13,德育素质!D:D,"=违纪违规扣分")</f>
        <v>0</v>
      </c>
      <c r="H13" s="34">
        <f>SUMIFS(德育素质!H:H,德育素质!B:B,B13,德育素质!D:D,"=荣誉称号加分")</f>
        <v>0</v>
      </c>
      <c r="I13" s="34">
        <f t="shared" si="0"/>
        <v>2.1</v>
      </c>
      <c r="J13" s="34">
        <f t="shared" si="1"/>
        <v>7.38</v>
      </c>
      <c r="K13" s="34">
        <f>(VLOOKUP(B13,智育素质!B:D,3,0)*10+50)*0.6</f>
        <v>50.502</v>
      </c>
      <c r="L13" s="34">
        <f>SUMIFS(体育素质!J:J,体育素质!B:B,B13,体育素质!D:D,"=体育课程成绩",体育素质!E:E,"=体育成绩")/40</f>
        <v>3.54</v>
      </c>
      <c r="M13" s="34">
        <f>SUMIFS(体育素质!L:L,体育素质!B:B,B13,体育素质!D:D,"=校内外体育竞赛")</f>
        <v>0</v>
      </c>
      <c r="N13" s="34">
        <f>SUMIFS(体育素质!L:L,体育素质!B:B,B13,体育素质!D:D,"=校内外体育活动",体育素质!E:E,"=早锻炼")</f>
        <v>0</v>
      </c>
      <c r="O13" s="34">
        <f>SUMIFS(体育素质!L:L,体育素质!B:B,B13,体育素质!D:D,"=校内外体育活动",体育素质!E:E,"=校园跑")</f>
        <v>0.625</v>
      </c>
      <c r="P13" s="34">
        <f t="shared" si="2"/>
        <v>0.625</v>
      </c>
      <c r="Q13" s="34">
        <f t="shared" si="3"/>
        <v>4.165</v>
      </c>
      <c r="R13" s="34">
        <f>MIN(0.5,SUMIFS(美育素质!L:L,美育素质!B:B,B13,美育素质!D:D,"=文化艺术实践"))</f>
        <v>0</v>
      </c>
      <c r="S13" s="34">
        <f>SUMIFS(美育素质!L:L,美育素质!B:B,B13,美育素质!D:D,"=校内外文化艺术竞赛")</f>
        <v>0</v>
      </c>
      <c r="T13" s="34">
        <f t="shared" si="4"/>
        <v>0</v>
      </c>
      <c r="U13" s="34">
        <f>MAX(0,SUMIFS(劳育素质!K:K,劳育素质!B:B,B13,劳育素质!D:D,"=劳动日常考核基础分")+SUMIFS(劳育素质!K:K,劳育素质!B:B,B13,劳育素质!D:D,"=活动与卫生加减分"))</f>
        <v>1.4744</v>
      </c>
      <c r="V13" s="34">
        <f>SUMIFS(劳育素质!K:K,劳育素质!B:B,B13,劳育素质!D:D,"=志愿服务",劳育素质!F:F,"=A类+B类")</f>
        <v>1.05</v>
      </c>
      <c r="W13" s="34">
        <f>SUMIFS(劳育素质!K:K,劳育素质!B:B,B13,劳育素质!D:D,"=志愿服务",劳育素质!F:F,"=C类")</f>
        <v>0</v>
      </c>
      <c r="X13" s="34">
        <f t="shared" si="5"/>
        <v>1.05</v>
      </c>
      <c r="Y13" s="34">
        <f>SUMIFS(劳育素质!K:K,劳育素质!B:B,B13,劳育素质!D:D,"=实习实训")</f>
        <v>0</v>
      </c>
      <c r="Z13" s="34">
        <f t="shared" si="6"/>
        <v>2.5244</v>
      </c>
      <c r="AA13" s="34">
        <f>SUMIFS(创新与实践素质!L:L,创新与实践素质!B:B,B13,创新与实践素质!D:D,"=创新创业素质")</f>
        <v>0</v>
      </c>
      <c r="AB13" s="34">
        <f>SUMIFS(创新与实践素质!L:L,创新与实践素质!B:B,B13,创新与实践素质!D:D,"=水平考试")</f>
        <v>0</v>
      </c>
      <c r="AC13" s="34">
        <f>SUMIFS(创新与实践素质!L:L,创新与实践素质!B:B,B13,创新与实践素质!D:D,"=社会实践")</f>
        <v>0</v>
      </c>
      <c r="AD13" s="34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34">
        <f t="shared" si="7"/>
        <v>0</v>
      </c>
      <c r="AF13" s="34">
        <f t="shared" si="8"/>
        <v>64.5714</v>
      </c>
    </row>
    <row r="14" spans="1:32">
      <c r="A14" s="33" t="s">
        <v>6</v>
      </c>
      <c r="B14" s="33" t="s">
        <v>17</v>
      </c>
      <c r="C14" s="33"/>
      <c r="D14" s="34">
        <f>SUMIFS(德育素质!H:H,德育素质!B:B,B14,德育素质!D:D,"=基本评定分")</f>
        <v>5.28</v>
      </c>
      <c r="E14" s="34">
        <f>MIN(2,SUMIFS(德育素质!H:H,德育素质!A:A,A14,德育素质!D:D,"=集体评定等级分",德育素质!E:E,"=班级考评等级")+SUMIFS(德育素质!H:H,德育素质!B:B,B14,德育素质!D:D,"=集体评定等级分"))</f>
        <v>2</v>
      </c>
      <c r="F14" s="34">
        <f>MIN(2,SUMIFS(德育素质!H:H,德育素质!B:B,B14,德育素质!D:D,"=社会责任记实分"))</f>
        <v>0</v>
      </c>
      <c r="G14" s="34">
        <f>SUMIFS(德育素质!H:H,德育素质!B:B,B14,德育素质!D:D,"=违纪违规扣分")</f>
        <v>0</v>
      </c>
      <c r="H14" s="34">
        <f>SUMIFS(德育素质!H:H,德育素质!B:B,B14,德育素质!D:D,"=荣誉称号加分")</f>
        <v>0</v>
      </c>
      <c r="I14" s="34">
        <f t="shared" si="0"/>
        <v>2</v>
      </c>
      <c r="J14" s="34">
        <f t="shared" si="1"/>
        <v>7.28</v>
      </c>
      <c r="K14" s="34">
        <f>(VLOOKUP(B14,智育素质!B:D,3,0)*10+50)*0.6</f>
        <v>49.53</v>
      </c>
      <c r="L14" s="34">
        <f>SUMIFS(体育素质!J:J,体育素质!B:B,B14,体育素质!D:D,"=体育课程成绩",体育素质!E:E,"=体育成绩")/40</f>
        <v>4.145</v>
      </c>
      <c r="M14" s="34">
        <f>SUMIFS(体育素质!L:L,体育素质!B:B,B14,体育素质!D:D,"=校内外体育竞赛")</f>
        <v>0</v>
      </c>
      <c r="N14" s="34">
        <f>SUMIFS(体育素质!L:L,体育素质!B:B,B14,体育素质!D:D,"=校内外体育活动",体育素质!E:E,"=早锻炼")</f>
        <v>0</v>
      </c>
      <c r="O14" s="34">
        <f>SUMIFS(体育素质!L:L,体育素质!B:B,B14,体育素质!D:D,"=校内外体育活动",体育素质!E:E,"=校园跑")</f>
        <v>1</v>
      </c>
      <c r="P14" s="34">
        <f t="shared" si="2"/>
        <v>1</v>
      </c>
      <c r="Q14" s="34">
        <f t="shared" si="3"/>
        <v>5.145</v>
      </c>
      <c r="R14" s="34">
        <f>MIN(0.5,SUMIFS(美育素质!L:L,美育素质!B:B,B14,美育素质!D:D,"=文化艺术实践"))</f>
        <v>0</v>
      </c>
      <c r="S14" s="34">
        <f>SUMIFS(美育素质!L:L,美育素质!B:B,B14,美育素质!D:D,"=校内外文化艺术竞赛")</f>
        <v>0</v>
      </c>
      <c r="T14" s="34">
        <f t="shared" si="4"/>
        <v>0</v>
      </c>
      <c r="U14" s="34">
        <f>MAX(0,SUMIFS(劳育素质!K:K,劳育素质!B:B,B14,劳育素质!D:D,"=劳动日常考核基础分")+SUMIFS(劳育素质!K:K,劳育素质!B:B,B14,劳育素质!D:D,"=活动与卫生加减分"))</f>
        <v>1.46053333333333</v>
      </c>
      <c r="V14" s="34">
        <f>SUMIFS(劳育素质!K:K,劳育素质!B:B,B14,劳育素质!D:D,"=志愿服务",劳育素质!F:F,"=A类+B类")</f>
        <v>0.55</v>
      </c>
      <c r="W14" s="34">
        <f>SUMIFS(劳育素质!K:K,劳育素质!B:B,B14,劳育素质!D:D,"=志愿服务",劳育素质!F:F,"=C类")</f>
        <v>0</v>
      </c>
      <c r="X14" s="34">
        <f t="shared" si="5"/>
        <v>0.55</v>
      </c>
      <c r="Y14" s="34">
        <f>SUMIFS(劳育素质!K:K,劳育素质!B:B,B14,劳育素质!D:D,"=实习实训")</f>
        <v>0</v>
      </c>
      <c r="Z14" s="34">
        <f t="shared" si="6"/>
        <v>2.01053333333333</v>
      </c>
      <c r="AA14" s="34">
        <f>SUMIFS(创新与实践素质!L:L,创新与实践素质!B:B,B14,创新与实践素质!D:D,"=创新创业素质")</f>
        <v>0</v>
      </c>
      <c r="AB14" s="34">
        <f>SUMIFS(创新与实践素质!L:L,创新与实践素质!B:B,B14,创新与实践素质!D:D,"=水平考试")</f>
        <v>0</v>
      </c>
      <c r="AC14" s="34">
        <f>SUMIFS(创新与实践素质!L:L,创新与实践素质!B:B,B14,创新与实践素质!D:D,"=社会实践")</f>
        <v>0</v>
      </c>
      <c r="AD14" s="34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0.8</v>
      </c>
      <c r="AE14" s="34">
        <f t="shared" si="7"/>
        <v>0.8</v>
      </c>
      <c r="AF14" s="34">
        <f t="shared" si="8"/>
        <v>64.7655333333333</v>
      </c>
    </row>
    <row r="15" spans="1:32">
      <c r="A15" s="33" t="s">
        <v>6</v>
      </c>
      <c r="B15" s="33" t="s">
        <v>18</v>
      </c>
      <c r="C15" s="33"/>
      <c r="D15" s="34">
        <f>SUMIFS(德育素质!H:H,德育素质!B:B,B15,德育素质!D:D,"=基本评定分")</f>
        <v>6</v>
      </c>
      <c r="E15" s="34">
        <f>MIN(2,SUMIFS(德育素质!H:H,德育素质!A:A,A15,德育素质!D:D,"=集体评定等级分",德育素质!E:E,"=班级考评等级")+SUMIFS(德育素质!H:H,德育素质!B:B,B15,德育素质!D:D,"=集体评定等级分"))</f>
        <v>2</v>
      </c>
      <c r="F15" s="34">
        <f>MIN(2,SUMIFS(德育素质!H:H,德育素质!B:B,B15,德育素质!D:D,"=社会责任记实分"))</f>
        <v>0.4</v>
      </c>
      <c r="G15" s="34">
        <f>SUMIFS(德育素质!H:H,德育素质!B:B,B15,德育素质!D:D,"=违纪违规扣分")</f>
        <v>0</v>
      </c>
      <c r="H15" s="34">
        <f>SUMIFS(德育素质!H:H,德育素质!B:B,B15,德育素质!D:D,"=荣誉称号加分")</f>
        <v>0.375</v>
      </c>
      <c r="I15" s="34">
        <f t="shared" si="0"/>
        <v>2.775</v>
      </c>
      <c r="J15" s="34">
        <f t="shared" si="1"/>
        <v>8.775</v>
      </c>
      <c r="K15" s="34">
        <f>(VLOOKUP(B15,智育素质!B:D,3,0)*10+50)*0.6</f>
        <v>50.196</v>
      </c>
      <c r="L15" s="34">
        <f>SUMIFS(体育素质!J:J,体育素质!B:B,B15,体育素质!D:D,"=体育课程成绩",体育素质!E:E,"=体育成绩")/40</f>
        <v>3.875</v>
      </c>
      <c r="M15" s="34">
        <f>SUMIFS(体育素质!L:L,体育素质!B:B,B15,体育素质!D:D,"=校内外体育竞赛")</f>
        <v>0</v>
      </c>
      <c r="N15" s="34">
        <f>SUMIFS(体育素质!L:L,体育素质!B:B,B15,体育素质!D:D,"=校内外体育活动",体育素质!E:E,"=早锻炼")</f>
        <v>0</v>
      </c>
      <c r="O15" s="34">
        <f>SUMIFS(体育素质!L:L,体育素质!B:B,B15,体育素质!D:D,"=校内外体育活动",体育素质!E:E,"=校园跑")</f>
        <v>0.6425625</v>
      </c>
      <c r="P15" s="34">
        <f t="shared" si="2"/>
        <v>0.6425625</v>
      </c>
      <c r="Q15" s="34">
        <f t="shared" si="3"/>
        <v>4.5175625</v>
      </c>
      <c r="R15" s="34">
        <f>MIN(0.5,SUMIFS(美育素质!L:L,美育素质!B:B,B15,美育素质!D:D,"=文化艺术实践"))</f>
        <v>0</v>
      </c>
      <c r="S15" s="34">
        <f>SUMIFS(美育素质!L:L,美育素质!B:B,B15,美育素质!D:D,"=校内外文化艺术竞赛")</f>
        <v>0</v>
      </c>
      <c r="T15" s="34">
        <f t="shared" si="4"/>
        <v>0</v>
      </c>
      <c r="U15" s="34">
        <f>MAX(0,SUMIFS(劳育素质!K:K,劳育素质!B:B,B15,劳育素质!D:D,"=劳动日常考核基础分")+SUMIFS(劳育素质!K:K,劳育素质!B:B,B15,劳育素质!D:D,"=活动与卫生加减分"))</f>
        <v>1.5294</v>
      </c>
      <c r="V15" s="34">
        <f>SUMIFS(劳育素质!K:K,劳育素质!B:B,B15,劳育素质!D:D,"=志愿服务",劳育素质!F:F,"=A类+B类")</f>
        <v>3</v>
      </c>
      <c r="W15" s="34">
        <f>SUMIFS(劳育素质!K:K,劳育素质!B:B,B15,劳育素质!D:D,"=志愿服务",劳育素质!F:F,"=C类")</f>
        <v>0</v>
      </c>
      <c r="X15" s="34">
        <f t="shared" si="5"/>
        <v>3</v>
      </c>
      <c r="Y15" s="34">
        <f>SUMIFS(劳育素质!K:K,劳育素质!B:B,B15,劳育素质!D:D,"=实习实训")</f>
        <v>0</v>
      </c>
      <c r="Z15" s="34">
        <f t="shared" si="6"/>
        <v>4.5294</v>
      </c>
      <c r="AA15" s="34">
        <f>SUMIFS(创新与实践素质!L:L,创新与实践素质!B:B,B15,创新与实践素质!D:D,"=创新创业素质")</f>
        <v>0</v>
      </c>
      <c r="AB15" s="34">
        <f>SUMIFS(创新与实践素质!L:L,创新与实践素质!B:B,B15,创新与实践素质!D:D,"=水平考试")</f>
        <v>0</v>
      </c>
      <c r="AC15" s="34">
        <f>SUMIFS(创新与实践素质!L:L,创新与实践素质!B:B,B15,创新与实践素质!D:D,"=社会实践")</f>
        <v>0</v>
      </c>
      <c r="AD15" s="34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1.8</v>
      </c>
      <c r="AE15" s="34">
        <f t="shared" si="7"/>
        <v>1.8</v>
      </c>
      <c r="AF15" s="34">
        <f t="shared" si="8"/>
        <v>69.8179625</v>
      </c>
    </row>
    <row r="16" spans="1:32">
      <c r="A16" s="33" t="s">
        <v>6</v>
      </c>
      <c r="B16" s="33" t="s">
        <v>19</v>
      </c>
      <c r="C16" s="33"/>
      <c r="D16" s="34">
        <f>SUMIFS(德育素质!H:H,德育素质!B:B,B16,德育素质!D:D,"=基本评定分")</f>
        <v>5.28</v>
      </c>
      <c r="E16" s="34">
        <f>MIN(2,SUMIFS(德育素质!H:H,德育素质!A:A,A16,德育素质!D:D,"=集体评定等级分",德育素质!E:E,"=班级考评等级")+SUMIFS(德育素质!H:H,德育素质!B:B,B16,德育素质!D:D,"=集体评定等级分"))</f>
        <v>2</v>
      </c>
      <c r="F16" s="34">
        <f>MIN(2,SUMIFS(德育素质!H:H,德育素质!B:B,B16,德育素质!D:D,"=社会责任记实分"))</f>
        <v>0</v>
      </c>
      <c r="G16" s="34">
        <f>SUMIFS(德育素质!H:H,德育素质!B:B,B16,德育素质!D:D,"=违纪违规扣分")</f>
        <v>0</v>
      </c>
      <c r="H16" s="34">
        <f>SUMIFS(德育素质!H:H,德育素质!B:B,B16,德育素质!D:D,"=荣誉称号加分")</f>
        <v>0</v>
      </c>
      <c r="I16" s="34">
        <f t="shared" si="0"/>
        <v>2</v>
      </c>
      <c r="J16" s="34">
        <f t="shared" si="1"/>
        <v>7.28</v>
      </c>
      <c r="K16" s="34">
        <f>(VLOOKUP(B16,智育素质!B:D,3,0)*10+50)*0.6</f>
        <v>37.872</v>
      </c>
      <c r="L16" s="34">
        <f>SUMIFS(体育素质!J:J,体育素质!B:B,B16,体育素质!D:D,"=体育课程成绩",体育素质!E:E,"=体育成绩")/40</f>
        <v>2.85</v>
      </c>
      <c r="M16" s="34">
        <f>SUMIFS(体育素质!L:L,体育素质!B:B,B16,体育素质!D:D,"=校内外体育竞赛")</f>
        <v>0</v>
      </c>
      <c r="N16" s="34">
        <f>SUMIFS(体育素质!L:L,体育素质!B:B,B16,体育素质!D:D,"=校内外体育活动",体育素质!E:E,"=早锻炼")</f>
        <v>0</v>
      </c>
      <c r="O16" s="34">
        <f>SUMIFS(体育素质!L:L,体育素质!B:B,B16,体育素质!D:D,"=校内外体育活动",体育素质!E:E,"=校园跑")</f>
        <v>0</v>
      </c>
      <c r="P16" s="34">
        <f t="shared" si="2"/>
        <v>0</v>
      </c>
      <c r="Q16" s="34">
        <f t="shared" si="3"/>
        <v>2.85</v>
      </c>
      <c r="R16" s="34">
        <f>MIN(0.5,SUMIFS(美育素质!L:L,美育素质!B:B,B16,美育素质!D:D,"=文化艺术实践"))</f>
        <v>0</v>
      </c>
      <c r="S16" s="34">
        <f>SUMIFS(美育素质!L:L,美育素质!B:B,B16,美育素质!D:D,"=校内外文化艺术竞赛")</f>
        <v>0</v>
      </c>
      <c r="T16" s="34">
        <f t="shared" si="4"/>
        <v>0</v>
      </c>
      <c r="U16" s="34">
        <f>MAX(0,SUMIFS(劳育素质!K:K,劳育素质!B:B,B16,劳育素质!D:D,"=劳动日常考核基础分")+SUMIFS(劳育素质!K:K,劳育素质!B:B,B16,劳育素质!D:D,"=活动与卫生加减分"))</f>
        <v>1.36476190476191</v>
      </c>
      <c r="V16" s="34">
        <f>SUMIFS(劳育素质!K:K,劳育素质!B:B,B16,劳育素质!D:D,"=志愿服务",劳育素质!F:F,"=A类+B类")</f>
        <v>0</v>
      </c>
      <c r="W16" s="34">
        <f>SUMIFS(劳育素质!K:K,劳育素质!B:B,B16,劳育素质!D:D,"=志愿服务",劳育素质!F:F,"=C类")</f>
        <v>0</v>
      </c>
      <c r="X16" s="34">
        <f t="shared" si="5"/>
        <v>0</v>
      </c>
      <c r="Y16" s="34">
        <f>SUMIFS(劳育素质!K:K,劳育素质!B:B,B16,劳育素质!D:D,"=实习实训")</f>
        <v>0</v>
      </c>
      <c r="Z16" s="34">
        <f t="shared" si="6"/>
        <v>1.36476190476191</v>
      </c>
      <c r="AA16" s="34">
        <f>SUMIFS(创新与实践素质!L:L,创新与实践素质!B:B,B16,创新与实践素质!D:D,"=创新创业素质")</f>
        <v>0</v>
      </c>
      <c r="AB16" s="34">
        <f>SUMIFS(创新与实践素质!L:L,创新与实践素质!B:B,B16,创新与实践素质!D:D,"=水平考试")</f>
        <v>0</v>
      </c>
      <c r="AC16" s="34">
        <f>SUMIFS(创新与实践素质!L:L,创新与实践素质!B:B,B16,创新与实践素质!D:D,"=社会实践")</f>
        <v>0</v>
      </c>
      <c r="AD16" s="34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34">
        <f t="shared" si="7"/>
        <v>0</v>
      </c>
      <c r="AF16" s="34">
        <f t="shared" si="8"/>
        <v>49.3667619047619</v>
      </c>
    </row>
    <row r="17" spans="1:32">
      <c r="A17" s="33" t="s">
        <v>6</v>
      </c>
      <c r="B17" s="33" t="s">
        <v>20</v>
      </c>
      <c r="C17" s="33"/>
      <c r="D17" s="34">
        <f>SUMIFS(德育素质!H:H,德育素质!B:B,B17,德育素质!D:D,"=基本评定分")</f>
        <v>6</v>
      </c>
      <c r="E17" s="34">
        <f>MIN(2,SUMIFS(德育素质!H:H,德育素质!A:A,A17,德育素质!D:D,"=集体评定等级分",德育素质!E:E,"=班级考评等级")+SUMIFS(德育素质!H:H,德育素质!B:B,B17,德育素质!D:D,"=集体评定等级分"))</f>
        <v>2</v>
      </c>
      <c r="F17" s="34">
        <f>MIN(2,SUMIFS(德育素质!H:H,德育素质!B:B,B17,德育素质!D:D,"=社会责任记实分"))</f>
        <v>0</v>
      </c>
      <c r="G17" s="34">
        <f>SUMIFS(德育素质!H:H,德育素质!B:B,B17,德育素质!D:D,"=违纪违规扣分")</f>
        <v>0</v>
      </c>
      <c r="H17" s="34">
        <f>SUMIFS(德育素质!H:H,德育素质!B:B,B17,德育素质!D:D,"=荣誉称号加分")</f>
        <v>0.25</v>
      </c>
      <c r="I17" s="34">
        <f t="shared" si="0"/>
        <v>2.25</v>
      </c>
      <c r="J17" s="34">
        <f t="shared" si="1"/>
        <v>8.25</v>
      </c>
      <c r="K17" s="34">
        <f>(VLOOKUP(B17,智育素质!B:D,3,0)*10+50)*0.6</f>
        <v>52.806</v>
      </c>
      <c r="L17" s="34">
        <f>SUMIFS(体育素质!J:J,体育素质!B:B,B17,体育素质!D:D,"=体育课程成绩",体育素质!E:E,"=体育成绩")/40</f>
        <v>4.125</v>
      </c>
      <c r="M17" s="34">
        <f>SUMIFS(体育素质!L:L,体育素质!B:B,B17,体育素质!D:D,"=校内外体育竞赛")</f>
        <v>0</v>
      </c>
      <c r="N17" s="34">
        <f>SUMIFS(体育素质!L:L,体育素质!B:B,B17,体育素质!D:D,"=校内外体育活动",体育素质!E:E,"=早锻炼")</f>
        <v>0</v>
      </c>
      <c r="O17" s="34">
        <f>SUMIFS(体育素质!L:L,体育素质!B:B,B17,体育素质!D:D,"=校内外体育活动",体育素质!E:E,"=校园跑")</f>
        <v>1</v>
      </c>
      <c r="P17" s="34">
        <f t="shared" si="2"/>
        <v>1</v>
      </c>
      <c r="Q17" s="34">
        <f t="shared" si="3"/>
        <v>5.125</v>
      </c>
      <c r="R17" s="34">
        <f>MIN(0.5,SUMIFS(美育素质!L:L,美育素质!B:B,B17,美育素质!D:D,"=文化艺术实践"))</f>
        <v>0</v>
      </c>
      <c r="S17" s="34">
        <f>SUMIFS(美育素质!L:L,美育素质!B:B,B17,美育素质!D:D,"=校内外文化艺术竞赛")</f>
        <v>1</v>
      </c>
      <c r="T17" s="34">
        <f t="shared" si="4"/>
        <v>1</v>
      </c>
      <c r="U17" s="34">
        <f>MAX(0,SUMIFS(劳育素质!K:K,劳育素质!B:B,B17,劳育素质!D:D,"=劳动日常考核基础分")+SUMIFS(劳育素质!K:K,劳育素质!B:B,B17,劳育素质!D:D,"=活动与卫生加减分"))</f>
        <v>1.52640476190476</v>
      </c>
      <c r="V17" s="34">
        <f>SUMIFS(劳育素质!K:K,劳育素质!B:B,B17,劳育素质!D:D,"=志愿服务",劳育素质!F:F,"=A类+B类")</f>
        <v>3</v>
      </c>
      <c r="W17" s="34">
        <f>SUMIFS(劳育素质!K:K,劳育素质!B:B,B17,劳育素质!D:D,"=志愿服务",劳育素质!F:F,"=C类")</f>
        <v>0.5</v>
      </c>
      <c r="X17" s="34">
        <f t="shared" si="5"/>
        <v>3.5</v>
      </c>
      <c r="Y17" s="34">
        <f>SUMIFS(劳育素质!K:K,劳育素质!B:B,B17,劳育素质!D:D,"=实习实训")</f>
        <v>0</v>
      </c>
      <c r="Z17" s="34">
        <f t="shared" si="6"/>
        <v>5</v>
      </c>
      <c r="AA17" s="34">
        <f>SUMIFS(创新与实践素质!L:L,创新与实践素质!B:B,B17,创新与实践素质!D:D,"=创新创业素质")</f>
        <v>2.75</v>
      </c>
      <c r="AB17" s="34">
        <f>SUMIFS(创新与实践素质!L:L,创新与实践素质!B:B,B17,创新与实践素质!D:D,"=水平考试")</f>
        <v>0.75</v>
      </c>
      <c r="AC17" s="34">
        <f>SUMIFS(创新与实践素质!L:L,创新与实践素质!B:B,B17,创新与实践素质!D:D,"=社会实践")</f>
        <v>0</v>
      </c>
      <c r="AD17" s="34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0.8</v>
      </c>
      <c r="AE17" s="34">
        <f t="shared" si="7"/>
        <v>4.3</v>
      </c>
      <c r="AF17" s="34">
        <f t="shared" si="8"/>
        <v>76.481</v>
      </c>
    </row>
    <row r="18" spans="1:32">
      <c r="A18" s="33" t="s">
        <v>6</v>
      </c>
      <c r="B18" s="33" t="s">
        <v>21</v>
      </c>
      <c r="C18" s="33"/>
      <c r="D18" s="34">
        <f>SUMIFS(德育素质!H:H,德育素质!B:B,B18,德育素质!D:D,"=基本评定分")</f>
        <v>6</v>
      </c>
      <c r="E18" s="34">
        <f>MIN(2,SUMIFS(德育素质!H:H,德育素质!A:A,A18,德育素质!D:D,"=集体评定等级分",德育素质!E:E,"=班级考评等级")+SUMIFS(德育素质!H:H,德育素质!B:B,B18,德育素质!D:D,"=集体评定等级分"))</f>
        <v>2</v>
      </c>
      <c r="F18" s="34">
        <f>MIN(2,SUMIFS(德育素质!H:H,德育素质!B:B,B18,德育素质!D:D,"=社会责任记实分"))</f>
        <v>0</v>
      </c>
      <c r="G18" s="34">
        <f>SUMIFS(德育素质!H:H,德育素质!B:B,B18,德育素质!D:D,"=违纪违规扣分")</f>
        <v>0</v>
      </c>
      <c r="H18" s="34">
        <f>SUMIFS(德育素质!H:H,德育素质!B:B,B18,德育素质!D:D,"=荣誉称号加分")</f>
        <v>0</v>
      </c>
      <c r="I18" s="34">
        <f t="shared" si="0"/>
        <v>2</v>
      </c>
      <c r="J18" s="34">
        <f t="shared" si="1"/>
        <v>8</v>
      </c>
      <c r="K18" s="34">
        <f>(VLOOKUP(B18,智育素质!B:D,3,0)*10+50)*0.6</f>
        <v>53.454</v>
      </c>
      <c r="L18" s="34">
        <f>SUMIFS(体育素质!J:J,体育素质!B:B,B18,体育素质!D:D,"=体育课程成绩",体育素质!E:E,"=体育成绩")/40</f>
        <v>3.265</v>
      </c>
      <c r="M18" s="34">
        <f>SUMIFS(体育素质!L:L,体育素质!B:B,B18,体育素质!D:D,"=校内外体育竞赛")</f>
        <v>0</v>
      </c>
      <c r="N18" s="34">
        <f>SUMIFS(体育素质!L:L,体育素质!B:B,B18,体育素质!D:D,"=校内外体育活动",体育素质!E:E,"=早锻炼")</f>
        <v>0</v>
      </c>
      <c r="O18" s="34">
        <f>SUMIFS(体育素质!L:L,体育素质!B:B,B18,体育素质!D:D,"=校内外体育活动",体育素质!E:E,"=校园跑")</f>
        <v>0.63234375</v>
      </c>
      <c r="P18" s="34">
        <f t="shared" si="2"/>
        <v>0.63234375</v>
      </c>
      <c r="Q18" s="34">
        <f t="shared" si="3"/>
        <v>3.89734375</v>
      </c>
      <c r="R18" s="34">
        <f>MIN(0.5,SUMIFS(美育素质!L:L,美育素质!B:B,B18,美育素质!D:D,"=文化艺术实践"))</f>
        <v>0</v>
      </c>
      <c r="S18" s="34">
        <f>SUMIFS(美育素质!L:L,美育素质!B:B,B18,美育素质!D:D,"=校内外文化艺术竞赛")</f>
        <v>0</v>
      </c>
      <c r="T18" s="34">
        <f t="shared" si="4"/>
        <v>0</v>
      </c>
      <c r="U18" s="34">
        <f>MAX(0,SUMIFS(劳育素质!K:K,劳育素质!B:B,B18,劳育素质!D:D,"=劳动日常考核基础分")+SUMIFS(劳育素质!K:K,劳育素质!B:B,B18,劳育素质!D:D,"=活动与卫生加减分"))</f>
        <v>1.4744</v>
      </c>
      <c r="V18" s="34">
        <f>SUMIFS(劳育素质!K:K,劳育素质!B:B,B18,劳育素质!D:D,"=志愿服务",劳育素质!F:F,"=A类+B类")</f>
        <v>3</v>
      </c>
      <c r="W18" s="34">
        <f>SUMIFS(劳育素质!K:K,劳育素质!B:B,B18,劳育素质!D:D,"=志愿服务",劳育素质!F:F,"=C类")</f>
        <v>0</v>
      </c>
      <c r="X18" s="34">
        <f t="shared" si="5"/>
        <v>3</v>
      </c>
      <c r="Y18" s="34">
        <f>SUMIFS(劳育素质!K:K,劳育素质!B:B,B18,劳育素质!D:D,"=实习实训")</f>
        <v>0</v>
      </c>
      <c r="Z18" s="34">
        <f t="shared" si="6"/>
        <v>4.4744</v>
      </c>
      <c r="AA18" s="34">
        <f>SUMIFS(创新与实践素质!L:L,创新与实践素质!B:B,B18,创新与实践素质!D:D,"=创新创业素质")</f>
        <v>0.75</v>
      </c>
      <c r="AB18" s="34">
        <f>SUMIFS(创新与实践素质!L:L,创新与实践素质!B:B,B18,创新与实践素质!D:D,"=水平考试")</f>
        <v>2</v>
      </c>
      <c r="AC18" s="34">
        <f>SUMIFS(创新与实践素质!L:L,创新与实践素质!B:B,B18,创新与实践素质!D:D,"=社会实践")</f>
        <v>0</v>
      </c>
      <c r="AD18" s="34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1.4</v>
      </c>
      <c r="AE18" s="34">
        <f t="shared" si="7"/>
        <v>4.15</v>
      </c>
      <c r="AF18" s="34">
        <f t="shared" si="8"/>
        <v>73.97574375</v>
      </c>
    </row>
    <row r="19" spans="1:32">
      <c r="A19" s="33" t="s">
        <v>6</v>
      </c>
      <c r="B19" s="33" t="s">
        <v>22</v>
      </c>
      <c r="C19" s="33"/>
      <c r="D19" s="34">
        <f>SUMIFS(德育素质!H:H,德育素质!B:B,B19,德育素质!D:D,"=基本评定分")</f>
        <v>5.28</v>
      </c>
      <c r="E19" s="34">
        <f>MIN(2,SUMIFS(德育素质!H:H,德育素质!A:A,A19,德育素质!D:D,"=集体评定等级分",德育素质!E:E,"=班级考评等级")+SUMIFS(德育素质!H:H,德育素质!B:B,B19,德育素质!D:D,"=集体评定等级分"))</f>
        <v>2</v>
      </c>
      <c r="F19" s="34">
        <f>MIN(2,SUMIFS(德育素质!H:H,德育素质!B:B,B19,德育素质!D:D,"=社会责任记实分"))</f>
        <v>0</v>
      </c>
      <c r="G19" s="34">
        <f>SUMIFS(德育素质!H:H,德育素质!B:B,B19,德育素质!D:D,"=违纪违规扣分")</f>
        <v>0</v>
      </c>
      <c r="H19" s="34">
        <f>SUMIFS(德育素质!H:H,德育素质!B:B,B19,德育素质!D:D,"=荣誉称号加分")</f>
        <v>0</v>
      </c>
      <c r="I19" s="34">
        <f t="shared" si="0"/>
        <v>2</v>
      </c>
      <c r="J19" s="34">
        <f t="shared" si="1"/>
        <v>7.28</v>
      </c>
      <c r="K19" s="34">
        <f>(VLOOKUP(B19,智育素质!B:D,3,0)*10+50)*0.6</f>
        <v>45.636</v>
      </c>
      <c r="L19" s="34">
        <f>SUMIFS(体育素质!J:J,体育素质!B:B,B19,体育素质!D:D,"=体育课程成绩",体育素质!E:E,"=体育成绩")/40</f>
        <v>3.835</v>
      </c>
      <c r="M19" s="34">
        <f>SUMIFS(体育素质!L:L,体育素质!B:B,B19,体育素质!D:D,"=校内外体育竞赛")</f>
        <v>0</v>
      </c>
      <c r="N19" s="34">
        <f>SUMIFS(体育素质!L:L,体育素质!B:B,B19,体育素质!D:D,"=校内外体育活动",体育素质!E:E,"=早锻炼")</f>
        <v>0</v>
      </c>
      <c r="O19" s="34">
        <f>SUMIFS(体育素质!L:L,体育素质!B:B,B19,体育素质!D:D,"=校内外体育活动",体育素质!E:E,"=校园跑")</f>
        <v>1</v>
      </c>
      <c r="P19" s="34">
        <f t="shared" si="2"/>
        <v>1</v>
      </c>
      <c r="Q19" s="34">
        <f t="shared" si="3"/>
        <v>4.835</v>
      </c>
      <c r="R19" s="34">
        <f>MIN(0.5,SUMIFS(美育素质!L:L,美育素质!B:B,B19,美育素质!D:D,"=文化艺术实践"))</f>
        <v>0</v>
      </c>
      <c r="S19" s="34">
        <f>SUMIFS(美育素质!L:L,美育素质!B:B,B19,美育素质!D:D,"=校内外文化艺术竞赛")</f>
        <v>0</v>
      </c>
      <c r="T19" s="34">
        <f t="shared" si="4"/>
        <v>0</v>
      </c>
      <c r="U19" s="34">
        <f>MAX(0,SUMIFS(劳育素质!K:K,劳育素质!B:B,B19,劳育素质!D:D,"=劳动日常考核基础分")+SUMIFS(劳育素质!K:K,劳育素质!B:B,B19,劳育素质!D:D,"=活动与卫生加减分"))</f>
        <v>1.345</v>
      </c>
      <c r="V19" s="34">
        <f>SUMIFS(劳育素质!K:K,劳育素质!B:B,B19,劳育素质!D:D,"=志愿服务",劳育素质!F:F,"=A类+B类")</f>
        <v>1</v>
      </c>
      <c r="W19" s="34">
        <f>SUMIFS(劳育素质!K:K,劳育素质!B:B,B19,劳育素质!D:D,"=志愿服务",劳育素质!F:F,"=C类")</f>
        <v>0</v>
      </c>
      <c r="X19" s="34">
        <f t="shared" si="5"/>
        <v>1</v>
      </c>
      <c r="Y19" s="34">
        <f>SUMIFS(劳育素质!K:K,劳育素质!B:B,B19,劳育素质!D:D,"=实习实训")</f>
        <v>0</v>
      </c>
      <c r="Z19" s="34">
        <f t="shared" si="6"/>
        <v>2.345</v>
      </c>
      <c r="AA19" s="34">
        <f>SUMIFS(创新与实践素质!L:L,创新与实践素质!B:B,B19,创新与实践素质!D:D,"=创新创业素质")</f>
        <v>0</v>
      </c>
      <c r="AB19" s="34">
        <f>SUMIFS(创新与实践素质!L:L,创新与实践素质!B:B,B19,创新与实践素质!D:D,"=水平考试")</f>
        <v>0</v>
      </c>
      <c r="AC19" s="34">
        <f>SUMIFS(创新与实践素质!L:L,创新与实践素质!B:B,B19,创新与实践素质!D:D,"=社会实践")</f>
        <v>0</v>
      </c>
      <c r="AD19" s="34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34">
        <f t="shared" si="7"/>
        <v>0</v>
      </c>
      <c r="AF19" s="34">
        <f t="shared" si="8"/>
        <v>60.096</v>
      </c>
    </row>
    <row r="20" spans="1:32">
      <c r="A20" s="33" t="s">
        <v>6</v>
      </c>
      <c r="B20" s="33" t="s">
        <v>23</v>
      </c>
      <c r="C20" s="33"/>
      <c r="D20" s="34">
        <f>SUMIFS(德育素质!H:H,德育素质!B:B,B20,德育素质!D:D,"=基本评定分")</f>
        <v>5.28</v>
      </c>
      <c r="E20" s="34">
        <f>MIN(2,SUMIFS(德育素质!H:H,德育素质!A:A,A20,德育素质!D:D,"=集体评定等级分",德育素质!E:E,"=班级考评等级")+SUMIFS(德育素质!H:H,德育素质!B:B,B20,德育素质!D:D,"=集体评定等级分"))</f>
        <v>2</v>
      </c>
      <c r="F20" s="34">
        <f>MIN(2,SUMIFS(德育素质!H:H,德育素质!B:B,B20,德育素质!D:D,"=社会责任记实分"))</f>
        <v>0</v>
      </c>
      <c r="G20" s="34">
        <f>SUMIFS(德育素质!H:H,德育素质!B:B,B20,德育素质!D:D,"=违纪违规扣分")</f>
        <v>0</v>
      </c>
      <c r="H20" s="34">
        <f>SUMIFS(德育素质!H:H,德育素质!B:B,B20,德育素质!D:D,"=荣誉称号加分")</f>
        <v>0</v>
      </c>
      <c r="I20" s="34">
        <f t="shared" si="0"/>
        <v>2</v>
      </c>
      <c r="J20" s="34">
        <f t="shared" si="1"/>
        <v>7.28</v>
      </c>
      <c r="K20" s="34">
        <f>(VLOOKUP(B20,智育素质!B:D,3,0)*10+50)*0.6</f>
        <v>53.64</v>
      </c>
      <c r="L20" s="34">
        <f>SUMIFS(体育素质!J:J,体育素质!B:B,B20,体育素质!D:D,"=体育课程成绩",体育素质!E:E,"=体育成绩")/40</f>
        <v>3.425</v>
      </c>
      <c r="M20" s="34">
        <f>SUMIFS(体育素质!L:L,体育素质!B:B,B20,体育素质!D:D,"=校内外体育竞赛")</f>
        <v>0</v>
      </c>
      <c r="N20" s="34">
        <f>SUMIFS(体育素质!L:L,体育素质!B:B,B20,体育素质!D:D,"=校内外体育活动",体育素质!E:E,"=早锻炼")</f>
        <v>0</v>
      </c>
      <c r="O20" s="34">
        <f>SUMIFS(体育素质!L:L,体育素质!B:B,B20,体育素质!D:D,"=校内外体育活动",体育素质!E:E,"=校园跑")</f>
        <v>0.5</v>
      </c>
      <c r="P20" s="34">
        <f t="shared" si="2"/>
        <v>0.5</v>
      </c>
      <c r="Q20" s="34">
        <f t="shared" si="3"/>
        <v>3.925</v>
      </c>
      <c r="R20" s="34">
        <f>MIN(0.5,SUMIFS(美育素质!L:L,美育素质!B:B,B20,美育素质!D:D,"=文化艺术实践"))</f>
        <v>0</v>
      </c>
      <c r="S20" s="34">
        <f>SUMIFS(美育素质!L:L,美育素质!B:B,B20,美育素质!D:D,"=校内外文化艺术竞赛")</f>
        <v>0</v>
      </c>
      <c r="T20" s="34">
        <f t="shared" si="4"/>
        <v>0</v>
      </c>
      <c r="U20" s="34">
        <f>MAX(0,SUMIFS(劳育素质!K:K,劳育素质!B:B,B20,劳育素质!D:D,"=劳动日常考核基础分")+SUMIFS(劳育素质!K:K,劳育素质!B:B,B20,劳育素质!D:D,"=活动与卫生加减分"))</f>
        <v>1.52640476190476</v>
      </c>
      <c r="V20" s="34">
        <f>SUMIFS(劳育素质!K:K,劳育素质!B:B,B20,劳育素质!D:D,"=志愿服务",劳育素质!F:F,"=A类+B类")</f>
        <v>0.45</v>
      </c>
      <c r="W20" s="34">
        <f>SUMIFS(劳育素质!K:K,劳育素质!B:B,B20,劳育素质!D:D,"=志愿服务",劳育素质!F:F,"=C类")</f>
        <v>0</v>
      </c>
      <c r="X20" s="34">
        <f t="shared" si="5"/>
        <v>0.45</v>
      </c>
      <c r="Y20" s="34">
        <f>SUMIFS(劳育素质!K:K,劳育素质!B:B,B20,劳育素质!D:D,"=实习实训")</f>
        <v>0</v>
      </c>
      <c r="Z20" s="34">
        <f t="shared" si="6"/>
        <v>1.97640476190476</v>
      </c>
      <c r="AA20" s="34">
        <f>SUMIFS(创新与实践素质!L:L,创新与实践素质!B:B,B20,创新与实践素质!D:D,"=创新创业素质")</f>
        <v>2</v>
      </c>
      <c r="AB20" s="34">
        <f>SUMIFS(创新与实践素质!L:L,创新与实践素质!B:B,B20,创新与实践素质!D:D,"=水平考试")</f>
        <v>0</v>
      </c>
      <c r="AC20" s="34">
        <f>SUMIFS(创新与实践素质!L:L,创新与实践素质!B:B,B20,创新与实践素质!D:D,"=社会实践")</f>
        <v>0</v>
      </c>
      <c r="AD20" s="34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2</v>
      </c>
      <c r="AE20" s="34">
        <f t="shared" si="7"/>
        <v>4</v>
      </c>
      <c r="AF20" s="34">
        <f t="shared" si="8"/>
        <v>70.8214047619048</v>
      </c>
    </row>
    <row r="21" spans="1:32">
      <c r="A21" s="33" t="s">
        <v>6</v>
      </c>
      <c r="B21" s="33" t="s">
        <v>24</v>
      </c>
      <c r="C21" s="33"/>
      <c r="D21" s="34">
        <f>SUMIFS(德育素质!H:H,德育素质!B:B,B21,德育素质!D:D,"=基本评定分")</f>
        <v>5.28</v>
      </c>
      <c r="E21" s="34">
        <f>MIN(2,SUMIFS(德育素质!H:H,德育素质!A:A,A21,德育素质!D:D,"=集体评定等级分",德育素质!E:E,"=班级考评等级")+SUMIFS(德育素质!H:H,德育素质!B:B,B21,德育素质!D:D,"=集体评定等级分"))</f>
        <v>2</v>
      </c>
      <c r="F21" s="34">
        <f>MIN(2,SUMIFS(德育素质!H:H,德育素质!B:B,B21,德育素质!D:D,"=社会责任记实分"))</f>
        <v>0</v>
      </c>
      <c r="G21" s="34">
        <f>SUMIFS(德育素质!H:H,德育素质!B:B,B21,德育素质!D:D,"=违纪违规扣分")</f>
        <v>0</v>
      </c>
      <c r="H21" s="34">
        <f>SUMIFS(德育素质!H:H,德育素质!B:B,B21,德育素质!D:D,"=荣誉称号加分")</f>
        <v>0</v>
      </c>
      <c r="I21" s="34">
        <f t="shared" si="0"/>
        <v>2</v>
      </c>
      <c r="J21" s="34">
        <f t="shared" si="1"/>
        <v>7.28</v>
      </c>
      <c r="K21" s="34">
        <f>(VLOOKUP(B21,智育素质!B:D,3,0)*10+50)*0.6</f>
        <v>51.606</v>
      </c>
      <c r="L21" s="34">
        <f>SUMIFS(体育素质!J:J,体育素质!B:B,B21,体育素质!D:D,"=体育课程成绩",体育素质!E:E,"=体育成绩")/40</f>
        <v>3.445</v>
      </c>
      <c r="M21" s="34">
        <f>SUMIFS(体育素质!L:L,体育素质!B:B,B21,体育素质!D:D,"=校内外体育竞赛")</f>
        <v>0</v>
      </c>
      <c r="N21" s="34">
        <f>SUMIFS(体育素质!L:L,体育素质!B:B,B21,体育素质!D:D,"=校内外体育活动",体育素质!E:E,"=早锻炼")</f>
        <v>0</v>
      </c>
      <c r="O21" s="34">
        <f>SUMIFS(体育素质!L:L,体育素质!B:B,B21,体育素质!D:D,"=校内外体育活动",体育素质!E:E,"=校园跑")</f>
        <v>0.640520833333333</v>
      </c>
      <c r="P21" s="34">
        <f t="shared" si="2"/>
        <v>0.640520833333333</v>
      </c>
      <c r="Q21" s="34">
        <f t="shared" si="3"/>
        <v>4.08552083333333</v>
      </c>
      <c r="R21" s="34">
        <f>MIN(0.5,SUMIFS(美育素质!L:L,美育素质!B:B,B21,美育素质!D:D,"=文化艺术实践"))</f>
        <v>0</v>
      </c>
      <c r="S21" s="34">
        <f>SUMIFS(美育素质!L:L,美育素质!B:B,B21,美育素质!D:D,"=校内外文化艺术竞赛")</f>
        <v>0</v>
      </c>
      <c r="T21" s="34">
        <f t="shared" si="4"/>
        <v>0</v>
      </c>
      <c r="U21" s="34">
        <f>MAX(0,SUMIFS(劳育素质!K:K,劳育素质!B:B,B21,劳育素质!D:D,"=劳动日常考核基础分")+SUMIFS(劳育素质!K:K,劳育素质!B:B,B21,劳育素质!D:D,"=活动与卫生加减分"))</f>
        <v>1.446</v>
      </c>
      <c r="V21" s="34">
        <f>SUMIFS(劳育素质!K:K,劳育素质!B:B,B21,劳育素质!D:D,"=志愿服务",劳育素质!F:F,"=A类+B类")</f>
        <v>0</v>
      </c>
      <c r="W21" s="34">
        <f>SUMIFS(劳育素质!K:K,劳育素质!B:B,B21,劳育素质!D:D,"=志愿服务",劳育素质!F:F,"=C类")</f>
        <v>0</v>
      </c>
      <c r="X21" s="34">
        <f t="shared" si="5"/>
        <v>0</v>
      </c>
      <c r="Y21" s="34">
        <f>SUMIFS(劳育素质!K:K,劳育素质!B:B,B21,劳育素质!D:D,"=实习实训")</f>
        <v>0</v>
      </c>
      <c r="Z21" s="34">
        <f t="shared" si="6"/>
        <v>1.446</v>
      </c>
      <c r="AA21" s="34">
        <f>SUMIFS(创新与实践素质!L:L,创新与实践素质!B:B,B21,创新与实践素质!D:D,"=创新创业素质")</f>
        <v>0</v>
      </c>
      <c r="AB21" s="34">
        <f>SUMIFS(创新与实践素质!L:L,创新与实践素质!B:B,B21,创新与实践素质!D:D,"=水平考试")</f>
        <v>0</v>
      </c>
      <c r="AC21" s="34">
        <f>SUMIFS(创新与实践素质!L:L,创新与实践素质!B:B,B21,创新与实践素质!D:D,"=社会实践")</f>
        <v>0</v>
      </c>
      <c r="AD21" s="34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0</v>
      </c>
      <c r="AE21" s="34">
        <f t="shared" si="7"/>
        <v>0</v>
      </c>
      <c r="AF21" s="34">
        <f t="shared" si="8"/>
        <v>64.4175208333333</v>
      </c>
    </row>
    <row r="22" spans="1:32">
      <c r="A22" s="33" t="s">
        <v>6</v>
      </c>
      <c r="B22" s="33" t="s">
        <v>25</v>
      </c>
      <c r="C22" s="33"/>
      <c r="D22" s="34">
        <f>SUMIFS(德育素质!H:H,德育素质!B:B,B22,德育素质!D:D,"=基本评定分")</f>
        <v>5.28</v>
      </c>
      <c r="E22" s="34">
        <f>MIN(2,SUMIFS(德育素质!H:H,德育素质!A:A,A22,德育素质!D:D,"=集体评定等级分",德育素质!E:E,"=班级考评等级")+SUMIFS(德育素质!H:H,德育素质!B:B,B22,德育素质!D:D,"=集体评定等级分"))</f>
        <v>2</v>
      </c>
      <c r="F22" s="34">
        <f>MIN(2,SUMIFS(德育素质!H:H,德育素质!B:B,B22,德育素质!D:D,"=社会责任记实分"))</f>
        <v>0.2</v>
      </c>
      <c r="G22" s="34">
        <f>SUMIFS(德育素质!H:H,德育素质!B:B,B22,德育素质!D:D,"=违纪违规扣分")</f>
        <v>0</v>
      </c>
      <c r="H22" s="34">
        <f>SUMIFS(德育素质!H:H,德育素质!B:B,B22,德育素质!D:D,"=荣誉称号加分")</f>
        <v>0</v>
      </c>
      <c r="I22" s="34">
        <f t="shared" si="0"/>
        <v>2.2</v>
      </c>
      <c r="J22" s="34">
        <f t="shared" si="1"/>
        <v>7.48</v>
      </c>
      <c r="K22" s="34">
        <f>(VLOOKUP(B22,智育素质!B:D,3,0)*10+50)*0.6</f>
        <v>53.496</v>
      </c>
      <c r="L22" s="34">
        <f>SUMIFS(体育素质!J:J,体育素质!B:B,B22,体育素质!D:D,"=体育课程成绩",体育素质!E:E,"=体育成绩")/40</f>
        <v>3.335</v>
      </c>
      <c r="M22" s="34">
        <f>SUMIFS(体育素质!L:L,体育素质!B:B,B22,体育素质!D:D,"=校内外体育竞赛")</f>
        <v>0</v>
      </c>
      <c r="N22" s="34">
        <f>SUMIFS(体育素质!L:L,体育素质!B:B,B22,体育素质!D:D,"=校内外体育活动",体育素质!E:E,"=早锻炼")</f>
        <v>0</v>
      </c>
      <c r="O22" s="34">
        <f>SUMIFS(体育素质!L:L,体育素质!B:B,B22,体育素质!D:D,"=校内外体育活动",体育素质!E:E,"=校园跑")</f>
        <v>0.628177083333333</v>
      </c>
      <c r="P22" s="34">
        <f t="shared" si="2"/>
        <v>0.628177083333333</v>
      </c>
      <c r="Q22" s="34">
        <f t="shared" si="3"/>
        <v>3.96317708333333</v>
      </c>
      <c r="R22" s="34">
        <f>MIN(0.5,SUMIFS(美育素质!L:L,美育素质!B:B,B22,美育素质!D:D,"=文化艺术实践"))</f>
        <v>0</v>
      </c>
      <c r="S22" s="34">
        <f>SUMIFS(美育素质!L:L,美育素质!B:B,B22,美育素质!D:D,"=校内外文化艺术竞赛")</f>
        <v>0</v>
      </c>
      <c r="T22" s="34">
        <f t="shared" si="4"/>
        <v>0</v>
      </c>
      <c r="U22" s="34">
        <f>MAX(0,SUMIFS(劳育素质!K:K,劳育素质!B:B,B22,劳育素质!D:D,"=劳动日常考核基础分")+SUMIFS(劳育素质!K:K,劳育素质!B:B,B22,劳育素质!D:D,"=活动与卫生加减分"))</f>
        <v>1.4438</v>
      </c>
      <c r="V22" s="34">
        <f>SUMIFS(劳育素质!K:K,劳育素质!B:B,B22,劳育素质!D:D,"=志愿服务",劳育素质!F:F,"=A类+B类")</f>
        <v>0</v>
      </c>
      <c r="W22" s="34">
        <f>SUMIFS(劳育素质!K:K,劳育素质!B:B,B22,劳育素质!D:D,"=志愿服务",劳育素质!F:F,"=C类")</f>
        <v>0</v>
      </c>
      <c r="X22" s="34">
        <f t="shared" si="5"/>
        <v>0</v>
      </c>
      <c r="Y22" s="34">
        <f>SUMIFS(劳育素质!K:K,劳育素质!B:B,B22,劳育素质!D:D,"=实习实训")</f>
        <v>0</v>
      </c>
      <c r="Z22" s="34">
        <f t="shared" si="6"/>
        <v>1.4438</v>
      </c>
      <c r="AA22" s="34">
        <f>SUMIFS(创新与实践素质!L:L,创新与实践素质!B:B,B22,创新与实践素质!D:D,"=创新创业素质")</f>
        <v>6.75</v>
      </c>
      <c r="AB22" s="34">
        <f>SUMIFS(创新与实践素质!L:L,创新与实践素质!B:B,B22,创新与实践素质!D:D,"=水平考试")</f>
        <v>0</v>
      </c>
      <c r="AC22" s="34">
        <f>SUMIFS(创新与实践素质!L:L,创新与实践素质!B:B,B22,创新与实践素质!D:D,"=社会实践")</f>
        <v>0.175</v>
      </c>
      <c r="AD22" s="34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0.6</v>
      </c>
      <c r="AE22" s="34">
        <f t="shared" si="7"/>
        <v>7.525</v>
      </c>
      <c r="AF22" s="34">
        <f t="shared" si="8"/>
        <v>73.9079770833333</v>
      </c>
    </row>
    <row r="23" spans="1:32">
      <c r="A23" s="33" t="s">
        <v>6</v>
      </c>
      <c r="B23" s="33" t="s">
        <v>26</v>
      </c>
      <c r="C23" s="33"/>
      <c r="D23" s="34">
        <f>SUMIFS(德育素质!H:H,德育素质!B:B,B23,德育素质!D:D,"=基本评定分")</f>
        <v>5.28</v>
      </c>
      <c r="E23" s="34">
        <f>MIN(2,SUMIFS(德育素质!H:H,德育素质!A:A,A23,德育素质!D:D,"=集体评定等级分",德育素质!E:E,"=班级考评等级")+SUMIFS(德育素质!H:H,德育素质!B:B,B23,德育素质!D:D,"=集体评定等级分"))</f>
        <v>2</v>
      </c>
      <c r="F23" s="34">
        <f>MIN(2,SUMIFS(德育素质!H:H,德育素质!B:B,B23,德育素质!D:D,"=社会责任记实分"))</f>
        <v>0</v>
      </c>
      <c r="G23" s="34">
        <f>SUMIFS(德育素质!H:H,德育素质!B:B,B23,德育素质!D:D,"=违纪违规扣分")</f>
        <v>0</v>
      </c>
      <c r="H23" s="34">
        <f>SUMIFS(德育素质!H:H,德育素质!B:B,B23,德育素质!D:D,"=荣誉称号加分")</f>
        <v>0</v>
      </c>
      <c r="I23" s="34">
        <f t="shared" si="0"/>
        <v>2</v>
      </c>
      <c r="J23" s="34">
        <f t="shared" si="1"/>
        <v>7.28</v>
      </c>
      <c r="K23" s="34">
        <f>(VLOOKUP(B23,智育素质!B:D,3,0)*10+50)*0.6</f>
        <v>48.198</v>
      </c>
      <c r="L23" s="34">
        <f>SUMIFS(体育素质!J:J,体育素质!B:B,B23,体育素质!D:D,"=体育课程成绩",体育素质!E:E,"=体育成绩")/40</f>
        <v>3.83</v>
      </c>
      <c r="M23" s="34">
        <f>SUMIFS(体育素质!L:L,体育素质!B:B,B23,体育素质!D:D,"=校内外体育竞赛")</f>
        <v>0</v>
      </c>
      <c r="N23" s="34">
        <f>SUMIFS(体育素质!L:L,体育素质!B:B,B23,体育素质!D:D,"=校内外体育活动",体育素质!E:E,"=早锻炼")</f>
        <v>0</v>
      </c>
      <c r="O23" s="34">
        <f>SUMIFS(体育素质!L:L,体育素质!B:B,B23,体育素质!D:D,"=校内外体育活动",体育素质!E:E,"=校园跑")</f>
        <v>0.6484375</v>
      </c>
      <c r="P23" s="34">
        <f t="shared" si="2"/>
        <v>0.6484375</v>
      </c>
      <c r="Q23" s="34">
        <f t="shared" si="3"/>
        <v>4.4784375</v>
      </c>
      <c r="R23" s="34">
        <f>MIN(0.5,SUMIFS(美育素质!L:L,美育素质!B:B,B23,美育素质!D:D,"=文化艺术实践"))</f>
        <v>0</v>
      </c>
      <c r="S23" s="34">
        <f>SUMIFS(美育素质!L:L,美育素质!B:B,B23,美育素质!D:D,"=校内外文化艺术竞赛")</f>
        <v>0</v>
      </c>
      <c r="T23" s="34">
        <f t="shared" si="4"/>
        <v>0</v>
      </c>
      <c r="U23" s="34">
        <f>MAX(0,SUMIFS(劳育素质!K:K,劳育素质!B:B,B23,劳育素质!D:D,"=劳动日常考核基础分")+SUMIFS(劳育素质!K:K,劳育素质!B:B,B23,劳育素质!D:D,"=活动与卫生加减分"))</f>
        <v>1.446</v>
      </c>
      <c r="V23" s="34">
        <f>SUMIFS(劳育素质!K:K,劳育素质!B:B,B23,劳育素质!D:D,"=志愿服务",劳育素质!F:F,"=A类+B类")</f>
        <v>0</v>
      </c>
      <c r="W23" s="34">
        <f>SUMIFS(劳育素质!K:K,劳育素质!B:B,B23,劳育素质!D:D,"=志愿服务",劳育素质!F:F,"=C类")</f>
        <v>0</v>
      </c>
      <c r="X23" s="34">
        <f t="shared" si="5"/>
        <v>0</v>
      </c>
      <c r="Y23" s="34">
        <f>SUMIFS(劳育素质!K:K,劳育素质!B:B,B23,劳育素质!D:D,"=实习实训")</f>
        <v>0</v>
      </c>
      <c r="Z23" s="34">
        <f t="shared" si="6"/>
        <v>1.446</v>
      </c>
      <c r="AA23" s="34">
        <f>SUMIFS(创新与实践素质!L:L,创新与实践素质!B:B,B23,创新与实践素质!D:D,"=创新创业素质")</f>
        <v>0</v>
      </c>
      <c r="AB23" s="34">
        <f>SUMIFS(创新与实践素质!L:L,创新与实践素质!B:B,B23,创新与实践素质!D:D,"=水平考试")</f>
        <v>0</v>
      </c>
      <c r="AC23" s="34">
        <f>SUMIFS(创新与实践素质!L:L,创新与实践素质!B:B,B23,创新与实践素质!D:D,"=社会实践")</f>
        <v>0</v>
      </c>
      <c r="AD23" s="34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34">
        <f t="shared" si="7"/>
        <v>0</v>
      </c>
      <c r="AF23" s="34">
        <f t="shared" si="8"/>
        <v>61.4024375</v>
      </c>
    </row>
    <row r="24" spans="1:32">
      <c r="A24" s="33" t="s">
        <v>6</v>
      </c>
      <c r="B24" s="33" t="s">
        <v>27</v>
      </c>
      <c r="C24" s="33"/>
      <c r="D24" s="34">
        <f>SUMIFS(德育素质!H:H,德育素质!B:B,B24,德育素质!D:D,"=基本评定分")</f>
        <v>5.28</v>
      </c>
      <c r="E24" s="34">
        <f>MIN(2,SUMIFS(德育素质!H:H,德育素质!A:A,A24,德育素质!D:D,"=集体评定等级分",德育素质!E:E,"=班级考评等级")+SUMIFS(德育素质!H:H,德育素质!B:B,B24,德育素质!D:D,"=集体评定等级分"))</f>
        <v>2</v>
      </c>
      <c r="F24" s="34">
        <f>MIN(2,SUMIFS(德育素质!H:H,德育素质!B:B,B24,德育素质!D:D,"=社会责任记实分"))</f>
        <v>0</v>
      </c>
      <c r="G24" s="34">
        <f>SUMIFS(德育素质!H:H,德育素质!B:B,B24,德育素质!D:D,"=违纪违规扣分")</f>
        <v>0</v>
      </c>
      <c r="H24" s="34">
        <f>SUMIFS(德育素质!H:H,德育素质!B:B,B24,德育素质!D:D,"=荣誉称号加分")</f>
        <v>0</v>
      </c>
      <c r="I24" s="34">
        <f t="shared" si="0"/>
        <v>2</v>
      </c>
      <c r="J24" s="34">
        <f t="shared" si="1"/>
        <v>7.28</v>
      </c>
      <c r="K24" s="34">
        <f>(VLOOKUP(B24,智育素质!B:D,3,0)*10+50)*0.6</f>
        <v>50.964</v>
      </c>
      <c r="L24" s="34">
        <f>SUMIFS(体育素质!J:J,体育素质!B:B,B24,体育素质!D:D,"=体育课程成绩",体育素质!E:E,"=体育成绩")/40</f>
        <v>3.27</v>
      </c>
      <c r="M24" s="34">
        <f>SUMIFS(体育素质!L:L,体育素质!B:B,B24,体育素质!D:D,"=校内外体育竞赛")</f>
        <v>0</v>
      </c>
      <c r="N24" s="34">
        <f>SUMIFS(体育素质!L:L,体育素质!B:B,B24,体育素质!D:D,"=校内外体育活动",体育素质!E:E,"=早锻炼")</f>
        <v>0</v>
      </c>
      <c r="O24" s="34">
        <f>SUMIFS(体育素质!L:L,体育素质!B:B,B24,体育素质!D:D,"=校内外体育活动",体育素质!E:E,"=校园跑")</f>
        <v>0.637239583333333</v>
      </c>
      <c r="P24" s="34">
        <f t="shared" si="2"/>
        <v>0.637239583333333</v>
      </c>
      <c r="Q24" s="34">
        <f t="shared" si="3"/>
        <v>3.90723958333333</v>
      </c>
      <c r="R24" s="34">
        <f>MIN(0.5,SUMIFS(美育素质!L:L,美育素质!B:B,B24,美育素质!D:D,"=文化艺术实践"))</f>
        <v>0</v>
      </c>
      <c r="S24" s="34">
        <f>SUMIFS(美育素质!L:L,美育素质!B:B,B24,美育素质!D:D,"=校内外文化艺术竞赛")</f>
        <v>0</v>
      </c>
      <c r="T24" s="34">
        <f t="shared" si="4"/>
        <v>0</v>
      </c>
      <c r="U24" s="34">
        <f>MAX(0,SUMIFS(劳育素质!K:K,劳育素质!B:B,B24,劳育素质!D:D,"=劳动日常考核基础分")+SUMIFS(劳育素质!K:K,劳育素质!B:B,B24,劳育素质!D:D,"=活动与卫生加减分"))</f>
        <v>1.446</v>
      </c>
      <c r="V24" s="34">
        <f>SUMIFS(劳育素质!K:K,劳育素质!B:B,B24,劳育素质!D:D,"=志愿服务",劳育素质!F:F,"=A类+B类")</f>
        <v>0.5</v>
      </c>
      <c r="W24" s="34">
        <f>SUMIFS(劳育素质!K:K,劳育素质!B:B,B24,劳育素质!D:D,"=志愿服务",劳育素质!F:F,"=C类")</f>
        <v>0</v>
      </c>
      <c r="X24" s="34">
        <f t="shared" si="5"/>
        <v>0.5</v>
      </c>
      <c r="Y24" s="34">
        <f>SUMIFS(劳育素质!K:K,劳育素质!B:B,B24,劳育素质!D:D,"=实习实训")</f>
        <v>0</v>
      </c>
      <c r="Z24" s="34">
        <f t="shared" si="6"/>
        <v>1.946</v>
      </c>
      <c r="AA24" s="34">
        <f>SUMIFS(创新与实践素质!L:L,创新与实践素质!B:B,B24,创新与实践素质!D:D,"=创新创业素质")</f>
        <v>12.15</v>
      </c>
      <c r="AB24" s="34">
        <f>SUMIFS(创新与实践素质!L:L,创新与实践素质!B:B,B24,创新与实践素质!D:D,"=水平考试")</f>
        <v>0</v>
      </c>
      <c r="AC24" s="34">
        <f>SUMIFS(创新与实践素质!L:L,创新与实践素质!B:B,B24,创新与实践素质!D:D,"=社会实践")</f>
        <v>0</v>
      </c>
      <c r="AD24" s="34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34">
        <f t="shared" si="7"/>
        <v>12</v>
      </c>
      <c r="AF24" s="34">
        <f t="shared" si="8"/>
        <v>76.0972395833333</v>
      </c>
    </row>
    <row r="25" spans="1:32">
      <c r="A25" s="33" t="s">
        <v>6</v>
      </c>
      <c r="B25" s="33" t="s">
        <v>28</v>
      </c>
      <c r="C25" s="33"/>
      <c r="D25" s="34">
        <f>SUMIFS(德育素质!H:H,德育素质!B:B,B25,德育素质!D:D,"=基本评定分")</f>
        <v>5.28</v>
      </c>
      <c r="E25" s="34">
        <f>MIN(2,SUMIFS(德育素质!H:H,德育素质!A:A,A25,德育素质!D:D,"=集体评定等级分",德育素质!E:E,"=班级考评等级")+SUMIFS(德育素质!H:H,德育素质!B:B,B25,德育素质!D:D,"=集体评定等级分"))</f>
        <v>2</v>
      </c>
      <c r="F25" s="34">
        <f>MIN(2,SUMIFS(德育素质!H:H,德育素质!B:B,B25,德育素质!D:D,"=社会责任记实分"))</f>
        <v>0</v>
      </c>
      <c r="G25" s="34">
        <f>SUMIFS(德育素质!H:H,德育素质!B:B,B25,德育素质!D:D,"=违纪违规扣分")</f>
        <v>0</v>
      </c>
      <c r="H25" s="34">
        <f>SUMIFS(德育素质!H:H,德育素质!B:B,B25,德育素质!D:D,"=荣誉称号加分")</f>
        <v>0</v>
      </c>
      <c r="I25" s="34">
        <f t="shared" si="0"/>
        <v>2</v>
      </c>
      <c r="J25" s="34">
        <f t="shared" si="1"/>
        <v>7.28</v>
      </c>
      <c r="K25" s="34">
        <f>(VLOOKUP(B25,智育素质!B:D,3,0)*10+50)*0.6</f>
        <v>46.824</v>
      </c>
      <c r="L25" s="34">
        <f>SUMIFS(体育素质!J:J,体育素质!B:B,B25,体育素质!D:D,"=体育课程成绩",体育素质!E:E,"=体育成绩")/40</f>
        <v>3.56</v>
      </c>
      <c r="M25" s="34">
        <f>SUMIFS(体育素质!L:L,体育素质!B:B,B25,体育素质!D:D,"=校内外体育竞赛")</f>
        <v>0</v>
      </c>
      <c r="N25" s="34">
        <f>SUMIFS(体育素质!L:L,体育素质!B:B,B25,体育素质!D:D,"=校内外体育活动",体育素质!E:E,"=早锻炼")</f>
        <v>0</v>
      </c>
      <c r="O25" s="34">
        <f>SUMIFS(体育素质!L:L,体育素质!B:B,B25,体育素质!D:D,"=校内外体育活动",体育素质!E:E,"=校园跑")</f>
        <v>0.6313125</v>
      </c>
      <c r="P25" s="34">
        <f t="shared" si="2"/>
        <v>0.6313125</v>
      </c>
      <c r="Q25" s="34">
        <f t="shared" si="3"/>
        <v>4.1913125</v>
      </c>
      <c r="R25" s="34">
        <f>MIN(0.5,SUMIFS(美育素质!L:L,美育素质!B:B,B25,美育素质!D:D,"=文化艺术实践"))</f>
        <v>0</v>
      </c>
      <c r="S25" s="34">
        <f>SUMIFS(美育素质!L:L,美育素质!B:B,B25,美育素质!D:D,"=校内外文化艺术竞赛")</f>
        <v>0</v>
      </c>
      <c r="T25" s="34">
        <f t="shared" si="4"/>
        <v>0</v>
      </c>
      <c r="U25" s="34">
        <f>MAX(0,SUMIFS(劳育素质!K:K,劳育素质!B:B,B25,劳育素质!D:D,"=劳动日常考核基础分")+SUMIFS(劳育素质!K:K,劳育素质!B:B,B25,劳育素质!D:D,"=活动与卫生加减分"))</f>
        <v>1.45493333333333</v>
      </c>
      <c r="V25" s="34">
        <f>SUMIFS(劳育素质!K:K,劳育素质!B:B,B25,劳育素质!D:D,"=志愿服务",劳育素质!F:F,"=A类+B类")</f>
        <v>1.9</v>
      </c>
      <c r="W25" s="34">
        <f>SUMIFS(劳育素质!K:K,劳育素质!B:B,B25,劳育素质!D:D,"=志愿服务",劳育素质!F:F,"=C类")</f>
        <v>0</v>
      </c>
      <c r="X25" s="34">
        <f t="shared" si="5"/>
        <v>1.9</v>
      </c>
      <c r="Y25" s="34">
        <f>SUMIFS(劳育素质!K:K,劳育素质!B:B,B25,劳育素质!D:D,"=实习实训")</f>
        <v>0</v>
      </c>
      <c r="Z25" s="34">
        <f t="shared" si="6"/>
        <v>3.35493333333333</v>
      </c>
      <c r="AA25" s="34">
        <f>SUMIFS(创新与实践素质!L:L,创新与实践素质!B:B,B25,创新与实践素质!D:D,"=创新创业素质")</f>
        <v>0</v>
      </c>
      <c r="AB25" s="34">
        <f>SUMIFS(创新与实践素质!L:L,创新与实践素质!B:B,B25,创新与实践素质!D:D,"=水平考试")</f>
        <v>0</v>
      </c>
      <c r="AC25" s="34">
        <f>SUMIFS(创新与实践素质!L:L,创新与实践素质!B:B,B25,创新与实践素质!D:D,"=社会实践")</f>
        <v>0</v>
      </c>
      <c r="AD25" s="34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0</v>
      </c>
      <c r="AE25" s="34">
        <f t="shared" si="7"/>
        <v>0</v>
      </c>
      <c r="AF25" s="34">
        <f t="shared" si="8"/>
        <v>61.6502458333333</v>
      </c>
    </row>
    <row r="26" spans="1:32">
      <c r="A26" s="33" t="s">
        <v>6</v>
      </c>
      <c r="B26" s="33" t="s">
        <v>29</v>
      </c>
      <c r="C26" s="33"/>
      <c r="D26" s="34">
        <f>SUMIFS(德育素质!H:H,德育素质!B:B,B26,德育素质!D:D,"=基本评定分")</f>
        <v>5.28</v>
      </c>
      <c r="E26" s="34">
        <f>MIN(2,SUMIFS(德育素质!H:H,德育素质!A:A,A26,德育素质!D:D,"=集体评定等级分",德育素质!E:E,"=班级考评等级")+SUMIFS(德育素质!H:H,德育素质!B:B,B26,德育素质!D:D,"=集体评定等级分"))</f>
        <v>2</v>
      </c>
      <c r="F26" s="34">
        <f>MIN(2,SUMIFS(德育素质!H:H,德育素质!B:B,B26,德育素质!D:D,"=社会责任记实分"))</f>
        <v>0</v>
      </c>
      <c r="G26" s="34">
        <f>SUMIFS(德育素质!H:H,德育素质!B:B,B26,德育素质!D:D,"=违纪违规扣分")</f>
        <v>0</v>
      </c>
      <c r="H26" s="34">
        <f>SUMIFS(德育素质!H:H,德育素质!B:B,B26,德育素质!D:D,"=荣誉称号加分")</f>
        <v>0</v>
      </c>
      <c r="I26" s="34">
        <f t="shared" si="0"/>
        <v>2</v>
      </c>
      <c r="J26" s="34">
        <f t="shared" si="1"/>
        <v>7.28</v>
      </c>
      <c r="K26" s="34">
        <f>(VLOOKUP(B26,智育素质!B:D,3,0)*10+50)*0.6</f>
        <v>51.336</v>
      </c>
      <c r="L26" s="34">
        <f>SUMIFS(体育素质!J:J,体育素质!B:B,B26,体育素质!D:D,"=体育课程成绩",体育素质!E:E,"=体育成绩")/40</f>
        <v>3.945</v>
      </c>
      <c r="M26" s="34">
        <f>SUMIFS(体育素质!L:L,体育素质!B:B,B26,体育素质!D:D,"=校内外体育竞赛")</f>
        <v>0</v>
      </c>
      <c r="N26" s="34">
        <f>SUMIFS(体育素质!L:L,体育素质!B:B,B26,体育素质!D:D,"=校内外体育活动",体育素质!E:E,"=早锻炼")</f>
        <v>0</v>
      </c>
      <c r="O26" s="34">
        <f>SUMIFS(体育素质!L:L,体育素质!B:B,B26,体育素质!D:D,"=校内外体育活动",体育素质!E:E,"=校园跑")</f>
        <v>0.794583333333333</v>
      </c>
      <c r="P26" s="34">
        <f t="shared" si="2"/>
        <v>0.794583333333333</v>
      </c>
      <c r="Q26" s="34">
        <f t="shared" si="3"/>
        <v>4.73958333333333</v>
      </c>
      <c r="R26" s="34">
        <f>MIN(0.5,SUMIFS(美育素质!L:L,美育素质!B:B,B26,美育素质!D:D,"=文化艺术实践"))</f>
        <v>0</v>
      </c>
      <c r="S26" s="34">
        <f>SUMIFS(美育素质!L:L,美育素质!B:B,B26,美育素质!D:D,"=校内外文化艺术竞赛")</f>
        <v>0</v>
      </c>
      <c r="T26" s="34">
        <f t="shared" si="4"/>
        <v>0</v>
      </c>
      <c r="U26" s="34">
        <f>MAX(0,SUMIFS(劳育素质!K:K,劳育素质!B:B,B26,劳育素质!D:D,"=劳动日常考核基础分")+SUMIFS(劳育素质!K:K,劳育素质!B:B,B26,劳育素质!D:D,"=活动与卫生加减分"))</f>
        <v>1.4475</v>
      </c>
      <c r="V26" s="34">
        <f>SUMIFS(劳育素质!K:K,劳育素质!B:B,B26,劳育素质!D:D,"=志愿服务",劳育素质!F:F,"=A类+B类")</f>
        <v>0</v>
      </c>
      <c r="W26" s="34">
        <f>SUMIFS(劳育素质!K:K,劳育素质!B:B,B26,劳育素质!D:D,"=志愿服务",劳育素质!F:F,"=C类")</f>
        <v>0</v>
      </c>
      <c r="X26" s="34">
        <f t="shared" si="5"/>
        <v>0</v>
      </c>
      <c r="Y26" s="34">
        <f>SUMIFS(劳育素质!K:K,劳育素质!B:B,B26,劳育素质!D:D,"=实习实训")</f>
        <v>0</v>
      </c>
      <c r="Z26" s="34">
        <f t="shared" si="6"/>
        <v>1.4475</v>
      </c>
      <c r="AA26" s="34">
        <f>SUMIFS(创新与实践素质!L:L,创新与实践素质!B:B,B26,创新与实践素质!D:D,"=创新创业素质")</f>
        <v>0</v>
      </c>
      <c r="AB26" s="34">
        <f>SUMIFS(创新与实践素质!L:L,创新与实践素质!B:B,B26,创新与实践素质!D:D,"=水平考试")</f>
        <v>0</v>
      </c>
      <c r="AC26" s="34">
        <f>SUMIFS(创新与实践素质!L:L,创新与实践素质!B:B,B26,创新与实践素质!D:D,"=社会实践")</f>
        <v>0</v>
      </c>
      <c r="AD26" s="34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</v>
      </c>
      <c r="AE26" s="34">
        <f t="shared" si="7"/>
        <v>0</v>
      </c>
      <c r="AF26" s="34">
        <f t="shared" si="8"/>
        <v>64.8030833333333</v>
      </c>
    </row>
  </sheetData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zoomScale="110" zoomScaleNormal="110" topLeftCell="C20" workbookViewId="0">
      <selection activeCell="J21" sqref="$A1:$XFD1048576"/>
    </sheetView>
  </sheetViews>
  <sheetFormatPr defaultColWidth="41.3981481481481" defaultRowHeight="14.4" outlineLevelCol="7"/>
  <cols>
    <col min="1" max="7" width="41.3981481481481" style="2" customWidth="1"/>
    <col min="8" max="8" width="41.3981481481481" style="3" customWidth="1"/>
    <col min="9" max="9" width="41.3981481481481" style="2" customWidth="1"/>
    <col min="10" max="16384" width="41.3981481481481" style="2"/>
  </cols>
  <sheetData>
    <row r="1" ht="25.05" customHeight="1" spans="1:8">
      <c r="A1" s="4" t="s">
        <v>0</v>
      </c>
      <c r="B1" s="4" t="s">
        <v>1</v>
      </c>
      <c r="C1" s="4" t="s">
        <v>2</v>
      </c>
      <c r="D1" s="4" t="s">
        <v>65</v>
      </c>
      <c r="E1" s="4" t="s">
        <v>66</v>
      </c>
      <c r="F1" s="4" t="s">
        <v>67</v>
      </c>
      <c r="G1" s="4" t="s">
        <v>68</v>
      </c>
      <c r="H1" s="4" t="s">
        <v>69</v>
      </c>
    </row>
    <row r="2" spans="1:8">
      <c r="A2" s="5" t="s">
        <v>6</v>
      </c>
      <c r="B2" s="45" t="s">
        <v>7</v>
      </c>
      <c r="C2" s="5"/>
      <c r="D2" s="4" t="s">
        <v>70</v>
      </c>
      <c r="E2" s="4"/>
      <c r="F2" s="4" t="s">
        <v>71</v>
      </c>
      <c r="G2" s="4"/>
      <c r="H2" s="11">
        <v>5.28</v>
      </c>
    </row>
    <row r="3" spans="1:8">
      <c r="A3" s="5" t="s">
        <v>6</v>
      </c>
      <c r="B3" s="5" t="s">
        <v>8</v>
      </c>
      <c r="C3" s="5"/>
      <c r="D3" s="4" t="s">
        <v>70</v>
      </c>
      <c r="E3" s="4"/>
      <c r="F3" s="4" t="s">
        <v>71</v>
      </c>
      <c r="G3" s="4"/>
      <c r="H3" s="11">
        <v>5.28</v>
      </c>
    </row>
    <row r="4" spans="1:8">
      <c r="A4" s="5" t="s">
        <v>6</v>
      </c>
      <c r="B4" s="5" t="s">
        <v>9</v>
      </c>
      <c r="C4" s="5"/>
      <c r="D4" s="4" t="s">
        <v>70</v>
      </c>
      <c r="E4" s="4"/>
      <c r="F4" s="4" t="s">
        <v>72</v>
      </c>
      <c r="G4" s="4"/>
      <c r="H4" s="11">
        <v>6</v>
      </c>
    </row>
    <row r="5" spans="1:8">
      <c r="A5" s="5" t="s">
        <v>6</v>
      </c>
      <c r="B5" s="5" t="s">
        <v>10</v>
      </c>
      <c r="C5" s="5"/>
      <c r="D5" s="4" t="s">
        <v>70</v>
      </c>
      <c r="E5" s="4"/>
      <c r="F5" s="4" t="s">
        <v>72</v>
      </c>
      <c r="G5" s="4"/>
      <c r="H5" s="11">
        <v>6</v>
      </c>
    </row>
    <row r="6" spans="1:8">
      <c r="A6" s="5" t="s">
        <v>6</v>
      </c>
      <c r="B6" s="5" t="s">
        <v>11</v>
      </c>
      <c r="C6" s="5"/>
      <c r="D6" s="4" t="s">
        <v>70</v>
      </c>
      <c r="E6" s="4"/>
      <c r="F6" s="4" t="s">
        <v>71</v>
      </c>
      <c r="G6" s="4"/>
      <c r="H6" s="11">
        <v>5.28</v>
      </c>
    </row>
    <row r="7" spans="1:8">
      <c r="A7" s="5" t="s">
        <v>6</v>
      </c>
      <c r="B7" s="5" t="s">
        <v>12</v>
      </c>
      <c r="C7" s="5"/>
      <c r="D7" s="4" t="s">
        <v>70</v>
      </c>
      <c r="E7" s="4"/>
      <c r="F7" s="4" t="s">
        <v>71</v>
      </c>
      <c r="G7" s="4"/>
      <c r="H7" s="11">
        <v>5.28</v>
      </c>
    </row>
    <row r="8" spans="1:8">
      <c r="A8" s="5" t="s">
        <v>6</v>
      </c>
      <c r="B8" s="5" t="s">
        <v>13</v>
      </c>
      <c r="C8" s="5"/>
      <c r="D8" s="4" t="s">
        <v>70</v>
      </c>
      <c r="E8" s="4"/>
      <c r="F8" s="4" t="s">
        <v>72</v>
      </c>
      <c r="G8" s="4"/>
      <c r="H8" s="11">
        <v>6</v>
      </c>
    </row>
    <row r="9" spans="1:8">
      <c r="A9" s="5" t="s">
        <v>6</v>
      </c>
      <c r="B9" s="5" t="s">
        <v>14</v>
      </c>
      <c r="C9" s="5"/>
      <c r="D9" s="4" t="s">
        <v>70</v>
      </c>
      <c r="E9" s="4"/>
      <c r="F9" s="4" t="s">
        <v>71</v>
      </c>
      <c r="G9" s="4"/>
      <c r="H9" s="11">
        <v>5.28</v>
      </c>
    </row>
    <row r="10" spans="1:8">
      <c r="A10" s="5" t="s">
        <v>6</v>
      </c>
      <c r="B10" s="5" t="s">
        <v>15</v>
      </c>
      <c r="C10" s="5"/>
      <c r="D10" s="4" t="s">
        <v>70</v>
      </c>
      <c r="E10" s="4"/>
      <c r="F10" s="4" t="s">
        <v>71</v>
      </c>
      <c r="G10" s="4"/>
      <c r="H10" s="11">
        <v>5.28</v>
      </c>
    </row>
    <row r="11" spans="1:8">
      <c r="A11" s="5" t="s">
        <v>6</v>
      </c>
      <c r="B11" s="5" t="s">
        <v>16</v>
      </c>
      <c r="C11" s="5"/>
      <c r="D11" s="4" t="s">
        <v>70</v>
      </c>
      <c r="E11" s="4"/>
      <c r="F11" s="4" t="s">
        <v>71</v>
      </c>
      <c r="G11" s="4"/>
      <c r="H11" s="11">
        <v>5.28</v>
      </c>
    </row>
    <row r="12" spans="1:8">
      <c r="A12" s="5" t="s">
        <v>6</v>
      </c>
      <c r="B12" s="5" t="s">
        <v>17</v>
      </c>
      <c r="C12" s="5"/>
      <c r="D12" s="4" t="s">
        <v>70</v>
      </c>
      <c r="E12" s="4"/>
      <c r="F12" s="4" t="s">
        <v>71</v>
      </c>
      <c r="G12" s="4"/>
      <c r="H12" s="11">
        <v>5.28</v>
      </c>
    </row>
    <row r="13" spans="1:8">
      <c r="A13" s="5" t="s">
        <v>6</v>
      </c>
      <c r="B13" s="5" t="s">
        <v>18</v>
      </c>
      <c r="C13" s="5"/>
      <c r="D13" s="4" t="s">
        <v>70</v>
      </c>
      <c r="E13" s="4"/>
      <c r="F13" s="4" t="s">
        <v>72</v>
      </c>
      <c r="G13" s="4"/>
      <c r="H13" s="11">
        <v>6</v>
      </c>
    </row>
    <row r="14" spans="1:8">
      <c r="A14" s="5" t="s">
        <v>6</v>
      </c>
      <c r="B14" s="5" t="s">
        <v>19</v>
      </c>
      <c r="C14" s="5"/>
      <c r="D14" s="4" t="s">
        <v>70</v>
      </c>
      <c r="E14" s="4"/>
      <c r="F14" s="4" t="s">
        <v>71</v>
      </c>
      <c r="G14" s="4"/>
      <c r="H14" s="11">
        <v>5.28</v>
      </c>
    </row>
    <row r="15" spans="1:8">
      <c r="A15" s="5" t="s">
        <v>6</v>
      </c>
      <c r="B15" s="5" t="s">
        <v>20</v>
      </c>
      <c r="C15" s="5"/>
      <c r="D15" s="4" t="s">
        <v>70</v>
      </c>
      <c r="E15" s="4"/>
      <c r="F15" s="4" t="s">
        <v>72</v>
      </c>
      <c r="G15" s="4"/>
      <c r="H15" s="11">
        <v>6</v>
      </c>
    </row>
    <row r="16" spans="1:8">
      <c r="A16" s="5" t="s">
        <v>6</v>
      </c>
      <c r="B16" s="5" t="s">
        <v>21</v>
      </c>
      <c r="C16" s="5"/>
      <c r="D16" s="4" t="s">
        <v>70</v>
      </c>
      <c r="E16" s="4"/>
      <c r="F16" s="4" t="s">
        <v>72</v>
      </c>
      <c r="G16" s="4"/>
      <c r="H16" s="11">
        <v>6</v>
      </c>
    </row>
    <row r="17" spans="1:8">
      <c r="A17" s="5" t="s">
        <v>6</v>
      </c>
      <c r="B17" s="5" t="s">
        <v>22</v>
      </c>
      <c r="C17" s="5"/>
      <c r="D17" s="4" t="s">
        <v>70</v>
      </c>
      <c r="E17" s="4"/>
      <c r="F17" s="4" t="s">
        <v>71</v>
      </c>
      <c r="G17" s="4"/>
      <c r="H17" s="11">
        <v>5.28</v>
      </c>
    </row>
    <row r="18" spans="1:8">
      <c r="A18" s="5" t="s">
        <v>6</v>
      </c>
      <c r="B18" s="5" t="s">
        <v>23</v>
      </c>
      <c r="C18" s="5"/>
      <c r="D18" s="4" t="s">
        <v>70</v>
      </c>
      <c r="E18" s="4"/>
      <c r="F18" s="4" t="s">
        <v>71</v>
      </c>
      <c r="G18" s="4"/>
      <c r="H18" s="11">
        <v>5.28</v>
      </c>
    </row>
    <row r="19" spans="1:8">
      <c r="A19" s="5" t="s">
        <v>6</v>
      </c>
      <c r="B19" s="5" t="s">
        <v>24</v>
      </c>
      <c r="C19" s="5"/>
      <c r="D19" s="4" t="s">
        <v>70</v>
      </c>
      <c r="E19" s="4"/>
      <c r="F19" s="4" t="s">
        <v>71</v>
      </c>
      <c r="G19" s="4"/>
      <c r="H19" s="11">
        <v>5.28</v>
      </c>
    </row>
    <row r="20" spans="1:8">
      <c r="A20" s="5" t="s">
        <v>6</v>
      </c>
      <c r="B20" s="5" t="s">
        <v>25</v>
      </c>
      <c r="C20" s="5"/>
      <c r="D20" s="4" t="s">
        <v>70</v>
      </c>
      <c r="E20" s="4"/>
      <c r="F20" s="4" t="s">
        <v>71</v>
      </c>
      <c r="G20" s="4"/>
      <c r="H20" s="11">
        <v>5.28</v>
      </c>
    </row>
    <row r="21" spans="1:8">
      <c r="A21" s="5" t="s">
        <v>6</v>
      </c>
      <c r="B21" s="5" t="s">
        <v>26</v>
      </c>
      <c r="C21" s="5"/>
      <c r="D21" s="4" t="s">
        <v>70</v>
      </c>
      <c r="E21" s="4"/>
      <c r="F21" s="4" t="s">
        <v>71</v>
      </c>
      <c r="G21" s="4"/>
      <c r="H21" s="11">
        <v>5.28</v>
      </c>
    </row>
    <row r="22" spans="1:8">
      <c r="A22" s="5" t="s">
        <v>6</v>
      </c>
      <c r="B22" s="5" t="s">
        <v>27</v>
      </c>
      <c r="C22" s="5"/>
      <c r="D22" s="4" t="s">
        <v>70</v>
      </c>
      <c r="E22" s="4"/>
      <c r="F22" s="4" t="s">
        <v>71</v>
      </c>
      <c r="G22" s="4"/>
      <c r="H22" s="11">
        <v>5.28</v>
      </c>
    </row>
    <row r="23" spans="1:8">
      <c r="A23" s="5" t="s">
        <v>6</v>
      </c>
      <c r="B23" s="5" t="s">
        <v>28</v>
      </c>
      <c r="C23" s="5"/>
      <c r="D23" s="4" t="s">
        <v>70</v>
      </c>
      <c r="E23" s="4"/>
      <c r="F23" s="4" t="s">
        <v>71</v>
      </c>
      <c r="G23" s="4"/>
      <c r="H23" s="11">
        <v>5.28</v>
      </c>
    </row>
    <row r="24" spans="1:8">
      <c r="A24" s="5" t="s">
        <v>6</v>
      </c>
      <c r="B24" s="5" t="s">
        <v>29</v>
      </c>
      <c r="C24" s="5"/>
      <c r="D24" s="4" t="s">
        <v>70</v>
      </c>
      <c r="E24" s="4"/>
      <c r="F24" s="4" t="s">
        <v>71</v>
      </c>
      <c r="G24" s="4"/>
      <c r="H24" s="11">
        <v>5.28</v>
      </c>
    </row>
    <row r="25" spans="1:8">
      <c r="A25" s="5" t="s">
        <v>6</v>
      </c>
      <c r="B25" s="5" t="s">
        <v>8</v>
      </c>
      <c r="C25" s="5"/>
      <c r="D25" s="4" t="s">
        <v>73</v>
      </c>
      <c r="E25" s="4"/>
      <c r="F25" s="4" t="s">
        <v>74</v>
      </c>
      <c r="G25" s="4"/>
      <c r="H25" s="11">
        <v>0.1</v>
      </c>
    </row>
    <row r="26" spans="1:8">
      <c r="A26" s="5" t="s">
        <v>6</v>
      </c>
      <c r="B26" s="5" t="s">
        <v>10</v>
      </c>
      <c r="C26" s="5"/>
      <c r="D26" s="4" t="s">
        <v>73</v>
      </c>
      <c r="E26" s="4"/>
      <c r="F26" s="4" t="s">
        <v>74</v>
      </c>
      <c r="G26" s="4"/>
      <c r="H26" s="11">
        <v>0.1</v>
      </c>
    </row>
    <row r="27" spans="1:8">
      <c r="A27" s="5" t="s">
        <v>6</v>
      </c>
      <c r="B27" s="5" t="s">
        <v>13</v>
      </c>
      <c r="C27" s="5"/>
      <c r="D27" s="4" t="s">
        <v>73</v>
      </c>
      <c r="E27" s="4"/>
      <c r="F27" s="4" t="s">
        <v>74</v>
      </c>
      <c r="G27" s="4"/>
      <c r="H27" s="11">
        <v>0.1</v>
      </c>
    </row>
    <row r="28" spans="1:8">
      <c r="A28" s="5" t="s">
        <v>6</v>
      </c>
      <c r="B28" s="5" t="s">
        <v>13</v>
      </c>
      <c r="C28" s="5"/>
      <c r="D28" s="4" t="s">
        <v>73</v>
      </c>
      <c r="E28" s="4"/>
      <c r="F28" s="4" t="s">
        <v>74</v>
      </c>
      <c r="G28" s="4"/>
      <c r="H28" s="11">
        <v>0.1</v>
      </c>
    </row>
    <row r="29" spans="1:8">
      <c r="A29" s="5" t="s">
        <v>6</v>
      </c>
      <c r="B29" s="5" t="s">
        <v>16</v>
      </c>
      <c r="C29" s="5"/>
      <c r="D29" s="4" t="s">
        <v>73</v>
      </c>
      <c r="E29" s="4"/>
      <c r="F29" s="4" t="s">
        <v>74</v>
      </c>
      <c r="G29" s="4"/>
      <c r="H29" s="11">
        <v>0.1</v>
      </c>
    </row>
    <row r="30" spans="1:8">
      <c r="A30" s="5" t="s">
        <v>6</v>
      </c>
      <c r="B30" s="5" t="s">
        <v>18</v>
      </c>
      <c r="C30" s="5"/>
      <c r="D30" s="4" t="s">
        <v>73</v>
      </c>
      <c r="E30" s="4"/>
      <c r="F30" s="4" t="s">
        <v>74</v>
      </c>
      <c r="G30" s="4"/>
      <c r="H30" s="11">
        <v>0.1</v>
      </c>
    </row>
    <row r="31" spans="1:8">
      <c r="A31" s="5" t="s">
        <v>6</v>
      </c>
      <c r="B31" s="5" t="s">
        <v>18</v>
      </c>
      <c r="C31" s="5"/>
      <c r="D31" s="4" t="s">
        <v>73</v>
      </c>
      <c r="E31" s="4"/>
      <c r="F31" s="4" t="s">
        <v>74</v>
      </c>
      <c r="G31" s="4"/>
      <c r="H31" s="11">
        <v>0.1</v>
      </c>
    </row>
    <row r="32" spans="1:8">
      <c r="A32" s="5" t="s">
        <v>6</v>
      </c>
      <c r="B32" s="5" t="s">
        <v>18</v>
      </c>
      <c r="C32" s="5"/>
      <c r="D32" s="4" t="s">
        <v>73</v>
      </c>
      <c r="E32" s="4"/>
      <c r="F32" s="4" t="s">
        <v>74</v>
      </c>
      <c r="G32" s="4"/>
      <c r="H32" s="11">
        <v>0.1</v>
      </c>
    </row>
    <row r="33" spans="1:8">
      <c r="A33" s="5" t="s">
        <v>6</v>
      </c>
      <c r="B33" s="5" t="s">
        <v>25</v>
      </c>
      <c r="C33" s="5"/>
      <c r="D33" s="4" t="s">
        <v>73</v>
      </c>
      <c r="E33" s="4"/>
      <c r="F33" s="4" t="s">
        <v>74</v>
      </c>
      <c r="G33" s="4"/>
      <c r="H33" s="11">
        <v>0.1</v>
      </c>
    </row>
    <row r="34" spans="1:8">
      <c r="A34" s="5" t="s">
        <v>6</v>
      </c>
      <c r="B34" s="5" t="s">
        <v>25</v>
      </c>
      <c r="C34" s="5"/>
      <c r="D34" s="4" t="s">
        <v>73</v>
      </c>
      <c r="E34" s="4"/>
      <c r="F34" s="4" t="s">
        <v>74</v>
      </c>
      <c r="G34" s="4"/>
      <c r="H34" s="11">
        <v>0.1</v>
      </c>
    </row>
    <row r="35" spans="1:8">
      <c r="A35" s="5" t="s">
        <v>6</v>
      </c>
      <c r="B35" s="5" t="s">
        <v>14</v>
      </c>
      <c r="C35" s="5"/>
      <c r="D35" s="4" t="s">
        <v>73</v>
      </c>
      <c r="E35" s="4" t="s">
        <v>75</v>
      </c>
      <c r="F35" s="4" t="s">
        <v>76</v>
      </c>
      <c r="G35" s="4"/>
      <c r="H35" s="11">
        <v>0.25</v>
      </c>
    </row>
    <row r="36" spans="1:8">
      <c r="A36" s="5" t="s">
        <v>6</v>
      </c>
      <c r="B36" s="5" t="s">
        <v>14</v>
      </c>
      <c r="C36" s="5"/>
      <c r="D36" s="4" t="s">
        <v>73</v>
      </c>
      <c r="E36" s="4" t="s">
        <v>75</v>
      </c>
      <c r="F36" s="4" t="s">
        <v>76</v>
      </c>
      <c r="G36" s="4"/>
      <c r="H36" s="11">
        <v>0.25</v>
      </c>
    </row>
    <row r="37" spans="1:8">
      <c r="A37" s="4" t="s">
        <v>6</v>
      </c>
      <c r="B37" s="46" t="s">
        <v>15</v>
      </c>
      <c r="C37" s="4"/>
      <c r="D37" s="4" t="s">
        <v>58</v>
      </c>
      <c r="E37" s="9" t="s">
        <v>77</v>
      </c>
      <c r="F37" s="4" t="s">
        <v>74</v>
      </c>
      <c r="G37" s="4"/>
      <c r="H37" s="11">
        <v>0.25</v>
      </c>
    </row>
    <row r="38" spans="1:8">
      <c r="A38" s="4" t="s">
        <v>6</v>
      </c>
      <c r="B38" s="47" t="s">
        <v>18</v>
      </c>
      <c r="C38" s="6"/>
      <c r="D38" s="4" t="s">
        <v>58</v>
      </c>
      <c r="E38" s="4" t="s">
        <v>78</v>
      </c>
      <c r="F38" s="4" t="s">
        <v>76</v>
      </c>
      <c r="G38" s="4"/>
      <c r="H38" s="11">
        <v>0.375</v>
      </c>
    </row>
    <row r="39" spans="1:8">
      <c r="A39" s="4" t="s">
        <v>6</v>
      </c>
      <c r="B39" s="46" t="s">
        <v>20</v>
      </c>
      <c r="C39" s="4"/>
      <c r="D39" s="4" t="s">
        <v>58</v>
      </c>
      <c r="E39" s="4" t="s">
        <v>77</v>
      </c>
      <c r="F39" s="4" t="s">
        <v>74</v>
      </c>
      <c r="G39" s="4"/>
      <c r="H39" s="11">
        <v>0.25</v>
      </c>
    </row>
    <row r="40" spans="1:8">
      <c r="A40" s="4" t="s">
        <v>6</v>
      </c>
      <c r="B40" s="46" t="s">
        <v>18</v>
      </c>
      <c r="C40" s="4"/>
      <c r="D40" s="4" t="s">
        <v>73</v>
      </c>
      <c r="E40" s="4" t="s">
        <v>79</v>
      </c>
      <c r="F40" s="4" t="s">
        <v>74</v>
      </c>
      <c r="G40" s="4"/>
      <c r="H40" s="11">
        <v>0.1</v>
      </c>
    </row>
    <row r="41" spans="1:8">
      <c r="A41" s="4" t="s">
        <v>6</v>
      </c>
      <c r="B41" s="46" t="s">
        <v>11</v>
      </c>
      <c r="C41" s="4"/>
      <c r="D41" s="4" t="s">
        <v>73</v>
      </c>
      <c r="E41" s="4" t="s">
        <v>79</v>
      </c>
      <c r="F41" s="4" t="s">
        <v>74</v>
      </c>
      <c r="G41" s="4"/>
      <c r="H41" s="11">
        <v>0.1</v>
      </c>
    </row>
    <row r="42" spans="1:8">
      <c r="A42" s="5" t="s">
        <v>6</v>
      </c>
      <c r="B42" s="5" t="s">
        <v>9</v>
      </c>
      <c r="C42" s="5"/>
      <c r="D42" s="4" t="s">
        <v>58</v>
      </c>
      <c r="E42" s="9" t="s">
        <v>77</v>
      </c>
      <c r="F42" s="4" t="s">
        <v>74</v>
      </c>
      <c r="G42" s="4"/>
      <c r="H42" s="11">
        <v>0.25</v>
      </c>
    </row>
    <row r="43" spans="1:8">
      <c r="A43" s="5" t="s">
        <v>6</v>
      </c>
      <c r="B43" s="46" t="s">
        <v>11</v>
      </c>
      <c r="C43" s="5"/>
      <c r="D43" s="4" t="s">
        <v>58</v>
      </c>
      <c r="E43" s="9" t="s">
        <v>80</v>
      </c>
      <c r="F43" s="4" t="s">
        <v>74</v>
      </c>
      <c r="G43" s="4"/>
      <c r="H43" s="11">
        <v>0.25</v>
      </c>
    </row>
    <row r="44" spans="1:8">
      <c r="A44" s="5" t="s">
        <v>6</v>
      </c>
      <c r="B44" s="46" t="s">
        <v>11</v>
      </c>
      <c r="C44" s="5"/>
      <c r="D44" s="4" t="s">
        <v>58</v>
      </c>
      <c r="E44" s="9" t="s">
        <v>80</v>
      </c>
      <c r="F44" s="4" t="s">
        <v>76</v>
      </c>
      <c r="G44" s="4"/>
      <c r="H44" s="11">
        <v>0.375</v>
      </c>
    </row>
    <row r="45" spans="1:8">
      <c r="A45" s="5" t="s">
        <v>6</v>
      </c>
      <c r="B45" s="4"/>
      <c r="C45" s="5"/>
      <c r="D45" s="4" t="s">
        <v>81</v>
      </c>
      <c r="E45" s="22" t="s">
        <v>82</v>
      </c>
      <c r="F45" s="4" t="s">
        <v>72</v>
      </c>
      <c r="G45" s="4" t="s">
        <v>83</v>
      </c>
      <c r="H45" s="11">
        <v>1</v>
      </c>
    </row>
    <row r="46" spans="1:8">
      <c r="A46" s="5" t="s">
        <v>6</v>
      </c>
      <c r="B46" s="4"/>
      <c r="C46" s="5"/>
      <c r="D46" s="4" t="s">
        <v>81</v>
      </c>
      <c r="E46" s="22" t="s">
        <v>82</v>
      </c>
      <c r="F46" s="4" t="s">
        <v>72</v>
      </c>
      <c r="G46" s="4" t="s">
        <v>84</v>
      </c>
      <c r="H46" s="11">
        <v>1</v>
      </c>
    </row>
  </sheetData>
  <dataValidations count="2">
    <dataValidation allowBlank="1" showInputMessage="1" showErrorMessage="1" sqref="D1"/>
    <dataValidation type="list" allowBlank="1" showInputMessage="1" showErrorMessage="1" sqref="D2:D1048576">
      <formula1>"基本评定分,集体评定等级分,社会责任记实分,荣誉称号加分,违纪违规扣分"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D16" sqref="D16"/>
    </sheetView>
  </sheetViews>
  <sheetFormatPr defaultColWidth="9.2037037037037" defaultRowHeight="14.4" outlineLevelCol="5"/>
  <cols>
    <col min="1" max="1" width="34.462962962963" style="2" customWidth="1"/>
    <col min="2" max="2" width="27.1296296296296" style="2" customWidth="1"/>
    <col min="3" max="3" width="19.5277777777778" style="2" customWidth="1"/>
    <col min="4" max="4" width="15.1296296296296" style="3" customWidth="1"/>
    <col min="5" max="16384" width="9.2037037037037" style="2"/>
  </cols>
  <sheetData>
    <row r="1" spans="1:4">
      <c r="A1" s="4" t="s">
        <v>0</v>
      </c>
      <c r="B1" s="18" t="s">
        <v>1</v>
      </c>
      <c r="C1" s="4" t="s">
        <v>2</v>
      </c>
      <c r="D1" s="4" t="s">
        <v>85</v>
      </c>
    </row>
    <row r="2" spans="1:5">
      <c r="A2" s="5" t="s">
        <v>6</v>
      </c>
      <c r="B2" s="48" t="s">
        <v>7</v>
      </c>
      <c r="C2" s="5"/>
      <c r="D2" s="11">
        <v>3.966</v>
      </c>
      <c r="E2" s="3"/>
    </row>
    <row r="3" spans="1:4">
      <c r="A3" s="5" t="s">
        <v>6</v>
      </c>
      <c r="B3" s="20" t="s">
        <v>8</v>
      </c>
      <c r="C3" s="5"/>
      <c r="D3" s="11">
        <v>4.01</v>
      </c>
    </row>
    <row r="4" spans="1:4">
      <c r="A4" s="5" t="s">
        <v>6</v>
      </c>
      <c r="B4" s="20" t="s">
        <v>9</v>
      </c>
      <c r="C4" s="5"/>
      <c r="D4" s="11">
        <v>3.868</v>
      </c>
    </row>
    <row r="5" spans="1:4">
      <c r="A5" s="5" t="s">
        <v>6</v>
      </c>
      <c r="B5" s="20" t="s">
        <v>10</v>
      </c>
      <c r="C5" s="5"/>
      <c r="D5" s="11">
        <v>3.615</v>
      </c>
    </row>
    <row r="6" spans="1:4">
      <c r="A6" s="5" t="s">
        <v>6</v>
      </c>
      <c r="B6" s="20" t="s">
        <v>11</v>
      </c>
      <c r="C6" s="5"/>
      <c r="D6" s="11">
        <v>3.631</v>
      </c>
    </row>
    <row r="7" spans="1:4">
      <c r="A7" s="5" t="s">
        <v>6</v>
      </c>
      <c r="B7" s="20" t="s">
        <v>12</v>
      </c>
      <c r="C7" s="5"/>
      <c r="D7" s="11">
        <v>3.875</v>
      </c>
    </row>
    <row r="8" spans="1:4">
      <c r="A8" s="5" t="s">
        <v>6</v>
      </c>
      <c r="B8" s="20" t="s">
        <v>13</v>
      </c>
      <c r="C8" s="5"/>
      <c r="D8" s="11">
        <v>3.261</v>
      </c>
    </row>
    <row r="9" spans="1:4">
      <c r="A9" s="5" t="s">
        <v>6</v>
      </c>
      <c r="B9" s="20" t="s">
        <v>14</v>
      </c>
      <c r="C9" s="5"/>
      <c r="D9" s="11">
        <v>2.991</v>
      </c>
    </row>
    <row r="10" spans="1:4">
      <c r="A10" s="5" t="s">
        <v>6</v>
      </c>
      <c r="B10" s="20" t="s">
        <v>15</v>
      </c>
      <c r="C10" s="5"/>
      <c r="D10" s="11">
        <v>3.717</v>
      </c>
    </row>
    <row r="11" spans="1:6">
      <c r="A11" s="5" t="s">
        <v>6</v>
      </c>
      <c r="B11" s="20" t="s">
        <v>16</v>
      </c>
      <c r="C11" s="5"/>
      <c r="D11" s="11">
        <v>3.417</v>
      </c>
      <c r="F11" s="21"/>
    </row>
    <row r="12" spans="1:4">
      <c r="A12" s="5" t="s">
        <v>6</v>
      </c>
      <c r="B12" s="20" t="s">
        <v>17</v>
      </c>
      <c r="C12" s="5"/>
      <c r="D12" s="11">
        <v>3.255</v>
      </c>
    </row>
    <row r="13" spans="1:4">
      <c r="A13" s="5" t="s">
        <v>6</v>
      </c>
      <c r="B13" s="20" t="s">
        <v>18</v>
      </c>
      <c r="C13" s="5"/>
      <c r="D13" s="11">
        <v>3.366</v>
      </c>
    </row>
    <row r="14" spans="1:4">
      <c r="A14" s="5" t="s">
        <v>6</v>
      </c>
      <c r="B14" s="20" t="s">
        <v>19</v>
      </c>
      <c r="C14" s="5"/>
      <c r="D14" s="11">
        <v>1.312</v>
      </c>
    </row>
    <row r="15" spans="1:4">
      <c r="A15" s="5" t="s">
        <v>6</v>
      </c>
      <c r="B15" s="20" t="s">
        <v>20</v>
      </c>
      <c r="C15" s="5"/>
      <c r="D15" s="11">
        <v>3.801</v>
      </c>
    </row>
    <row r="16" spans="1:4">
      <c r="A16" s="5" t="s">
        <v>6</v>
      </c>
      <c r="B16" s="20" t="s">
        <v>21</v>
      </c>
      <c r="C16" s="5"/>
      <c r="D16" s="11">
        <v>3.909</v>
      </c>
    </row>
    <row r="17" spans="1:4">
      <c r="A17" s="5" t="s">
        <v>6</v>
      </c>
      <c r="B17" s="20" t="s">
        <v>22</v>
      </c>
      <c r="C17" s="5"/>
      <c r="D17" s="11">
        <v>2.606</v>
      </c>
    </row>
    <row r="18" spans="1:4">
      <c r="A18" s="5" t="s">
        <v>6</v>
      </c>
      <c r="B18" s="20" t="s">
        <v>23</v>
      </c>
      <c r="C18" s="5"/>
      <c r="D18" s="11">
        <v>3.94</v>
      </c>
    </row>
    <row r="19" spans="1:4">
      <c r="A19" s="5" t="s">
        <v>6</v>
      </c>
      <c r="B19" s="20" t="s">
        <v>24</v>
      </c>
      <c r="C19" s="5"/>
      <c r="D19" s="11">
        <v>3.601</v>
      </c>
    </row>
    <row r="20" spans="1:4">
      <c r="A20" s="5" t="s">
        <v>6</v>
      </c>
      <c r="B20" s="20" t="s">
        <v>25</v>
      </c>
      <c r="C20" s="5"/>
      <c r="D20" s="11">
        <v>3.916</v>
      </c>
    </row>
    <row r="21" spans="1:4">
      <c r="A21" s="5" t="s">
        <v>6</v>
      </c>
      <c r="B21" s="20" t="s">
        <v>26</v>
      </c>
      <c r="C21" s="5"/>
      <c r="D21" s="11">
        <v>3.033</v>
      </c>
    </row>
    <row r="22" spans="1:4">
      <c r="A22" s="5" t="s">
        <v>6</v>
      </c>
      <c r="B22" s="20" t="s">
        <v>27</v>
      </c>
      <c r="C22" s="5"/>
      <c r="D22" s="11">
        <v>3.494</v>
      </c>
    </row>
    <row r="23" spans="1:4">
      <c r="A23" s="5" t="s">
        <v>6</v>
      </c>
      <c r="B23" s="20" t="s">
        <v>28</v>
      </c>
      <c r="C23" s="5"/>
      <c r="D23" s="11">
        <v>2.804</v>
      </c>
    </row>
    <row r="24" spans="1:4">
      <c r="A24" s="5" t="s">
        <v>6</v>
      </c>
      <c r="B24" s="20" t="s">
        <v>29</v>
      </c>
      <c r="C24" s="5"/>
      <c r="D24" s="11">
        <v>3.556</v>
      </c>
    </row>
  </sheetData>
  <autoFilter xmlns:etc="http://www.wps.cn/officeDocument/2017/etCustomData" ref="A1:D24" etc:filterBottomFollowUsedRange="0">
    <extLst/>
  </autoFilter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3"/>
  <sheetViews>
    <sheetView zoomScale="98" zoomScaleNormal="98" topLeftCell="A79" workbookViewId="0">
      <selection activeCell="J14" sqref="J14"/>
    </sheetView>
  </sheetViews>
  <sheetFormatPr defaultColWidth="9.2037037037037" defaultRowHeight="14.4"/>
  <cols>
    <col min="1" max="1" width="38.1296296296296" style="2" customWidth="1"/>
    <col min="2" max="2" width="14.1296296296296" style="2" customWidth="1"/>
    <col min="3" max="3" width="8.7962962962963" style="2" customWidth="1"/>
    <col min="4" max="4" width="17.6018518518519" style="2" customWidth="1"/>
    <col min="5" max="5" width="20.2037037037037" style="2" customWidth="1"/>
    <col min="6" max="6" width="9.2037037037037" style="2" customWidth="1"/>
    <col min="7" max="7" width="8.12962962962963" style="2" customWidth="1"/>
    <col min="8" max="8" width="10.7962962962963" style="2" customWidth="1"/>
    <col min="9" max="9" width="6" style="2" customWidth="1"/>
    <col min="10" max="10" width="8" style="3" customWidth="1"/>
    <col min="11" max="11" width="15.1296296296296" style="2" customWidth="1"/>
    <col min="12" max="12" width="8.66666666666667" style="3" customWidth="1"/>
    <col min="13" max="13" width="129.064814814815" style="2" customWidth="1"/>
    <col min="14" max="16384" width="9.2037037037037" style="2"/>
  </cols>
  <sheetData>
    <row r="1" spans="1:12">
      <c r="A1" s="4" t="s">
        <v>0</v>
      </c>
      <c r="B1" s="4" t="s">
        <v>1</v>
      </c>
      <c r="C1" s="4" t="s">
        <v>2</v>
      </c>
      <c r="D1" s="4" t="s">
        <v>65</v>
      </c>
      <c r="E1" s="4" t="s">
        <v>66</v>
      </c>
      <c r="F1" s="4" t="s">
        <v>67</v>
      </c>
      <c r="G1" s="4" t="s">
        <v>68</v>
      </c>
      <c r="H1" s="4" t="s">
        <v>86</v>
      </c>
      <c r="I1" s="4" t="s">
        <v>87</v>
      </c>
      <c r="J1" s="4" t="s">
        <v>69</v>
      </c>
      <c r="K1" s="4" t="s">
        <v>88</v>
      </c>
      <c r="L1" s="4" t="s">
        <v>64</v>
      </c>
    </row>
    <row r="2" spans="1:12">
      <c r="A2" s="5" t="s">
        <v>6</v>
      </c>
      <c r="B2" s="45" t="s">
        <v>7</v>
      </c>
      <c r="C2" s="5"/>
      <c r="D2" s="4" t="s">
        <v>89</v>
      </c>
      <c r="E2" s="4" t="s">
        <v>90</v>
      </c>
      <c r="F2" s="4"/>
      <c r="G2" s="4" t="s">
        <v>83</v>
      </c>
      <c r="H2" s="4"/>
      <c r="I2" s="4"/>
      <c r="J2" s="11">
        <v>91.8</v>
      </c>
      <c r="K2" s="11"/>
      <c r="L2" s="11"/>
    </row>
    <row r="3" spans="1:12">
      <c r="A3" s="5" t="s">
        <v>6</v>
      </c>
      <c r="B3" s="5" t="s">
        <v>8</v>
      </c>
      <c r="C3" s="5"/>
      <c r="D3" s="4" t="s">
        <v>89</v>
      </c>
      <c r="E3" s="4" t="s">
        <v>90</v>
      </c>
      <c r="F3" s="4"/>
      <c r="G3" s="4" t="s">
        <v>83</v>
      </c>
      <c r="H3" s="4"/>
      <c r="I3" s="4"/>
      <c r="J3" s="11">
        <v>89.8</v>
      </c>
      <c r="K3" s="11"/>
      <c r="L3" s="11"/>
    </row>
    <row r="4" spans="1:12">
      <c r="A4" s="5" t="s">
        <v>6</v>
      </c>
      <c r="B4" s="5" t="s">
        <v>9</v>
      </c>
      <c r="C4" s="5"/>
      <c r="D4" s="4" t="s">
        <v>89</v>
      </c>
      <c r="E4" s="4" t="s">
        <v>90</v>
      </c>
      <c r="F4" s="4"/>
      <c r="G4" s="4" t="s">
        <v>83</v>
      </c>
      <c r="H4" s="4"/>
      <c r="I4" s="4"/>
      <c r="J4" s="11">
        <v>88.6</v>
      </c>
      <c r="K4" s="11"/>
      <c r="L4" s="11"/>
    </row>
    <row r="5" spans="1:12">
      <c r="A5" s="5" t="s">
        <v>6</v>
      </c>
      <c r="B5" s="5" t="s">
        <v>10</v>
      </c>
      <c r="C5" s="5"/>
      <c r="D5" s="4" t="s">
        <v>89</v>
      </c>
      <c r="E5" s="4" t="s">
        <v>90</v>
      </c>
      <c r="F5" s="4"/>
      <c r="G5" s="4" t="s">
        <v>83</v>
      </c>
      <c r="H5" s="4"/>
      <c r="I5" s="4"/>
      <c r="J5" s="11">
        <v>73.8</v>
      </c>
      <c r="K5" s="11"/>
      <c r="L5" s="11"/>
    </row>
    <row r="6" spans="1:12">
      <c r="A6" s="5" t="s">
        <v>6</v>
      </c>
      <c r="B6" s="5" t="s">
        <v>11</v>
      </c>
      <c r="C6" s="5"/>
      <c r="D6" s="4" t="s">
        <v>89</v>
      </c>
      <c r="E6" s="4" t="s">
        <v>90</v>
      </c>
      <c r="F6" s="4"/>
      <c r="G6" s="4" t="s">
        <v>83</v>
      </c>
      <c r="H6" s="4"/>
      <c r="I6" s="4"/>
      <c r="J6" s="11">
        <v>92.2</v>
      </c>
      <c r="K6" s="11"/>
      <c r="L6" s="11"/>
    </row>
    <row r="7" spans="1:12">
      <c r="A7" s="5" t="s">
        <v>6</v>
      </c>
      <c r="B7" s="5" t="s">
        <v>12</v>
      </c>
      <c r="C7" s="5"/>
      <c r="D7" s="4" t="s">
        <v>89</v>
      </c>
      <c r="E7" s="4" t="s">
        <v>90</v>
      </c>
      <c r="F7" s="4"/>
      <c r="G7" s="4" t="s">
        <v>83</v>
      </c>
      <c r="H7" s="4"/>
      <c r="I7" s="4"/>
      <c r="J7" s="11">
        <v>92.6</v>
      </c>
      <c r="K7" s="11"/>
      <c r="L7" s="11"/>
    </row>
    <row r="8" spans="1:12">
      <c r="A8" s="5" t="s">
        <v>6</v>
      </c>
      <c r="B8" s="5" t="s">
        <v>13</v>
      </c>
      <c r="C8" s="5"/>
      <c r="D8" s="4" t="s">
        <v>89</v>
      </c>
      <c r="E8" s="4" t="s">
        <v>90</v>
      </c>
      <c r="F8" s="4"/>
      <c r="G8" s="4" t="s">
        <v>83</v>
      </c>
      <c r="H8" s="4"/>
      <c r="I8" s="4"/>
      <c r="J8" s="11">
        <v>66.6</v>
      </c>
      <c r="K8" s="11"/>
      <c r="L8" s="11"/>
    </row>
    <row r="9" spans="1:12">
      <c r="A9" s="5" t="s">
        <v>6</v>
      </c>
      <c r="B9" s="5" t="s">
        <v>14</v>
      </c>
      <c r="C9" s="5"/>
      <c r="D9" s="4" t="s">
        <v>89</v>
      </c>
      <c r="E9" s="4" t="s">
        <v>90</v>
      </c>
      <c r="F9" s="4"/>
      <c r="G9" s="4" t="s">
        <v>83</v>
      </c>
      <c r="H9" s="4"/>
      <c r="I9" s="4"/>
      <c r="J9" s="11">
        <v>70.4</v>
      </c>
      <c r="K9" s="11"/>
      <c r="L9" s="11"/>
    </row>
    <row r="10" spans="1:12">
      <c r="A10" s="5" t="s">
        <v>6</v>
      </c>
      <c r="B10" s="5" t="s">
        <v>15</v>
      </c>
      <c r="C10" s="5"/>
      <c r="D10" s="4" t="s">
        <v>89</v>
      </c>
      <c r="E10" s="4" t="s">
        <v>90</v>
      </c>
      <c r="F10" s="4"/>
      <c r="G10" s="4" t="s">
        <v>83</v>
      </c>
      <c r="H10" s="4"/>
      <c r="I10" s="4"/>
      <c r="J10" s="11">
        <v>66</v>
      </c>
      <c r="K10" s="11"/>
      <c r="L10" s="11"/>
    </row>
    <row r="11" spans="1:12">
      <c r="A11" s="5" t="s">
        <v>6</v>
      </c>
      <c r="B11" s="5" t="s">
        <v>16</v>
      </c>
      <c r="C11" s="5"/>
      <c r="D11" s="4" t="s">
        <v>89</v>
      </c>
      <c r="E11" s="4" t="s">
        <v>90</v>
      </c>
      <c r="F11" s="4"/>
      <c r="G11" s="4" t="s">
        <v>83</v>
      </c>
      <c r="H11" s="4"/>
      <c r="I11" s="4"/>
      <c r="J11" s="11">
        <v>66.6</v>
      </c>
      <c r="K11" s="11"/>
      <c r="L11" s="11"/>
    </row>
    <row r="12" spans="1:12">
      <c r="A12" s="5" t="s">
        <v>6</v>
      </c>
      <c r="B12" s="5" t="s">
        <v>17</v>
      </c>
      <c r="C12" s="5"/>
      <c r="D12" s="4" t="s">
        <v>89</v>
      </c>
      <c r="E12" s="4" t="s">
        <v>90</v>
      </c>
      <c r="F12" s="4"/>
      <c r="G12" s="4" t="s">
        <v>83</v>
      </c>
      <c r="H12" s="4"/>
      <c r="I12" s="4"/>
      <c r="J12" s="11">
        <v>90.8</v>
      </c>
      <c r="K12" s="11"/>
      <c r="L12" s="11"/>
    </row>
    <row r="13" spans="1:12">
      <c r="A13" s="5" t="s">
        <v>6</v>
      </c>
      <c r="B13" s="5" t="s">
        <v>18</v>
      </c>
      <c r="C13" s="5"/>
      <c r="D13" s="4" t="s">
        <v>89</v>
      </c>
      <c r="E13" s="4" t="s">
        <v>90</v>
      </c>
      <c r="F13" s="4"/>
      <c r="G13" s="4" t="s">
        <v>83</v>
      </c>
      <c r="H13" s="4"/>
      <c r="I13" s="4"/>
      <c r="J13" s="11">
        <v>70</v>
      </c>
      <c r="K13" s="11"/>
      <c r="L13" s="11"/>
    </row>
    <row r="14" spans="1:12">
      <c r="A14" s="5" t="s">
        <v>6</v>
      </c>
      <c r="B14" s="5" t="s">
        <v>19</v>
      </c>
      <c r="C14" s="5"/>
      <c r="D14" s="4" t="s">
        <v>89</v>
      </c>
      <c r="E14" s="4" t="s">
        <v>90</v>
      </c>
      <c r="F14" s="4"/>
      <c r="G14" s="4" t="s">
        <v>83</v>
      </c>
      <c r="H14" s="4"/>
      <c r="I14" s="4"/>
      <c r="J14" s="11">
        <v>64</v>
      </c>
      <c r="K14" s="11"/>
      <c r="L14" s="11"/>
    </row>
    <row r="15" spans="1:12">
      <c r="A15" s="5" t="s">
        <v>6</v>
      </c>
      <c r="B15" s="5" t="s">
        <v>20</v>
      </c>
      <c r="C15" s="5"/>
      <c r="D15" s="4" t="s">
        <v>89</v>
      </c>
      <c r="E15" s="4" t="s">
        <v>90</v>
      </c>
      <c r="F15" s="4"/>
      <c r="G15" s="4" t="s">
        <v>83</v>
      </c>
      <c r="H15" s="4"/>
      <c r="I15" s="4"/>
      <c r="J15" s="11">
        <v>90</v>
      </c>
      <c r="K15" s="11"/>
      <c r="L15" s="11"/>
    </row>
    <row r="16" spans="1:12">
      <c r="A16" s="5" t="s">
        <v>6</v>
      </c>
      <c r="B16" s="5" t="s">
        <v>21</v>
      </c>
      <c r="C16" s="5"/>
      <c r="D16" s="4" t="s">
        <v>89</v>
      </c>
      <c r="E16" s="4" t="s">
        <v>90</v>
      </c>
      <c r="F16" s="4"/>
      <c r="G16" s="4" t="s">
        <v>83</v>
      </c>
      <c r="H16" s="4"/>
      <c r="I16" s="4"/>
      <c r="J16" s="11">
        <v>65.6</v>
      </c>
      <c r="K16" s="11"/>
      <c r="L16" s="11"/>
    </row>
    <row r="17" spans="1:12">
      <c r="A17" s="5" t="s">
        <v>6</v>
      </c>
      <c r="B17" s="5" t="s">
        <v>22</v>
      </c>
      <c r="C17" s="5"/>
      <c r="D17" s="4" t="s">
        <v>89</v>
      </c>
      <c r="E17" s="4" t="s">
        <v>90</v>
      </c>
      <c r="F17" s="4"/>
      <c r="G17" s="4" t="s">
        <v>83</v>
      </c>
      <c r="H17" s="4"/>
      <c r="I17" s="4"/>
      <c r="J17" s="11">
        <v>88.4</v>
      </c>
      <c r="K17" s="11"/>
      <c r="L17" s="11"/>
    </row>
    <row r="18" spans="1:12">
      <c r="A18" s="5" t="s">
        <v>6</v>
      </c>
      <c r="B18" s="5" t="s">
        <v>23</v>
      </c>
      <c r="C18" s="5"/>
      <c r="D18" s="4" t="s">
        <v>89</v>
      </c>
      <c r="E18" s="4" t="s">
        <v>90</v>
      </c>
      <c r="F18" s="4"/>
      <c r="G18" s="4" t="s">
        <v>83</v>
      </c>
      <c r="H18" s="4"/>
      <c r="I18" s="4"/>
      <c r="J18" s="11">
        <v>70</v>
      </c>
      <c r="K18" s="11"/>
      <c r="L18" s="11"/>
    </row>
    <row r="19" spans="1:12">
      <c r="A19" s="5" t="s">
        <v>6</v>
      </c>
      <c r="B19" s="5" t="s">
        <v>24</v>
      </c>
      <c r="C19" s="5"/>
      <c r="D19" s="4" t="s">
        <v>89</v>
      </c>
      <c r="E19" s="4" t="s">
        <v>90</v>
      </c>
      <c r="F19" s="4"/>
      <c r="G19" s="4" t="s">
        <v>83</v>
      </c>
      <c r="H19" s="4"/>
      <c r="I19" s="4"/>
      <c r="J19" s="11">
        <v>72.8</v>
      </c>
      <c r="K19" s="11"/>
      <c r="L19" s="11"/>
    </row>
    <row r="20" spans="1:12">
      <c r="A20" s="5" t="s">
        <v>6</v>
      </c>
      <c r="B20" s="5" t="s">
        <v>25</v>
      </c>
      <c r="C20" s="5"/>
      <c r="D20" s="4" t="s">
        <v>89</v>
      </c>
      <c r="E20" s="4" t="s">
        <v>90</v>
      </c>
      <c r="F20" s="4"/>
      <c r="G20" s="4" t="s">
        <v>83</v>
      </c>
      <c r="H20" s="4"/>
      <c r="I20" s="4"/>
      <c r="J20" s="11">
        <v>63.4</v>
      </c>
      <c r="K20" s="11"/>
      <c r="L20" s="11"/>
    </row>
    <row r="21" spans="1:12">
      <c r="A21" s="5" t="s">
        <v>6</v>
      </c>
      <c r="B21" s="5" t="s">
        <v>26</v>
      </c>
      <c r="C21" s="5"/>
      <c r="D21" s="4" t="s">
        <v>89</v>
      </c>
      <c r="E21" s="4" t="s">
        <v>90</v>
      </c>
      <c r="F21" s="4"/>
      <c r="G21" s="4" t="s">
        <v>83</v>
      </c>
      <c r="H21" s="4"/>
      <c r="I21" s="4"/>
      <c r="J21" s="11">
        <v>68.2</v>
      </c>
      <c r="K21" s="11"/>
      <c r="L21" s="11"/>
    </row>
    <row r="22" spans="1:12">
      <c r="A22" s="5" t="s">
        <v>6</v>
      </c>
      <c r="B22" s="5" t="s">
        <v>27</v>
      </c>
      <c r="C22" s="5"/>
      <c r="D22" s="4" t="s">
        <v>89</v>
      </c>
      <c r="E22" s="4" t="s">
        <v>90</v>
      </c>
      <c r="F22" s="4"/>
      <c r="G22" s="4" t="s">
        <v>83</v>
      </c>
      <c r="H22" s="4"/>
      <c r="I22" s="4"/>
      <c r="J22" s="11">
        <v>65.8</v>
      </c>
      <c r="K22" s="11"/>
      <c r="L22" s="11"/>
    </row>
    <row r="23" spans="1:12">
      <c r="A23" s="5" t="s">
        <v>6</v>
      </c>
      <c r="B23" s="5" t="s">
        <v>28</v>
      </c>
      <c r="C23" s="5"/>
      <c r="D23" s="4" t="s">
        <v>89</v>
      </c>
      <c r="E23" s="4" t="s">
        <v>90</v>
      </c>
      <c r="F23" s="4"/>
      <c r="G23" s="4" t="s">
        <v>83</v>
      </c>
      <c r="H23" s="4"/>
      <c r="I23" s="4"/>
      <c r="J23" s="11">
        <v>67.4</v>
      </c>
      <c r="K23" s="11"/>
      <c r="L23" s="11"/>
    </row>
    <row r="24" spans="1:12">
      <c r="A24" s="5" t="s">
        <v>6</v>
      </c>
      <c r="B24" s="5" t="s">
        <v>29</v>
      </c>
      <c r="C24" s="5"/>
      <c r="D24" s="4" t="s">
        <v>89</v>
      </c>
      <c r="E24" s="4" t="s">
        <v>90</v>
      </c>
      <c r="F24" s="4"/>
      <c r="G24" s="4" t="s">
        <v>83</v>
      </c>
      <c r="H24" s="4"/>
      <c r="I24" s="4"/>
      <c r="J24" s="11">
        <v>82.8</v>
      </c>
      <c r="K24" s="11"/>
      <c r="L24" s="11"/>
    </row>
    <row r="25" spans="1:12">
      <c r="A25" s="5" t="s">
        <v>6</v>
      </c>
      <c r="B25" s="45" t="s">
        <v>7</v>
      </c>
      <c r="C25" s="5"/>
      <c r="D25" s="4" t="s">
        <v>89</v>
      </c>
      <c r="E25" s="4" t="s">
        <v>90</v>
      </c>
      <c r="F25" s="4"/>
      <c r="G25" s="4" t="s">
        <v>84</v>
      </c>
      <c r="H25" s="4"/>
      <c r="I25" s="4"/>
      <c r="J25" s="11">
        <v>75</v>
      </c>
      <c r="K25" s="11"/>
      <c r="L25" s="11"/>
    </row>
    <row r="26" spans="1:12">
      <c r="A26" s="5" t="s">
        <v>6</v>
      </c>
      <c r="B26" s="5" t="s">
        <v>8</v>
      </c>
      <c r="C26" s="5"/>
      <c r="D26" s="4" t="s">
        <v>89</v>
      </c>
      <c r="E26" s="4" t="s">
        <v>90</v>
      </c>
      <c r="F26" s="4"/>
      <c r="G26" s="4" t="s">
        <v>84</v>
      </c>
      <c r="H26" s="4"/>
      <c r="I26" s="4"/>
      <c r="J26" s="11">
        <v>65</v>
      </c>
      <c r="K26" s="11"/>
      <c r="L26" s="11"/>
    </row>
    <row r="27" spans="1:12">
      <c r="A27" s="5" t="s">
        <v>6</v>
      </c>
      <c r="B27" s="5" t="s">
        <v>9</v>
      </c>
      <c r="C27" s="5"/>
      <c r="D27" s="4" t="s">
        <v>89</v>
      </c>
      <c r="E27" s="4" t="s">
        <v>90</v>
      </c>
      <c r="F27" s="4"/>
      <c r="G27" s="4" t="s">
        <v>84</v>
      </c>
      <c r="H27" s="4"/>
      <c r="I27" s="4"/>
      <c r="J27" s="11">
        <v>65</v>
      </c>
      <c r="K27" s="11"/>
      <c r="L27" s="11"/>
    </row>
    <row r="28" spans="1:12">
      <c r="A28" s="5" t="s">
        <v>6</v>
      </c>
      <c r="B28" s="5" t="s">
        <v>10</v>
      </c>
      <c r="C28" s="5"/>
      <c r="D28" s="4" t="s">
        <v>89</v>
      </c>
      <c r="E28" s="4" t="s">
        <v>90</v>
      </c>
      <c r="F28" s="4"/>
      <c r="G28" s="4" t="s">
        <v>84</v>
      </c>
      <c r="H28" s="4"/>
      <c r="I28" s="4"/>
      <c r="J28" s="11">
        <v>65</v>
      </c>
      <c r="K28" s="11"/>
      <c r="L28" s="11"/>
    </row>
    <row r="29" spans="1:12">
      <c r="A29" s="5" t="s">
        <v>6</v>
      </c>
      <c r="B29" s="5" t="s">
        <v>11</v>
      </c>
      <c r="C29" s="5"/>
      <c r="D29" s="4" t="s">
        <v>89</v>
      </c>
      <c r="E29" s="4" t="s">
        <v>90</v>
      </c>
      <c r="F29" s="4"/>
      <c r="G29" s="4" t="s">
        <v>84</v>
      </c>
      <c r="H29" s="4"/>
      <c r="I29" s="4"/>
      <c r="J29" s="11">
        <v>85</v>
      </c>
      <c r="K29" s="11"/>
      <c r="L29" s="11"/>
    </row>
    <row r="30" spans="1:12">
      <c r="A30" s="5" t="s">
        <v>6</v>
      </c>
      <c r="B30" s="5" t="s">
        <v>12</v>
      </c>
      <c r="C30" s="5"/>
      <c r="D30" s="4" t="s">
        <v>89</v>
      </c>
      <c r="E30" s="4" t="s">
        <v>90</v>
      </c>
      <c r="F30" s="4"/>
      <c r="G30" s="4" t="s">
        <v>84</v>
      </c>
      <c r="H30" s="4"/>
      <c r="I30" s="4"/>
      <c r="J30" s="11">
        <v>85</v>
      </c>
      <c r="K30" s="11"/>
      <c r="L30" s="11"/>
    </row>
    <row r="31" spans="1:12">
      <c r="A31" s="5" t="s">
        <v>6</v>
      </c>
      <c r="B31" s="5" t="s">
        <v>13</v>
      </c>
      <c r="C31" s="5"/>
      <c r="D31" s="4" t="s">
        <v>89</v>
      </c>
      <c r="E31" s="4" t="s">
        <v>90</v>
      </c>
      <c r="F31" s="4"/>
      <c r="G31" s="4" t="s">
        <v>84</v>
      </c>
      <c r="H31" s="4"/>
      <c r="I31" s="4"/>
      <c r="J31" s="11">
        <v>75</v>
      </c>
      <c r="K31" s="11"/>
      <c r="L31" s="11"/>
    </row>
    <row r="32" spans="1:12">
      <c r="A32" s="5" t="s">
        <v>6</v>
      </c>
      <c r="B32" s="5" t="s">
        <v>14</v>
      </c>
      <c r="C32" s="5"/>
      <c r="D32" s="4" t="s">
        <v>89</v>
      </c>
      <c r="E32" s="4" t="s">
        <v>90</v>
      </c>
      <c r="F32" s="4"/>
      <c r="G32" s="4" t="s">
        <v>84</v>
      </c>
      <c r="H32" s="4"/>
      <c r="I32" s="4"/>
      <c r="J32" s="11">
        <v>85</v>
      </c>
      <c r="K32" s="11"/>
      <c r="L32" s="11"/>
    </row>
    <row r="33" spans="1:12">
      <c r="A33" s="5" t="s">
        <v>6</v>
      </c>
      <c r="B33" s="5" t="s">
        <v>15</v>
      </c>
      <c r="C33" s="5"/>
      <c r="D33" s="4" t="s">
        <v>89</v>
      </c>
      <c r="E33" s="4" t="s">
        <v>90</v>
      </c>
      <c r="F33" s="4"/>
      <c r="G33" s="4" t="s">
        <v>84</v>
      </c>
      <c r="H33" s="4"/>
      <c r="I33" s="4"/>
      <c r="J33" s="11">
        <v>75</v>
      </c>
      <c r="K33" s="11"/>
      <c r="L33" s="11"/>
    </row>
    <row r="34" spans="1:12">
      <c r="A34" s="5" t="s">
        <v>6</v>
      </c>
      <c r="B34" s="5" t="s">
        <v>16</v>
      </c>
      <c r="C34" s="5"/>
      <c r="D34" s="4" t="s">
        <v>89</v>
      </c>
      <c r="E34" s="4" t="s">
        <v>90</v>
      </c>
      <c r="F34" s="4"/>
      <c r="G34" s="4" t="s">
        <v>84</v>
      </c>
      <c r="H34" s="4"/>
      <c r="I34" s="4"/>
      <c r="J34" s="11">
        <v>75</v>
      </c>
      <c r="K34" s="11"/>
      <c r="L34" s="11"/>
    </row>
    <row r="35" spans="1:12">
      <c r="A35" s="5" t="s">
        <v>6</v>
      </c>
      <c r="B35" s="5" t="s">
        <v>17</v>
      </c>
      <c r="C35" s="5"/>
      <c r="D35" s="4" t="s">
        <v>89</v>
      </c>
      <c r="E35" s="4" t="s">
        <v>90</v>
      </c>
      <c r="F35" s="4"/>
      <c r="G35" s="4" t="s">
        <v>84</v>
      </c>
      <c r="H35" s="4"/>
      <c r="I35" s="4"/>
      <c r="J35" s="11">
        <v>75</v>
      </c>
      <c r="K35" s="11"/>
      <c r="L35" s="11"/>
    </row>
    <row r="36" spans="1:12">
      <c r="A36" s="5" t="s">
        <v>6</v>
      </c>
      <c r="B36" s="5" t="s">
        <v>18</v>
      </c>
      <c r="C36" s="5"/>
      <c r="D36" s="4" t="s">
        <v>89</v>
      </c>
      <c r="E36" s="4" t="s">
        <v>90</v>
      </c>
      <c r="F36" s="4"/>
      <c r="G36" s="4" t="s">
        <v>84</v>
      </c>
      <c r="H36" s="4"/>
      <c r="I36" s="4"/>
      <c r="J36" s="11">
        <v>85</v>
      </c>
      <c r="K36" s="11"/>
      <c r="L36" s="11"/>
    </row>
    <row r="37" spans="1:12">
      <c r="A37" s="5" t="s">
        <v>6</v>
      </c>
      <c r="B37" s="5" t="s">
        <v>19</v>
      </c>
      <c r="C37" s="5"/>
      <c r="D37" s="4" t="s">
        <v>89</v>
      </c>
      <c r="E37" s="4" t="s">
        <v>90</v>
      </c>
      <c r="F37" s="4"/>
      <c r="G37" s="4" t="s">
        <v>84</v>
      </c>
      <c r="H37" s="6"/>
      <c r="I37" s="4"/>
      <c r="J37" s="11">
        <v>50</v>
      </c>
      <c r="K37" s="11"/>
      <c r="L37" s="11"/>
    </row>
    <row r="38" spans="1:12">
      <c r="A38" s="5" t="s">
        <v>6</v>
      </c>
      <c r="B38" s="5" t="s">
        <v>20</v>
      </c>
      <c r="C38" s="5"/>
      <c r="D38" s="4" t="s">
        <v>89</v>
      </c>
      <c r="E38" s="4" t="s">
        <v>90</v>
      </c>
      <c r="F38" s="4"/>
      <c r="G38" s="4" t="s">
        <v>84</v>
      </c>
      <c r="H38" s="4"/>
      <c r="I38" s="4"/>
      <c r="J38" s="11">
        <v>75</v>
      </c>
      <c r="K38" s="11"/>
      <c r="L38" s="11"/>
    </row>
    <row r="39" spans="1:12">
      <c r="A39" s="5" t="s">
        <v>6</v>
      </c>
      <c r="B39" s="5" t="s">
        <v>21</v>
      </c>
      <c r="C39" s="5"/>
      <c r="D39" s="4" t="s">
        <v>89</v>
      </c>
      <c r="E39" s="4" t="s">
        <v>90</v>
      </c>
      <c r="F39" s="4"/>
      <c r="G39" s="4" t="s">
        <v>84</v>
      </c>
      <c r="H39" s="4"/>
      <c r="I39" s="4"/>
      <c r="J39" s="11">
        <v>65</v>
      </c>
      <c r="K39" s="11"/>
      <c r="L39" s="11"/>
    </row>
    <row r="40" spans="1:12">
      <c r="A40" s="5" t="s">
        <v>6</v>
      </c>
      <c r="B40" s="5" t="s">
        <v>22</v>
      </c>
      <c r="C40" s="5"/>
      <c r="D40" s="4" t="s">
        <v>89</v>
      </c>
      <c r="E40" s="4" t="s">
        <v>90</v>
      </c>
      <c r="F40" s="4"/>
      <c r="G40" s="4" t="s">
        <v>84</v>
      </c>
      <c r="H40" s="4"/>
      <c r="I40" s="4"/>
      <c r="J40" s="11">
        <v>65</v>
      </c>
      <c r="K40" s="11"/>
      <c r="L40" s="11"/>
    </row>
    <row r="41" spans="1:12">
      <c r="A41" s="5" t="s">
        <v>6</v>
      </c>
      <c r="B41" s="5" t="s">
        <v>23</v>
      </c>
      <c r="C41" s="5"/>
      <c r="D41" s="4" t="s">
        <v>89</v>
      </c>
      <c r="E41" s="4" t="s">
        <v>90</v>
      </c>
      <c r="F41" s="4"/>
      <c r="G41" s="4" t="s">
        <v>84</v>
      </c>
      <c r="H41" s="4"/>
      <c r="I41" s="4"/>
      <c r="J41" s="11">
        <v>67</v>
      </c>
      <c r="K41" s="11"/>
      <c r="L41" s="11"/>
    </row>
    <row r="42" spans="1:12">
      <c r="A42" s="5" t="s">
        <v>6</v>
      </c>
      <c r="B42" s="5" t="s">
        <v>24</v>
      </c>
      <c r="C42" s="5"/>
      <c r="D42" s="4" t="s">
        <v>89</v>
      </c>
      <c r="E42" s="4" t="s">
        <v>90</v>
      </c>
      <c r="F42" s="4"/>
      <c r="G42" s="4" t="s">
        <v>84</v>
      </c>
      <c r="H42" s="4"/>
      <c r="I42" s="4"/>
      <c r="J42" s="11">
        <v>65</v>
      </c>
      <c r="K42" s="11"/>
      <c r="L42" s="11"/>
    </row>
    <row r="43" spans="1:12">
      <c r="A43" s="5" t="s">
        <v>6</v>
      </c>
      <c r="B43" s="5" t="s">
        <v>25</v>
      </c>
      <c r="C43" s="5"/>
      <c r="D43" s="4" t="s">
        <v>89</v>
      </c>
      <c r="E43" s="4" t="s">
        <v>90</v>
      </c>
      <c r="F43" s="4"/>
      <c r="G43" s="4" t="s">
        <v>84</v>
      </c>
      <c r="H43" s="4"/>
      <c r="I43" s="4"/>
      <c r="J43" s="11">
        <v>70</v>
      </c>
      <c r="K43" s="11"/>
      <c r="L43" s="11"/>
    </row>
    <row r="44" spans="1:12">
      <c r="A44" s="5" t="s">
        <v>6</v>
      </c>
      <c r="B44" s="5" t="s">
        <v>26</v>
      </c>
      <c r="C44" s="5"/>
      <c r="D44" s="4" t="s">
        <v>89</v>
      </c>
      <c r="E44" s="4" t="s">
        <v>90</v>
      </c>
      <c r="F44" s="4"/>
      <c r="G44" s="4" t="s">
        <v>84</v>
      </c>
      <c r="H44" s="4"/>
      <c r="I44" s="4"/>
      <c r="J44" s="11">
        <v>85</v>
      </c>
      <c r="K44" s="11"/>
      <c r="L44" s="11"/>
    </row>
    <row r="45" spans="1:12">
      <c r="A45" s="5" t="s">
        <v>6</v>
      </c>
      <c r="B45" s="5" t="s">
        <v>27</v>
      </c>
      <c r="C45" s="5"/>
      <c r="D45" s="4" t="s">
        <v>89</v>
      </c>
      <c r="E45" s="4" t="s">
        <v>90</v>
      </c>
      <c r="F45" s="4"/>
      <c r="G45" s="4" t="s">
        <v>84</v>
      </c>
      <c r="H45" s="4"/>
      <c r="I45" s="4"/>
      <c r="J45" s="11">
        <v>65</v>
      </c>
      <c r="K45" s="11"/>
      <c r="L45" s="11"/>
    </row>
    <row r="46" spans="1:12">
      <c r="A46" s="5" t="s">
        <v>6</v>
      </c>
      <c r="B46" s="5" t="s">
        <v>28</v>
      </c>
      <c r="C46" s="5"/>
      <c r="D46" s="4" t="s">
        <v>89</v>
      </c>
      <c r="E46" s="4" t="s">
        <v>90</v>
      </c>
      <c r="F46" s="4"/>
      <c r="G46" s="4" t="s">
        <v>84</v>
      </c>
      <c r="H46" s="4"/>
      <c r="I46" s="4"/>
      <c r="J46" s="11">
        <v>75</v>
      </c>
      <c r="K46" s="11"/>
      <c r="L46" s="11"/>
    </row>
    <row r="47" spans="1:12">
      <c r="A47" s="5" t="s">
        <v>6</v>
      </c>
      <c r="B47" s="5" t="s">
        <v>29</v>
      </c>
      <c r="C47" s="5"/>
      <c r="D47" s="4" t="s">
        <v>89</v>
      </c>
      <c r="E47" s="4" t="s">
        <v>90</v>
      </c>
      <c r="F47" s="4"/>
      <c r="G47" s="4" t="s">
        <v>84</v>
      </c>
      <c r="H47" s="4"/>
      <c r="I47" s="4"/>
      <c r="J47" s="11">
        <v>75</v>
      </c>
      <c r="K47" s="11"/>
      <c r="L47" s="11"/>
    </row>
    <row r="48" spans="1:12">
      <c r="A48" s="5" t="s">
        <v>6</v>
      </c>
      <c r="B48" s="45" t="s">
        <v>7</v>
      </c>
      <c r="C48" s="5"/>
      <c r="D48" s="18" t="s">
        <v>91</v>
      </c>
      <c r="E48" s="18" t="s">
        <v>92</v>
      </c>
      <c r="F48" s="18"/>
      <c r="G48" s="18" t="s">
        <v>83</v>
      </c>
      <c r="H48" s="18"/>
      <c r="I48" s="18"/>
      <c r="J48" s="19">
        <v>100</v>
      </c>
      <c r="K48" s="18"/>
      <c r="L48" s="13">
        <v>0.5</v>
      </c>
    </row>
    <row r="49" spans="1:12">
      <c r="A49" s="5" t="s">
        <v>6</v>
      </c>
      <c r="B49" s="5" t="s">
        <v>8</v>
      </c>
      <c r="C49" s="5"/>
      <c r="D49" s="18" t="s">
        <v>91</v>
      </c>
      <c r="E49" s="18" t="s">
        <v>92</v>
      </c>
      <c r="F49" s="18"/>
      <c r="G49" s="18" t="s">
        <v>83</v>
      </c>
      <c r="H49" s="18"/>
      <c r="I49" s="18"/>
      <c r="J49" s="19">
        <v>100</v>
      </c>
      <c r="K49" s="18"/>
      <c r="L49" s="13">
        <v>0.5</v>
      </c>
    </row>
    <row r="50" spans="1:12">
      <c r="A50" s="5" t="s">
        <v>6</v>
      </c>
      <c r="B50" s="5" t="s">
        <v>9</v>
      </c>
      <c r="C50" s="5"/>
      <c r="D50" s="18" t="s">
        <v>91</v>
      </c>
      <c r="E50" s="18" t="s">
        <v>92</v>
      </c>
      <c r="F50" s="18"/>
      <c r="G50" s="18" t="s">
        <v>83</v>
      </c>
      <c r="H50" s="18"/>
      <c r="I50" s="18"/>
      <c r="J50" s="19">
        <v>100</v>
      </c>
      <c r="K50" s="18"/>
      <c r="L50" s="13">
        <v>0.5</v>
      </c>
    </row>
    <row r="51" spans="1:12">
      <c r="A51" s="5" t="s">
        <v>6</v>
      </c>
      <c r="B51" s="5" t="s">
        <v>10</v>
      </c>
      <c r="C51" s="5"/>
      <c r="D51" s="18" t="s">
        <v>91</v>
      </c>
      <c r="E51" s="18" t="s">
        <v>92</v>
      </c>
      <c r="F51" s="18"/>
      <c r="G51" s="18" t="s">
        <v>83</v>
      </c>
      <c r="H51" s="18"/>
      <c r="I51" s="18"/>
      <c r="J51" s="19">
        <v>71.075</v>
      </c>
      <c r="K51" s="18"/>
      <c r="L51" s="13">
        <v>0.19421875</v>
      </c>
    </row>
    <row r="52" spans="1:12">
      <c r="A52" s="5" t="s">
        <v>6</v>
      </c>
      <c r="B52" s="5" t="s">
        <v>11</v>
      </c>
      <c r="C52" s="5"/>
      <c r="D52" s="18" t="s">
        <v>91</v>
      </c>
      <c r="E52" s="18" t="s">
        <v>92</v>
      </c>
      <c r="F52" s="18"/>
      <c r="G52" s="18" t="s">
        <v>83</v>
      </c>
      <c r="H52" s="18"/>
      <c r="I52" s="18"/>
      <c r="J52" s="19">
        <v>100</v>
      </c>
      <c r="K52" s="18"/>
      <c r="L52" s="13">
        <v>0.5</v>
      </c>
    </row>
    <row r="53" spans="1:12">
      <c r="A53" s="5" t="s">
        <v>6</v>
      </c>
      <c r="B53" s="5" t="s">
        <v>12</v>
      </c>
      <c r="C53" s="5"/>
      <c r="D53" s="18" t="s">
        <v>91</v>
      </c>
      <c r="E53" s="18" t="s">
        <v>92</v>
      </c>
      <c r="F53" s="18"/>
      <c r="G53" s="18" t="s">
        <v>83</v>
      </c>
      <c r="H53" s="18"/>
      <c r="I53" s="18"/>
      <c r="J53" s="19">
        <v>100</v>
      </c>
      <c r="K53" s="18"/>
      <c r="L53" s="13">
        <v>0.5</v>
      </c>
    </row>
    <row r="54" spans="1:12">
      <c r="A54" s="5" t="s">
        <v>6</v>
      </c>
      <c r="B54" s="5" t="s">
        <v>13</v>
      </c>
      <c r="C54" s="5"/>
      <c r="D54" s="18" t="s">
        <v>91</v>
      </c>
      <c r="E54" s="18" t="s">
        <v>92</v>
      </c>
      <c r="F54" s="18"/>
      <c r="G54" s="18" t="s">
        <v>83</v>
      </c>
      <c r="H54" s="18"/>
      <c r="I54" s="18"/>
      <c r="J54" s="19">
        <v>63.0666666666667</v>
      </c>
      <c r="K54" s="18"/>
      <c r="L54" s="13">
        <v>0.144166666666667</v>
      </c>
    </row>
    <row r="55" spans="1:12">
      <c r="A55" s="5" t="s">
        <v>6</v>
      </c>
      <c r="B55" s="5" t="s">
        <v>14</v>
      </c>
      <c r="C55" s="5"/>
      <c r="D55" s="18" t="s">
        <v>91</v>
      </c>
      <c r="E55" s="18" t="s">
        <v>92</v>
      </c>
      <c r="F55" s="18"/>
      <c r="G55" s="18" t="s">
        <v>83</v>
      </c>
      <c r="H55" s="18"/>
      <c r="I55" s="18"/>
      <c r="J55" s="19">
        <v>60.1666666666667</v>
      </c>
      <c r="K55" s="18"/>
      <c r="L55" s="13">
        <v>0.126041666666667</v>
      </c>
    </row>
    <row r="56" spans="1:12">
      <c r="A56" s="5" t="s">
        <v>6</v>
      </c>
      <c r="B56" s="5" t="s">
        <v>15</v>
      </c>
      <c r="C56" s="5"/>
      <c r="D56" s="18" t="s">
        <v>91</v>
      </c>
      <c r="E56" s="18" t="s">
        <v>92</v>
      </c>
      <c r="F56" s="18"/>
      <c r="G56" s="18" t="s">
        <v>83</v>
      </c>
      <c r="H56" s="18"/>
      <c r="I56" s="18"/>
      <c r="J56" s="19">
        <v>60</v>
      </c>
      <c r="K56" s="18"/>
      <c r="L56" s="13">
        <v>0.125</v>
      </c>
    </row>
    <row r="57" spans="1:12">
      <c r="A57" s="5" t="s">
        <v>6</v>
      </c>
      <c r="B57" s="5" t="s">
        <v>16</v>
      </c>
      <c r="C57" s="5"/>
      <c r="D57" s="18" t="s">
        <v>91</v>
      </c>
      <c r="E57" s="18" t="s">
        <v>92</v>
      </c>
      <c r="F57" s="18"/>
      <c r="G57" s="18" t="s">
        <v>83</v>
      </c>
      <c r="H57" s="18"/>
      <c r="I57" s="18"/>
      <c r="J57" s="19">
        <v>60</v>
      </c>
      <c r="K57" s="18"/>
      <c r="L57" s="13">
        <v>0.125</v>
      </c>
    </row>
    <row r="58" spans="1:12">
      <c r="A58" s="5" t="s">
        <v>6</v>
      </c>
      <c r="B58" s="5" t="s">
        <v>17</v>
      </c>
      <c r="C58" s="5"/>
      <c r="D58" s="18" t="s">
        <v>91</v>
      </c>
      <c r="E58" s="18" t="s">
        <v>92</v>
      </c>
      <c r="F58" s="18"/>
      <c r="G58" s="18" t="s">
        <v>83</v>
      </c>
      <c r="H58" s="18"/>
      <c r="I58" s="18"/>
      <c r="J58" s="19">
        <v>100</v>
      </c>
      <c r="K58" s="18"/>
      <c r="L58" s="13">
        <v>0.5</v>
      </c>
    </row>
    <row r="59" spans="1:12">
      <c r="A59" s="5" t="s">
        <v>6</v>
      </c>
      <c r="B59" s="5" t="s">
        <v>18</v>
      </c>
      <c r="C59" s="5"/>
      <c r="D59" s="18" t="s">
        <v>91</v>
      </c>
      <c r="E59" s="18" t="s">
        <v>92</v>
      </c>
      <c r="F59" s="18"/>
      <c r="G59" s="18" t="s">
        <v>83</v>
      </c>
      <c r="H59" s="18"/>
      <c r="I59" s="18"/>
      <c r="J59" s="19">
        <v>62.81</v>
      </c>
      <c r="K59" s="18"/>
      <c r="L59" s="13">
        <v>0.1425625</v>
      </c>
    </row>
    <row r="60" spans="1:12">
      <c r="A60" s="5" t="s">
        <v>6</v>
      </c>
      <c r="B60" s="5" t="s">
        <v>19</v>
      </c>
      <c r="C60" s="5"/>
      <c r="D60" s="18" t="s">
        <v>91</v>
      </c>
      <c r="E60" s="18" t="s">
        <v>92</v>
      </c>
      <c r="F60" s="18"/>
      <c r="G60" s="18" t="s">
        <v>83</v>
      </c>
      <c r="H60" s="18"/>
      <c r="I60" s="18"/>
      <c r="J60" s="19">
        <v>25.7333333333333</v>
      </c>
      <c r="K60" s="18"/>
      <c r="L60" s="13">
        <v>0</v>
      </c>
    </row>
    <row r="61" spans="1:12">
      <c r="A61" s="5" t="s">
        <v>6</v>
      </c>
      <c r="B61" s="5" t="s">
        <v>20</v>
      </c>
      <c r="C61" s="5"/>
      <c r="D61" s="18" t="s">
        <v>91</v>
      </c>
      <c r="E61" s="18" t="s">
        <v>92</v>
      </c>
      <c r="F61" s="18"/>
      <c r="G61" s="18" t="s">
        <v>83</v>
      </c>
      <c r="H61" s="18"/>
      <c r="I61" s="18"/>
      <c r="J61" s="19">
        <v>100</v>
      </c>
      <c r="K61" s="18"/>
      <c r="L61" s="13">
        <v>0.5</v>
      </c>
    </row>
    <row r="62" spans="1:12">
      <c r="A62" s="5" t="s">
        <v>6</v>
      </c>
      <c r="B62" s="5" t="s">
        <v>21</v>
      </c>
      <c r="C62" s="5"/>
      <c r="D62" s="18" t="s">
        <v>91</v>
      </c>
      <c r="E62" s="18" t="s">
        <v>92</v>
      </c>
      <c r="F62" s="18"/>
      <c r="G62" s="18" t="s">
        <v>83</v>
      </c>
      <c r="H62" s="18"/>
      <c r="I62" s="18"/>
      <c r="J62" s="19">
        <v>61.175</v>
      </c>
      <c r="K62" s="18"/>
      <c r="L62" s="13">
        <v>0.13234375</v>
      </c>
    </row>
    <row r="63" spans="1:12">
      <c r="A63" s="5" t="s">
        <v>6</v>
      </c>
      <c r="B63" s="5" t="s">
        <v>22</v>
      </c>
      <c r="C63" s="5"/>
      <c r="D63" s="18" t="s">
        <v>91</v>
      </c>
      <c r="E63" s="18" t="s">
        <v>92</v>
      </c>
      <c r="F63" s="18"/>
      <c r="G63" s="18" t="s">
        <v>83</v>
      </c>
      <c r="H63" s="18"/>
      <c r="I63" s="18"/>
      <c r="J63" s="19">
        <v>100</v>
      </c>
      <c r="K63" s="18"/>
      <c r="L63" s="13">
        <v>0.5</v>
      </c>
    </row>
    <row r="64" spans="1:12">
      <c r="A64" s="5" t="s">
        <v>6</v>
      </c>
      <c r="B64" s="5" t="s">
        <v>23</v>
      </c>
      <c r="C64" s="5"/>
      <c r="D64" s="18" t="s">
        <v>91</v>
      </c>
      <c r="E64" s="18" t="s">
        <v>92</v>
      </c>
      <c r="F64" s="18"/>
      <c r="G64" s="18" t="s">
        <v>83</v>
      </c>
      <c r="H64" s="18"/>
      <c r="I64" s="18"/>
      <c r="J64" s="19">
        <v>53.5</v>
      </c>
      <c r="K64" s="18"/>
      <c r="L64" s="13">
        <v>0</v>
      </c>
    </row>
    <row r="65" spans="1:12">
      <c r="A65" s="5" t="s">
        <v>6</v>
      </c>
      <c r="B65" s="5" t="s">
        <v>24</v>
      </c>
      <c r="C65" s="5"/>
      <c r="D65" s="18" t="s">
        <v>91</v>
      </c>
      <c r="E65" s="18" t="s">
        <v>92</v>
      </c>
      <c r="F65" s="18"/>
      <c r="G65" s="18" t="s">
        <v>83</v>
      </c>
      <c r="H65" s="18"/>
      <c r="I65" s="18"/>
      <c r="J65" s="19">
        <v>62.4833333333333</v>
      </c>
      <c r="K65" s="18"/>
      <c r="L65" s="13">
        <v>0.140520833333333</v>
      </c>
    </row>
    <row r="66" spans="1:12">
      <c r="A66" s="5" t="s">
        <v>6</v>
      </c>
      <c r="B66" s="5" t="s">
        <v>25</v>
      </c>
      <c r="C66" s="5"/>
      <c r="D66" s="18" t="s">
        <v>91</v>
      </c>
      <c r="E66" s="18" t="s">
        <v>92</v>
      </c>
      <c r="F66" s="18"/>
      <c r="G66" s="18" t="s">
        <v>83</v>
      </c>
      <c r="H66" s="18"/>
      <c r="I66" s="18"/>
      <c r="J66" s="19">
        <v>60.5083333333333</v>
      </c>
      <c r="K66" s="18"/>
      <c r="L66" s="13">
        <v>0.128177083333333</v>
      </c>
    </row>
    <row r="67" spans="1:12">
      <c r="A67" s="5" t="s">
        <v>6</v>
      </c>
      <c r="B67" s="5" t="s">
        <v>26</v>
      </c>
      <c r="C67" s="5"/>
      <c r="D67" s="18" t="s">
        <v>91</v>
      </c>
      <c r="E67" s="18" t="s">
        <v>92</v>
      </c>
      <c r="F67" s="18"/>
      <c r="G67" s="18" t="s">
        <v>83</v>
      </c>
      <c r="H67" s="18"/>
      <c r="I67" s="18"/>
      <c r="J67" s="19">
        <v>63.75</v>
      </c>
      <c r="K67" s="18"/>
      <c r="L67" s="13">
        <v>0.1484375</v>
      </c>
    </row>
    <row r="68" spans="1:12">
      <c r="A68" s="5" t="s">
        <v>6</v>
      </c>
      <c r="B68" s="5" t="s">
        <v>27</v>
      </c>
      <c r="C68" s="5"/>
      <c r="D68" s="18" t="s">
        <v>91</v>
      </c>
      <c r="E68" s="18" t="s">
        <v>92</v>
      </c>
      <c r="F68" s="18"/>
      <c r="G68" s="18" t="s">
        <v>83</v>
      </c>
      <c r="H68" s="18"/>
      <c r="I68" s="18"/>
      <c r="J68" s="19">
        <v>61.9583333333333</v>
      </c>
      <c r="K68" s="18"/>
      <c r="L68" s="13">
        <v>0.137239583333333</v>
      </c>
    </row>
    <row r="69" spans="1:12">
      <c r="A69" s="5" t="s">
        <v>6</v>
      </c>
      <c r="B69" s="5" t="s">
        <v>28</v>
      </c>
      <c r="C69" s="5"/>
      <c r="D69" s="18" t="s">
        <v>91</v>
      </c>
      <c r="E69" s="18" t="s">
        <v>92</v>
      </c>
      <c r="F69" s="18"/>
      <c r="G69" s="18" t="s">
        <v>83</v>
      </c>
      <c r="H69" s="18"/>
      <c r="I69" s="18"/>
      <c r="J69" s="19">
        <v>61.01</v>
      </c>
      <c r="K69" s="18"/>
      <c r="L69" s="13">
        <v>0.1313125</v>
      </c>
    </row>
    <row r="70" spans="1:12">
      <c r="A70" s="5" t="s">
        <v>6</v>
      </c>
      <c r="B70" s="5" t="s">
        <v>29</v>
      </c>
      <c r="C70" s="5"/>
      <c r="D70" s="18" t="s">
        <v>91</v>
      </c>
      <c r="E70" s="18" t="s">
        <v>92</v>
      </c>
      <c r="F70" s="18"/>
      <c r="G70" s="18" t="s">
        <v>83</v>
      </c>
      <c r="H70" s="18"/>
      <c r="I70" s="18"/>
      <c r="J70" s="19">
        <v>87.1333333333333</v>
      </c>
      <c r="K70" s="18"/>
      <c r="L70" s="13">
        <v>0.294583333333333</v>
      </c>
    </row>
    <row r="71" spans="1:12">
      <c r="A71" s="5" t="s">
        <v>6</v>
      </c>
      <c r="B71" s="45" t="s">
        <v>7</v>
      </c>
      <c r="C71" s="5"/>
      <c r="D71" s="18" t="s">
        <v>91</v>
      </c>
      <c r="E71" s="18" t="s">
        <v>92</v>
      </c>
      <c r="F71" s="18"/>
      <c r="G71" s="18" t="s">
        <v>84</v>
      </c>
      <c r="H71" s="18"/>
      <c r="I71" s="18"/>
      <c r="J71" s="19">
        <v>100</v>
      </c>
      <c r="K71" s="18"/>
      <c r="L71" s="13">
        <v>0.5</v>
      </c>
    </row>
    <row r="72" spans="1:12">
      <c r="A72" s="5" t="s">
        <v>6</v>
      </c>
      <c r="B72" s="5" t="s">
        <v>8</v>
      </c>
      <c r="C72" s="5"/>
      <c r="D72" s="18" t="s">
        <v>91</v>
      </c>
      <c r="E72" s="18" t="s">
        <v>92</v>
      </c>
      <c r="F72" s="18"/>
      <c r="G72" s="18" t="s">
        <v>84</v>
      </c>
      <c r="H72" s="18"/>
      <c r="I72" s="18"/>
      <c r="J72" s="19">
        <v>100</v>
      </c>
      <c r="K72" s="18"/>
      <c r="L72" s="13">
        <v>0.5</v>
      </c>
    </row>
    <row r="73" spans="1:12">
      <c r="A73" s="5" t="s">
        <v>6</v>
      </c>
      <c r="B73" s="5" t="s">
        <v>9</v>
      </c>
      <c r="C73" s="5"/>
      <c r="D73" s="18" t="s">
        <v>91</v>
      </c>
      <c r="E73" s="18" t="s">
        <v>92</v>
      </c>
      <c r="F73" s="18"/>
      <c r="G73" s="18" t="s">
        <v>84</v>
      </c>
      <c r="H73" s="18"/>
      <c r="I73" s="18"/>
      <c r="J73" s="19">
        <v>100</v>
      </c>
      <c r="K73" s="18"/>
      <c r="L73" s="13">
        <v>0.5</v>
      </c>
    </row>
    <row r="74" spans="1:12">
      <c r="A74" s="5" t="s">
        <v>6</v>
      </c>
      <c r="B74" s="5" t="s">
        <v>10</v>
      </c>
      <c r="C74" s="5"/>
      <c r="D74" s="18" t="s">
        <v>91</v>
      </c>
      <c r="E74" s="18" t="s">
        <v>92</v>
      </c>
      <c r="F74" s="18"/>
      <c r="G74" s="18" t="s">
        <v>84</v>
      </c>
      <c r="H74" s="18"/>
      <c r="I74" s="18"/>
      <c r="J74" s="19">
        <v>100</v>
      </c>
      <c r="K74" s="18"/>
      <c r="L74" s="13">
        <v>0.5</v>
      </c>
    </row>
    <row r="75" spans="1:12">
      <c r="A75" s="5" t="s">
        <v>6</v>
      </c>
      <c r="B75" s="5" t="s">
        <v>11</v>
      </c>
      <c r="C75" s="5"/>
      <c r="D75" s="18" t="s">
        <v>91</v>
      </c>
      <c r="E75" s="18" t="s">
        <v>92</v>
      </c>
      <c r="F75" s="18"/>
      <c r="G75" s="18" t="s">
        <v>84</v>
      </c>
      <c r="H75" s="18"/>
      <c r="I75" s="18"/>
      <c r="J75" s="19">
        <v>100</v>
      </c>
      <c r="K75" s="18"/>
      <c r="L75" s="13">
        <v>0.5</v>
      </c>
    </row>
    <row r="76" spans="1:12">
      <c r="A76" s="5" t="s">
        <v>6</v>
      </c>
      <c r="B76" s="5" t="s">
        <v>12</v>
      </c>
      <c r="C76" s="5"/>
      <c r="D76" s="18" t="s">
        <v>91</v>
      </c>
      <c r="E76" s="18" t="s">
        <v>92</v>
      </c>
      <c r="F76" s="18"/>
      <c r="G76" s="18" t="s">
        <v>84</v>
      </c>
      <c r="H76" s="18"/>
      <c r="I76" s="18"/>
      <c r="J76" s="19">
        <v>100</v>
      </c>
      <c r="K76" s="18"/>
      <c r="L76" s="13">
        <v>0.5</v>
      </c>
    </row>
    <row r="77" spans="1:12">
      <c r="A77" s="5" t="s">
        <v>6</v>
      </c>
      <c r="B77" s="5" t="s">
        <v>13</v>
      </c>
      <c r="C77" s="5"/>
      <c r="D77" s="18" t="s">
        <v>91</v>
      </c>
      <c r="E77" s="18" t="s">
        <v>92</v>
      </c>
      <c r="F77" s="18"/>
      <c r="G77" s="18" t="s">
        <v>84</v>
      </c>
      <c r="H77" s="18"/>
      <c r="I77" s="18"/>
      <c r="J77" s="19">
        <v>100</v>
      </c>
      <c r="K77" s="18"/>
      <c r="L77" s="13">
        <v>0.5</v>
      </c>
    </row>
    <row r="78" spans="1:12">
      <c r="A78" s="5" t="s">
        <v>6</v>
      </c>
      <c r="B78" s="5" t="s">
        <v>14</v>
      </c>
      <c r="C78" s="5"/>
      <c r="D78" s="18" t="s">
        <v>91</v>
      </c>
      <c r="E78" s="18" t="s">
        <v>92</v>
      </c>
      <c r="F78" s="18"/>
      <c r="G78" s="18" t="s">
        <v>84</v>
      </c>
      <c r="H78" s="18"/>
      <c r="I78" s="18"/>
      <c r="J78" s="19">
        <v>100</v>
      </c>
      <c r="K78" s="18"/>
      <c r="L78" s="13">
        <v>0.5</v>
      </c>
    </row>
    <row r="79" spans="1:12">
      <c r="A79" s="5" t="s">
        <v>6</v>
      </c>
      <c r="B79" s="5" t="s">
        <v>15</v>
      </c>
      <c r="C79" s="5"/>
      <c r="D79" s="18" t="s">
        <v>91</v>
      </c>
      <c r="E79" s="18" t="s">
        <v>92</v>
      </c>
      <c r="F79" s="18"/>
      <c r="G79" s="18" t="s">
        <v>84</v>
      </c>
      <c r="H79" s="18"/>
      <c r="I79" s="18"/>
      <c r="J79" s="19">
        <v>100</v>
      </c>
      <c r="K79" s="18"/>
      <c r="L79" s="13">
        <v>0.5</v>
      </c>
    </row>
    <row r="80" spans="1:12">
      <c r="A80" s="5" t="s">
        <v>6</v>
      </c>
      <c r="B80" s="5" t="s">
        <v>16</v>
      </c>
      <c r="C80" s="5"/>
      <c r="D80" s="18" t="s">
        <v>91</v>
      </c>
      <c r="E80" s="18" t="s">
        <v>92</v>
      </c>
      <c r="F80" s="18"/>
      <c r="G80" s="18" t="s">
        <v>84</v>
      </c>
      <c r="H80" s="18"/>
      <c r="I80" s="18"/>
      <c r="J80" s="19">
        <v>100</v>
      </c>
      <c r="K80" s="18"/>
      <c r="L80" s="13">
        <v>0.5</v>
      </c>
    </row>
    <row r="81" spans="1:12">
      <c r="A81" s="5" t="s">
        <v>6</v>
      </c>
      <c r="B81" s="5" t="s">
        <v>17</v>
      </c>
      <c r="C81" s="5"/>
      <c r="D81" s="18" t="s">
        <v>91</v>
      </c>
      <c r="E81" s="18" t="s">
        <v>92</v>
      </c>
      <c r="F81" s="18"/>
      <c r="G81" s="18" t="s">
        <v>84</v>
      </c>
      <c r="H81" s="18"/>
      <c r="I81" s="18"/>
      <c r="J81" s="19">
        <v>100</v>
      </c>
      <c r="K81" s="18"/>
      <c r="L81" s="13">
        <v>0.5</v>
      </c>
    </row>
    <row r="82" spans="1:12">
      <c r="A82" s="5" t="s">
        <v>6</v>
      </c>
      <c r="B82" s="5" t="s">
        <v>18</v>
      </c>
      <c r="C82" s="5"/>
      <c r="D82" s="18" t="s">
        <v>91</v>
      </c>
      <c r="E82" s="18" t="s">
        <v>92</v>
      </c>
      <c r="F82" s="18"/>
      <c r="G82" s="18" t="s">
        <v>84</v>
      </c>
      <c r="H82" s="18"/>
      <c r="I82" s="18"/>
      <c r="J82" s="19">
        <v>100</v>
      </c>
      <c r="K82" s="18"/>
      <c r="L82" s="13">
        <v>0.5</v>
      </c>
    </row>
    <row r="83" spans="1:12">
      <c r="A83" s="5" t="s">
        <v>6</v>
      </c>
      <c r="B83" s="5" t="s">
        <v>19</v>
      </c>
      <c r="C83" s="5"/>
      <c r="D83" s="18" t="s">
        <v>91</v>
      </c>
      <c r="E83" s="18" t="s">
        <v>92</v>
      </c>
      <c r="F83" s="18"/>
      <c r="G83" s="18" t="s">
        <v>84</v>
      </c>
      <c r="H83" s="18"/>
      <c r="I83" s="18"/>
      <c r="J83" s="19">
        <v>0</v>
      </c>
      <c r="K83" s="18"/>
      <c r="L83" s="13">
        <v>0</v>
      </c>
    </row>
    <row r="84" spans="1:12">
      <c r="A84" s="5" t="s">
        <v>6</v>
      </c>
      <c r="B84" s="5" t="s">
        <v>20</v>
      </c>
      <c r="C84" s="5"/>
      <c r="D84" s="18" t="s">
        <v>91</v>
      </c>
      <c r="E84" s="18" t="s">
        <v>92</v>
      </c>
      <c r="F84" s="18"/>
      <c r="G84" s="18" t="s">
        <v>84</v>
      </c>
      <c r="H84" s="18"/>
      <c r="I84" s="18"/>
      <c r="J84" s="19">
        <v>100</v>
      </c>
      <c r="K84" s="18"/>
      <c r="L84" s="13">
        <v>0.5</v>
      </c>
    </row>
    <row r="85" spans="1:12">
      <c r="A85" s="5" t="s">
        <v>6</v>
      </c>
      <c r="B85" s="5" t="s">
        <v>21</v>
      </c>
      <c r="C85" s="5"/>
      <c r="D85" s="18" t="s">
        <v>91</v>
      </c>
      <c r="E85" s="18" t="s">
        <v>92</v>
      </c>
      <c r="F85" s="18"/>
      <c r="G85" s="18" t="s">
        <v>84</v>
      </c>
      <c r="H85" s="18"/>
      <c r="I85" s="18"/>
      <c r="J85" s="19">
        <v>100</v>
      </c>
      <c r="K85" s="18"/>
      <c r="L85" s="13">
        <v>0.5</v>
      </c>
    </row>
    <row r="86" spans="1:12">
      <c r="A86" s="5" t="s">
        <v>6</v>
      </c>
      <c r="B86" s="5" t="s">
        <v>22</v>
      </c>
      <c r="C86" s="5"/>
      <c r="D86" s="18" t="s">
        <v>91</v>
      </c>
      <c r="E86" s="18" t="s">
        <v>92</v>
      </c>
      <c r="F86" s="18"/>
      <c r="G86" s="18" t="s">
        <v>84</v>
      </c>
      <c r="H86" s="18"/>
      <c r="I86" s="18"/>
      <c r="J86" s="19">
        <v>100</v>
      </c>
      <c r="K86" s="18"/>
      <c r="L86" s="13">
        <v>0.5</v>
      </c>
    </row>
    <row r="87" spans="1:12">
      <c r="A87" s="5" t="s">
        <v>6</v>
      </c>
      <c r="B87" s="5" t="s">
        <v>23</v>
      </c>
      <c r="C87" s="5"/>
      <c r="D87" s="18" t="s">
        <v>91</v>
      </c>
      <c r="E87" s="18" t="s">
        <v>92</v>
      </c>
      <c r="F87" s="18"/>
      <c r="G87" s="18" t="s">
        <v>84</v>
      </c>
      <c r="H87" s="18"/>
      <c r="I87" s="18"/>
      <c r="J87" s="19">
        <v>100</v>
      </c>
      <c r="K87" s="18"/>
      <c r="L87" s="13">
        <v>0.5</v>
      </c>
    </row>
    <row r="88" spans="1:12">
      <c r="A88" s="5" t="s">
        <v>6</v>
      </c>
      <c r="B88" s="5" t="s">
        <v>24</v>
      </c>
      <c r="C88" s="5"/>
      <c r="D88" s="18" t="s">
        <v>91</v>
      </c>
      <c r="E88" s="18" t="s">
        <v>92</v>
      </c>
      <c r="F88" s="18"/>
      <c r="G88" s="18" t="s">
        <v>84</v>
      </c>
      <c r="H88" s="18"/>
      <c r="I88" s="18"/>
      <c r="J88" s="19">
        <v>100</v>
      </c>
      <c r="K88" s="18"/>
      <c r="L88" s="13">
        <v>0.5</v>
      </c>
    </row>
    <row r="89" spans="1:12">
      <c r="A89" s="5" t="s">
        <v>6</v>
      </c>
      <c r="B89" s="5" t="s">
        <v>25</v>
      </c>
      <c r="C89" s="5"/>
      <c r="D89" s="18" t="s">
        <v>91</v>
      </c>
      <c r="E89" s="18" t="s">
        <v>92</v>
      </c>
      <c r="F89" s="18"/>
      <c r="G89" s="18" t="s">
        <v>84</v>
      </c>
      <c r="H89" s="18"/>
      <c r="I89" s="18"/>
      <c r="J89" s="19">
        <v>100</v>
      </c>
      <c r="K89" s="18"/>
      <c r="L89" s="13">
        <v>0.5</v>
      </c>
    </row>
    <row r="90" spans="1:12">
      <c r="A90" s="5" t="s">
        <v>6</v>
      </c>
      <c r="B90" s="5" t="s">
        <v>26</v>
      </c>
      <c r="C90" s="5"/>
      <c r="D90" s="18" t="s">
        <v>91</v>
      </c>
      <c r="E90" s="18" t="s">
        <v>92</v>
      </c>
      <c r="F90" s="18"/>
      <c r="G90" s="18" t="s">
        <v>84</v>
      </c>
      <c r="H90" s="18"/>
      <c r="I90" s="18"/>
      <c r="J90" s="19">
        <v>100</v>
      </c>
      <c r="K90" s="18"/>
      <c r="L90" s="13">
        <v>0.5</v>
      </c>
    </row>
    <row r="91" spans="1:12">
      <c r="A91" s="5" t="s">
        <v>6</v>
      </c>
      <c r="B91" s="5" t="s">
        <v>27</v>
      </c>
      <c r="C91" s="5"/>
      <c r="D91" s="18" t="s">
        <v>91</v>
      </c>
      <c r="E91" s="18" t="s">
        <v>92</v>
      </c>
      <c r="F91" s="18"/>
      <c r="G91" s="18" t="s">
        <v>84</v>
      </c>
      <c r="H91" s="18"/>
      <c r="I91" s="18"/>
      <c r="J91" s="19">
        <v>100</v>
      </c>
      <c r="K91" s="18"/>
      <c r="L91" s="13">
        <v>0.5</v>
      </c>
    </row>
    <row r="92" spans="1:12">
      <c r="A92" s="5" t="s">
        <v>6</v>
      </c>
      <c r="B92" s="5" t="s">
        <v>28</v>
      </c>
      <c r="C92" s="5"/>
      <c r="D92" s="18" t="s">
        <v>91</v>
      </c>
      <c r="E92" s="18" t="s">
        <v>92</v>
      </c>
      <c r="F92" s="18"/>
      <c r="G92" s="18" t="s">
        <v>84</v>
      </c>
      <c r="H92" s="18"/>
      <c r="I92" s="18"/>
      <c r="J92" s="19">
        <v>100</v>
      </c>
      <c r="K92" s="18"/>
      <c r="L92" s="13">
        <v>0.5</v>
      </c>
    </row>
    <row r="93" spans="1:12">
      <c r="A93" s="5" t="s">
        <v>6</v>
      </c>
      <c r="B93" s="5" t="s">
        <v>29</v>
      </c>
      <c r="C93" s="5"/>
      <c r="D93" s="18" t="s">
        <v>91</v>
      </c>
      <c r="E93" s="18" t="s">
        <v>92</v>
      </c>
      <c r="F93" s="18"/>
      <c r="G93" s="18" t="s">
        <v>84</v>
      </c>
      <c r="H93" s="18"/>
      <c r="I93" s="18"/>
      <c r="J93" s="19">
        <v>100</v>
      </c>
      <c r="K93" s="18"/>
      <c r="L93" s="13">
        <v>0.5</v>
      </c>
    </row>
  </sheetData>
  <sortState ref="A2:M56">
    <sortCondition ref="D2:D56"/>
  </sortState>
  <dataValidations count="3">
    <dataValidation allowBlank="1" showInputMessage="1" showErrorMessage="1" sqref="D1:E1 E2:E1048576"/>
    <dataValidation type="list" allowBlank="1" showInputMessage="1" showErrorMessage="1" sqref="D2:D1048576">
      <formula1>"体育课程成绩,校内外体育竞赛,校内外体育活动"</formula1>
    </dataValidation>
    <dataValidation type="list" allowBlank="1" showInputMessage="1" showErrorMessage="1" sqref="F2:F1048576 G2:G47">
      <formula1>"上学期,下学期,国家级,省级,市/校级,院级"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B12" sqref="B12"/>
    </sheetView>
  </sheetViews>
  <sheetFormatPr defaultColWidth="9.2037037037037" defaultRowHeight="14.4" outlineLevelRow="3"/>
  <cols>
    <col min="1" max="1" width="46.2037037037037" style="2" customWidth="1"/>
    <col min="2" max="2" width="14.1296296296296" style="2" customWidth="1"/>
    <col min="3" max="3" width="9.46296296296296" style="2" customWidth="1"/>
    <col min="4" max="4" width="22.462962962963" style="2" customWidth="1"/>
    <col min="5" max="5" width="22.6666666666667" style="2" customWidth="1"/>
    <col min="6" max="6" width="11.5277777777778" style="2" customWidth="1"/>
    <col min="7" max="8" width="8.12962962962963" style="2" customWidth="1"/>
    <col min="9" max="9" width="6" style="2" customWidth="1"/>
    <col min="10" max="10" width="6" style="3" customWidth="1"/>
    <col min="11" max="11" width="15.1296296296296" style="2" customWidth="1"/>
    <col min="12" max="12" width="6" style="3" customWidth="1"/>
    <col min="13" max="13" width="39.3981481481481" style="2" customWidth="1"/>
    <col min="14" max="16384" width="9.2037037037037" style="2"/>
  </cols>
  <sheetData>
    <row r="1" spans="1:12">
      <c r="A1" s="4" t="s">
        <v>0</v>
      </c>
      <c r="B1" s="4" t="s">
        <v>1</v>
      </c>
      <c r="C1" s="4" t="s">
        <v>2</v>
      </c>
      <c r="D1" s="4" t="s">
        <v>65</v>
      </c>
      <c r="E1" s="4" t="s">
        <v>66</v>
      </c>
      <c r="F1" s="4" t="s">
        <v>67</v>
      </c>
      <c r="G1" s="4" t="s">
        <v>68</v>
      </c>
      <c r="H1" s="4" t="s">
        <v>86</v>
      </c>
      <c r="I1" s="4" t="s">
        <v>87</v>
      </c>
      <c r="J1" s="4" t="s">
        <v>69</v>
      </c>
      <c r="K1" s="4" t="s">
        <v>88</v>
      </c>
      <c r="L1" s="4" t="s">
        <v>64</v>
      </c>
    </row>
    <row r="2" spans="1:12">
      <c r="A2" s="5" t="s">
        <v>6</v>
      </c>
      <c r="B2" s="5" t="s">
        <v>13</v>
      </c>
      <c r="C2" s="5"/>
      <c r="D2" s="4" t="s">
        <v>93</v>
      </c>
      <c r="E2" s="4" t="s">
        <v>94</v>
      </c>
      <c r="F2" s="4" t="s">
        <v>74</v>
      </c>
      <c r="G2" s="4"/>
      <c r="H2" s="4" t="s">
        <v>95</v>
      </c>
      <c r="I2" s="4" t="s">
        <v>96</v>
      </c>
      <c r="J2" s="11">
        <v>2</v>
      </c>
      <c r="K2" s="11">
        <v>0.5</v>
      </c>
      <c r="L2" s="11">
        <f>J2*K2</f>
        <v>1</v>
      </c>
    </row>
    <row r="3" spans="1:12">
      <c r="A3" s="5" t="s">
        <v>6</v>
      </c>
      <c r="B3" s="5" t="s">
        <v>10</v>
      </c>
      <c r="C3" s="5"/>
      <c r="D3" s="4" t="s">
        <v>93</v>
      </c>
      <c r="E3" s="4" t="s">
        <v>97</v>
      </c>
      <c r="F3" s="4" t="s">
        <v>74</v>
      </c>
      <c r="G3" s="4"/>
      <c r="H3" s="4" t="s">
        <v>98</v>
      </c>
      <c r="I3" s="4" t="s">
        <v>96</v>
      </c>
      <c r="J3" s="11">
        <v>0.5</v>
      </c>
      <c r="K3" s="11">
        <v>0.5</v>
      </c>
      <c r="L3" s="11">
        <f>J3*K3</f>
        <v>0.25</v>
      </c>
    </row>
    <row r="4" spans="1:12">
      <c r="A4" s="5" t="s">
        <v>6</v>
      </c>
      <c r="B4" s="46" t="s">
        <v>20</v>
      </c>
      <c r="C4" s="4"/>
      <c r="D4" s="17" t="s">
        <v>93</v>
      </c>
      <c r="E4" s="4" t="s">
        <v>99</v>
      </c>
      <c r="F4" s="4" t="s">
        <v>76</v>
      </c>
      <c r="G4" s="4"/>
      <c r="H4" s="4" t="s">
        <v>95</v>
      </c>
      <c r="I4" s="4" t="s">
        <v>96</v>
      </c>
      <c r="J4" s="11">
        <v>2</v>
      </c>
      <c r="K4" s="11">
        <v>0.5</v>
      </c>
      <c r="L4" s="11">
        <f>J4*K4</f>
        <v>1</v>
      </c>
    </row>
  </sheetData>
  <autoFilter xmlns:etc="http://www.wps.cn/officeDocument/2017/etCustomData" ref="A1:M4" etc:filterBottomFollowUsedRange="0">
    <extLst/>
  </autoFilter>
  <dataValidations count="3">
    <dataValidation allowBlank="1" showInputMessage="1" showErrorMessage="1" sqref="D1"/>
    <dataValidation type="list" allowBlank="1" showInputMessage="1" showErrorMessage="1" sqref="D2:D1048576">
      <formula1>"文化艺术实践,校内外文化艺术竞赛"</formula1>
    </dataValidation>
    <dataValidation type="list" allowBlank="1" showInputMessage="1" showErrorMessage="1" sqref="F2:F3 F5:F1048576">
      <formula1>"上学期,下学期,国家级,市/校级,院级,省级"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workbookViewId="0">
      <selection activeCell="B29" sqref="B29"/>
    </sheetView>
  </sheetViews>
  <sheetFormatPr defaultColWidth="9.2037037037037" defaultRowHeight="14.4"/>
  <cols>
    <col min="1" max="1" width="40.1296296296296" style="2" customWidth="1"/>
    <col min="2" max="2" width="14.1296296296296" style="2" customWidth="1"/>
    <col min="3" max="3" width="8" style="2" customWidth="1"/>
    <col min="4" max="4" width="22.462962962963" style="2" customWidth="1"/>
    <col min="5" max="5" width="39.5277777777778" style="2" customWidth="1"/>
    <col min="6" max="6" width="11.5277777777778" style="2" customWidth="1"/>
    <col min="7" max="8" width="6" style="2" customWidth="1"/>
    <col min="9" max="9" width="7.06481481481481" style="3" customWidth="1"/>
    <col min="10" max="10" width="15.1296296296296" style="2" customWidth="1"/>
    <col min="11" max="11" width="7.06481481481481" style="3" customWidth="1"/>
    <col min="12" max="12" width="32.1296296296296" style="2" customWidth="1"/>
    <col min="13" max="16384" width="9.2037037037037" style="2"/>
  </cols>
  <sheetData>
    <row r="1" spans="1:11">
      <c r="A1" s="10" t="s">
        <v>0</v>
      </c>
      <c r="B1" s="10" t="s">
        <v>1</v>
      </c>
      <c r="C1" s="10" t="s">
        <v>2</v>
      </c>
      <c r="D1" s="10" t="s">
        <v>65</v>
      </c>
      <c r="E1" s="10" t="s">
        <v>66</v>
      </c>
      <c r="F1" s="10" t="s">
        <v>67</v>
      </c>
      <c r="G1" s="10" t="s">
        <v>86</v>
      </c>
      <c r="H1" s="10" t="s">
        <v>87</v>
      </c>
      <c r="I1" s="10" t="s">
        <v>69</v>
      </c>
      <c r="J1" s="10" t="s">
        <v>88</v>
      </c>
      <c r="K1" s="10" t="s">
        <v>64</v>
      </c>
    </row>
    <row r="2" spans="1:11">
      <c r="A2" s="10" t="s">
        <v>6</v>
      </c>
      <c r="B2" s="49" t="s">
        <v>7</v>
      </c>
      <c r="C2" s="10"/>
      <c r="D2" s="10" t="s">
        <v>100</v>
      </c>
      <c r="E2" s="10"/>
      <c r="F2" s="10"/>
      <c r="G2" s="10"/>
      <c r="H2" s="10"/>
      <c r="I2" s="16">
        <v>1.46966666666667</v>
      </c>
      <c r="J2" s="16"/>
      <c r="K2" s="16">
        <v>1.46966666666667</v>
      </c>
    </row>
    <row r="3" spans="1:11">
      <c r="A3" s="10" t="s">
        <v>6</v>
      </c>
      <c r="B3" s="10" t="s">
        <v>8</v>
      </c>
      <c r="C3" s="10"/>
      <c r="D3" s="10" t="s">
        <v>100</v>
      </c>
      <c r="E3" s="10"/>
      <c r="F3" s="10"/>
      <c r="G3" s="10"/>
      <c r="H3" s="10"/>
      <c r="I3" s="16">
        <v>1.52640476190476</v>
      </c>
      <c r="J3" s="16"/>
      <c r="K3" s="16">
        <v>1.52640476190476</v>
      </c>
    </row>
    <row r="4" spans="1:11">
      <c r="A4" s="10" t="s">
        <v>6</v>
      </c>
      <c r="B4" s="10" t="s">
        <v>9</v>
      </c>
      <c r="C4" s="10"/>
      <c r="D4" s="10" t="s">
        <v>100</v>
      </c>
      <c r="E4" s="10"/>
      <c r="F4" s="10"/>
      <c r="G4" s="10"/>
      <c r="H4" s="10"/>
      <c r="I4" s="16">
        <v>1.491</v>
      </c>
      <c r="J4" s="16"/>
      <c r="K4" s="16">
        <v>1.491</v>
      </c>
    </row>
    <row r="5" spans="1:11">
      <c r="A5" s="10" t="s">
        <v>6</v>
      </c>
      <c r="B5" s="10" t="s">
        <v>10</v>
      </c>
      <c r="C5" s="10"/>
      <c r="D5" s="10" t="s">
        <v>100</v>
      </c>
      <c r="E5" s="10"/>
      <c r="F5" s="10"/>
      <c r="G5" s="10"/>
      <c r="H5" s="10"/>
      <c r="I5" s="16">
        <v>1.4744</v>
      </c>
      <c r="J5" s="16"/>
      <c r="K5" s="16">
        <v>1.4744</v>
      </c>
    </row>
    <row r="6" spans="1:11">
      <c r="A6" s="10" t="s">
        <v>6</v>
      </c>
      <c r="B6" s="10" t="s">
        <v>11</v>
      </c>
      <c r="C6" s="10"/>
      <c r="D6" s="10" t="s">
        <v>100</v>
      </c>
      <c r="E6" s="10"/>
      <c r="F6" s="10"/>
      <c r="G6" s="10"/>
      <c r="H6" s="10"/>
      <c r="I6" s="16">
        <v>1.491</v>
      </c>
      <c r="J6" s="16"/>
      <c r="K6" s="16">
        <v>1.491</v>
      </c>
    </row>
    <row r="7" spans="1:11">
      <c r="A7" s="10" t="s">
        <v>6</v>
      </c>
      <c r="B7" s="10" t="s">
        <v>12</v>
      </c>
      <c r="C7" s="10"/>
      <c r="D7" s="10" t="s">
        <v>100</v>
      </c>
      <c r="E7" s="10"/>
      <c r="F7" s="10"/>
      <c r="G7" s="10"/>
      <c r="H7" s="10"/>
      <c r="I7" s="16">
        <v>1.491</v>
      </c>
      <c r="J7" s="16"/>
      <c r="K7" s="16">
        <v>1.491</v>
      </c>
    </row>
    <row r="8" spans="1:11">
      <c r="A8" s="10" t="s">
        <v>6</v>
      </c>
      <c r="B8" s="10" t="s">
        <v>13</v>
      </c>
      <c r="C8" s="10"/>
      <c r="D8" s="10" t="s">
        <v>100</v>
      </c>
      <c r="E8" s="10"/>
      <c r="F8" s="10"/>
      <c r="G8" s="10"/>
      <c r="H8" s="10"/>
      <c r="I8" s="16">
        <v>1.475</v>
      </c>
      <c r="J8" s="16"/>
      <c r="K8" s="16">
        <v>1.475</v>
      </c>
    </row>
    <row r="9" spans="1:11">
      <c r="A9" s="10" t="s">
        <v>6</v>
      </c>
      <c r="B9" s="10" t="s">
        <v>14</v>
      </c>
      <c r="C9" s="10"/>
      <c r="D9" s="10" t="s">
        <v>100</v>
      </c>
      <c r="E9" s="10"/>
      <c r="F9" s="10"/>
      <c r="G9" s="10"/>
      <c r="H9" s="10"/>
      <c r="I9" s="16">
        <v>1.475</v>
      </c>
      <c r="J9" s="16"/>
      <c r="K9" s="16">
        <v>1.475</v>
      </c>
    </row>
    <row r="10" spans="1:11">
      <c r="A10" s="10" t="s">
        <v>6</v>
      </c>
      <c r="B10" s="10" t="s">
        <v>15</v>
      </c>
      <c r="C10" s="10"/>
      <c r="D10" s="10" t="s">
        <v>100</v>
      </c>
      <c r="E10" s="10"/>
      <c r="F10" s="10"/>
      <c r="G10" s="10"/>
      <c r="H10" s="10"/>
      <c r="I10" s="16">
        <v>1.44477777777778</v>
      </c>
      <c r="J10" s="16"/>
      <c r="K10" s="16">
        <v>1.44477777777778</v>
      </c>
    </row>
    <row r="11" spans="1:11">
      <c r="A11" s="10" t="s">
        <v>6</v>
      </c>
      <c r="B11" s="10" t="s">
        <v>16</v>
      </c>
      <c r="C11" s="10"/>
      <c r="D11" s="10" t="s">
        <v>100</v>
      </c>
      <c r="E11" s="10"/>
      <c r="F11" s="10"/>
      <c r="G11" s="10"/>
      <c r="H11" s="10"/>
      <c r="I11" s="16">
        <v>1.4744</v>
      </c>
      <c r="J11" s="16"/>
      <c r="K11" s="16">
        <v>1.4744</v>
      </c>
    </row>
    <row r="12" spans="1:11">
      <c r="A12" s="10" t="s">
        <v>6</v>
      </c>
      <c r="B12" s="10" t="s">
        <v>17</v>
      </c>
      <c r="C12" s="10"/>
      <c r="D12" s="10" t="s">
        <v>100</v>
      </c>
      <c r="E12" s="10"/>
      <c r="F12" s="10"/>
      <c r="G12" s="10"/>
      <c r="H12" s="10"/>
      <c r="I12" s="16">
        <v>1.46053333333333</v>
      </c>
      <c r="J12" s="16"/>
      <c r="K12" s="16">
        <v>1.46053333333333</v>
      </c>
    </row>
    <row r="13" spans="1:11">
      <c r="A13" s="10" t="s">
        <v>6</v>
      </c>
      <c r="B13" s="10" t="s">
        <v>18</v>
      </c>
      <c r="C13" s="10"/>
      <c r="D13" s="10" t="s">
        <v>100</v>
      </c>
      <c r="E13" s="10"/>
      <c r="F13" s="10"/>
      <c r="G13" s="10"/>
      <c r="H13" s="10"/>
      <c r="I13" s="16">
        <v>1.5294</v>
      </c>
      <c r="J13" s="16"/>
      <c r="K13" s="16">
        <v>1.5294</v>
      </c>
    </row>
    <row r="14" spans="1:11">
      <c r="A14" s="10" t="s">
        <v>6</v>
      </c>
      <c r="B14" s="10" t="s">
        <v>19</v>
      </c>
      <c r="C14" s="10"/>
      <c r="D14" s="10" t="s">
        <v>100</v>
      </c>
      <c r="E14" s="10"/>
      <c r="F14" s="10"/>
      <c r="G14" s="10"/>
      <c r="H14" s="10"/>
      <c r="I14" s="16">
        <v>1.36476190476191</v>
      </c>
      <c r="J14" s="16"/>
      <c r="K14" s="16">
        <v>1.36476190476191</v>
      </c>
    </row>
    <row r="15" spans="1:11">
      <c r="A15" s="10" t="s">
        <v>6</v>
      </c>
      <c r="B15" s="10" t="s">
        <v>20</v>
      </c>
      <c r="C15" s="10"/>
      <c r="D15" s="10" t="s">
        <v>100</v>
      </c>
      <c r="E15" s="10"/>
      <c r="F15" s="10"/>
      <c r="G15" s="10"/>
      <c r="H15" s="10"/>
      <c r="I15" s="16">
        <v>1.52640476190476</v>
      </c>
      <c r="J15" s="16"/>
      <c r="K15" s="16">
        <v>1.52640476190476</v>
      </c>
    </row>
    <row r="16" spans="1:11">
      <c r="A16" s="10" t="s">
        <v>6</v>
      </c>
      <c r="B16" s="10" t="s">
        <v>21</v>
      </c>
      <c r="C16" s="10"/>
      <c r="D16" s="10" t="s">
        <v>100</v>
      </c>
      <c r="E16" s="10"/>
      <c r="F16" s="10"/>
      <c r="G16" s="10"/>
      <c r="H16" s="10"/>
      <c r="I16" s="16">
        <v>1.4744</v>
      </c>
      <c r="J16" s="16"/>
      <c r="K16" s="16">
        <v>1.4744</v>
      </c>
    </row>
    <row r="17" spans="1:11">
      <c r="A17" s="10" t="s">
        <v>6</v>
      </c>
      <c r="B17" s="10" t="s">
        <v>22</v>
      </c>
      <c r="C17" s="10"/>
      <c r="D17" s="10" t="s">
        <v>100</v>
      </c>
      <c r="E17" s="10"/>
      <c r="F17" s="10"/>
      <c r="G17" s="10"/>
      <c r="H17" s="10"/>
      <c r="I17" s="16">
        <v>1.345</v>
      </c>
      <c r="J17" s="16"/>
      <c r="K17" s="16">
        <v>1.345</v>
      </c>
    </row>
    <row r="18" spans="1:11">
      <c r="A18" s="10" t="s">
        <v>6</v>
      </c>
      <c r="B18" s="10" t="s">
        <v>23</v>
      </c>
      <c r="C18" s="10"/>
      <c r="D18" s="10" t="s">
        <v>100</v>
      </c>
      <c r="E18" s="10"/>
      <c r="F18" s="10"/>
      <c r="G18" s="10"/>
      <c r="H18" s="10"/>
      <c r="I18" s="16">
        <v>1.52640476190476</v>
      </c>
      <c r="J18" s="16"/>
      <c r="K18" s="16">
        <v>1.52640476190476</v>
      </c>
    </row>
    <row r="19" spans="1:11">
      <c r="A19" s="10" t="s">
        <v>6</v>
      </c>
      <c r="B19" s="10" t="s">
        <v>24</v>
      </c>
      <c r="C19" s="10"/>
      <c r="D19" s="10" t="s">
        <v>100</v>
      </c>
      <c r="E19" s="10"/>
      <c r="F19" s="10"/>
      <c r="G19" s="10"/>
      <c r="H19" s="10"/>
      <c r="I19" s="16">
        <v>1.446</v>
      </c>
      <c r="J19" s="16"/>
      <c r="K19" s="16">
        <v>1.446</v>
      </c>
    </row>
    <row r="20" spans="1:11">
      <c r="A20" s="10" t="s">
        <v>6</v>
      </c>
      <c r="B20" s="10" t="s">
        <v>25</v>
      </c>
      <c r="C20" s="10"/>
      <c r="D20" s="10" t="s">
        <v>100</v>
      </c>
      <c r="E20" s="10"/>
      <c r="F20" s="10"/>
      <c r="G20" s="10"/>
      <c r="H20" s="10"/>
      <c r="I20" s="16">
        <v>1.4438</v>
      </c>
      <c r="J20" s="16"/>
      <c r="K20" s="16">
        <v>1.4438</v>
      </c>
    </row>
    <row r="21" spans="1:11">
      <c r="A21" s="10" t="s">
        <v>6</v>
      </c>
      <c r="B21" s="10" t="s">
        <v>26</v>
      </c>
      <c r="C21" s="10"/>
      <c r="D21" s="10" t="s">
        <v>100</v>
      </c>
      <c r="E21" s="10"/>
      <c r="F21" s="10"/>
      <c r="G21" s="10"/>
      <c r="H21" s="10"/>
      <c r="I21" s="16">
        <v>1.446</v>
      </c>
      <c r="J21" s="16"/>
      <c r="K21" s="16">
        <v>1.446</v>
      </c>
    </row>
    <row r="22" spans="1:11">
      <c r="A22" s="10" t="s">
        <v>6</v>
      </c>
      <c r="B22" s="10" t="s">
        <v>27</v>
      </c>
      <c r="C22" s="10"/>
      <c r="D22" s="10" t="s">
        <v>100</v>
      </c>
      <c r="E22" s="10"/>
      <c r="F22" s="10"/>
      <c r="G22" s="10"/>
      <c r="H22" s="10"/>
      <c r="I22" s="16">
        <v>1.446</v>
      </c>
      <c r="J22" s="16"/>
      <c r="K22" s="16">
        <v>1.446</v>
      </c>
    </row>
    <row r="23" spans="1:11">
      <c r="A23" s="10" t="s">
        <v>6</v>
      </c>
      <c r="B23" s="10" t="s">
        <v>28</v>
      </c>
      <c r="C23" s="10"/>
      <c r="D23" s="10" t="s">
        <v>100</v>
      </c>
      <c r="E23" s="10"/>
      <c r="F23" s="10"/>
      <c r="G23" s="10"/>
      <c r="H23" s="10"/>
      <c r="I23" s="16">
        <v>1.45493333333333</v>
      </c>
      <c r="J23" s="16"/>
      <c r="K23" s="16">
        <v>1.45493333333333</v>
      </c>
    </row>
    <row r="24" spans="1:11">
      <c r="A24" s="10" t="s">
        <v>6</v>
      </c>
      <c r="B24" s="10" t="s">
        <v>29</v>
      </c>
      <c r="C24" s="10"/>
      <c r="D24" s="10" t="s">
        <v>100</v>
      </c>
      <c r="E24" s="10"/>
      <c r="F24" s="10"/>
      <c r="G24" s="10"/>
      <c r="H24" s="10"/>
      <c r="I24" s="16">
        <v>1.4475</v>
      </c>
      <c r="J24" s="16"/>
      <c r="K24" s="16">
        <v>1.4475</v>
      </c>
    </row>
    <row r="25" spans="1:11">
      <c r="A25" s="10" t="s">
        <v>6</v>
      </c>
      <c r="B25" s="49" t="s">
        <v>20</v>
      </c>
      <c r="C25" s="10"/>
      <c r="D25" s="10" t="s">
        <v>101</v>
      </c>
      <c r="E25" s="10" t="s">
        <v>102</v>
      </c>
      <c r="F25" s="10" t="s">
        <v>63</v>
      </c>
      <c r="G25" s="10"/>
      <c r="H25" s="10"/>
      <c r="I25" s="16">
        <v>0.5</v>
      </c>
      <c r="J25" s="16"/>
      <c r="K25" s="16">
        <v>0.5</v>
      </c>
    </row>
    <row r="26" spans="1:11">
      <c r="A26" s="10" t="s">
        <v>6</v>
      </c>
      <c r="B26" s="49" t="s">
        <v>7</v>
      </c>
      <c r="C26" s="10"/>
      <c r="D26" s="15" t="s">
        <v>101</v>
      </c>
      <c r="E26" s="15"/>
      <c r="F26" s="15" t="s">
        <v>103</v>
      </c>
      <c r="G26" s="15"/>
      <c r="H26" s="15"/>
      <c r="I26" s="16"/>
      <c r="J26" s="16"/>
      <c r="K26" s="16">
        <v>0.875</v>
      </c>
    </row>
    <row r="27" spans="1:11">
      <c r="A27" s="10" t="s">
        <v>6</v>
      </c>
      <c r="B27" s="10" t="s">
        <v>8</v>
      </c>
      <c r="C27" s="10"/>
      <c r="D27" s="15" t="s">
        <v>101</v>
      </c>
      <c r="E27" s="15"/>
      <c r="F27" s="15" t="s">
        <v>103</v>
      </c>
      <c r="G27" s="15"/>
      <c r="H27" s="15"/>
      <c r="I27" s="16"/>
      <c r="J27" s="15"/>
      <c r="K27" s="16">
        <v>1</v>
      </c>
    </row>
    <row r="28" spans="1:11">
      <c r="A28" s="10" t="s">
        <v>6</v>
      </c>
      <c r="B28" s="10" t="s">
        <v>9</v>
      </c>
      <c r="C28" s="10"/>
      <c r="D28" s="15" t="s">
        <v>101</v>
      </c>
      <c r="E28" s="15"/>
      <c r="F28" s="15" t="s">
        <v>103</v>
      </c>
      <c r="G28" s="15"/>
      <c r="H28" s="15"/>
      <c r="I28" s="16"/>
      <c r="J28" s="15"/>
      <c r="K28" s="16">
        <v>0.925</v>
      </c>
    </row>
    <row r="29" spans="1:11">
      <c r="A29" s="10" t="s">
        <v>6</v>
      </c>
      <c r="B29" s="10" t="s">
        <v>10</v>
      </c>
      <c r="C29" s="10"/>
      <c r="D29" s="15" t="s">
        <v>101</v>
      </c>
      <c r="E29" s="15"/>
      <c r="F29" s="15" t="s">
        <v>103</v>
      </c>
      <c r="G29" s="15"/>
      <c r="H29" s="15"/>
      <c r="I29" s="16"/>
      <c r="J29" s="15"/>
      <c r="K29" s="16">
        <v>2.325</v>
      </c>
    </row>
    <row r="30" spans="1:11">
      <c r="A30" s="10" t="s">
        <v>6</v>
      </c>
      <c r="B30" s="10" t="s">
        <v>11</v>
      </c>
      <c r="C30" s="10"/>
      <c r="D30" s="15" t="s">
        <v>101</v>
      </c>
      <c r="E30" s="15"/>
      <c r="F30" s="15" t="s">
        <v>103</v>
      </c>
      <c r="G30" s="15"/>
      <c r="H30" s="15"/>
      <c r="I30" s="16"/>
      <c r="J30" s="15"/>
      <c r="K30" s="16">
        <v>2.7</v>
      </c>
    </row>
    <row r="31" spans="1:11">
      <c r="A31" s="10" t="s">
        <v>6</v>
      </c>
      <c r="B31" s="10" t="s">
        <v>12</v>
      </c>
      <c r="C31" s="10"/>
      <c r="D31" s="15" t="s">
        <v>101</v>
      </c>
      <c r="E31" s="15"/>
      <c r="F31" s="15" t="s">
        <v>103</v>
      </c>
      <c r="G31" s="15"/>
      <c r="H31" s="15"/>
      <c r="I31" s="16"/>
      <c r="J31" s="15"/>
      <c r="K31" s="16">
        <v>2.05</v>
      </c>
    </row>
    <row r="32" spans="1:11">
      <c r="A32" s="10" t="s">
        <v>6</v>
      </c>
      <c r="B32" s="10" t="s">
        <v>13</v>
      </c>
      <c r="C32" s="10"/>
      <c r="D32" s="15" t="s">
        <v>101</v>
      </c>
      <c r="E32" s="15"/>
      <c r="F32" s="15" t="s">
        <v>103</v>
      </c>
      <c r="G32" s="15"/>
      <c r="H32" s="15"/>
      <c r="I32" s="16"/>
      <c r="J32" s="15"/>
      <c r="K32" s="16">
        <v>2.275</v>
      </c>
    </row>
    <row r="33" spans="1:11">
      <c r="A33" s="10" t="s">
        <v>6</v>
      </c>
      <c r="B33" s="10" t="s">
        <v>14</v>
      </c>
      <c r="C33" s="10"/>
      <c r="D33" s="15" t="s">
        <v>101</v>
      </c>
      <c r="E33" s="15"/>
      <c r="F33" s="15" t="s">
        <v>103</v>
      </c>
      <c r="G33" s="15"/>
      <c r="H33" s="15"/>
      <c r="I33" s="16"/>
      <c r="J33" s="15"/>
      <c r="K33" s="16">
        <v>0</v>
      </c>
    </row>
    <row r="34" spans="1:11">
      <c r="A34" s="10" t="s">
        <v>6</v>
      </c>
      <c r="B34" s="10" t="s">
        <v>15</v>
      </c>
      <c r="C34" s="10"/>
      <c r="D34" s="15" t="s">
        <v>101</v>
      </c>
      <c r="E34" s="15"/>
      <c r="F34" s="15" t="s">
        <v>103</v>
      </c>
      <c r="G34" s="15"/>
      <c r="H34" s="15"/>
      <c r="I34" s="16"/>
      <c r="J34" s="15"/>
      <c r="K34" s="16">
        <v>0</v>
      </c>
    </row>
    <row r="35" spans="1:11">
      <c r="A35" s="10" t="s">
        <v>6</v>
      </c>
      <c r="B35" s="10" t="s">
        <v>16</v>
      </c>
      <c r="C35" s="10"/>
      <c r="D35" s="15" t="s">
        <v>101</v>
      </c>
      <c r="E35" s="15"/>
      <c r="F35" s="15" t="s">
        <v>103</v>
      </c>
      <c r="G35" s="15"/>
      <c r="H35" s="15"/>
      <c r="I35" s="16"/>
      <c r="J35" s="15"/>
      <c r="K35" s="16">
        <v>1.05</v>
      </c>
    </row>
    <row r="36" spans="1:11">
      <c r="A36" s="10" t="s">
        <v>6</v>
      </c>
      <c r="B36" s="10" t="s">
        <v>17</v>
      </c>
      <c r="C36" s="10"/>
      <c r="D36" s="15" t="s">
        <v>101</v>
      </c>
      <c r="E36" s="15"/>
      <c r="F36" s="15" t="s">
        <v>103</v>
      </c>
      <c r="G36" s="15"/>
      <c r="H36" s="15"/>
      <c r="I36" s="16"/>
      <c r="J36" s="15"/>
      <c r="K36" s="16">
        <v>0.55</v>
      </c>
    </row>
    <row r="37" spans="1:11">
      <c r="A37" s="10" t="s">
        <v>6</v>
      </c>
      <c r="B37" s="10" t="s">
        <v>18</v>
      </c>
      <c r="C37" s="10"/>
      <c r="D37" s="15" t="s">
        <v>101</v>
      </c>
      <c r="E37" s="15"/>
      <c r="F37" s="15" t="s">
        <v>103</v>
      </c>
      <c r="G37" s="15"/>
      <c r="H37" s="15"/>
      <c r="I37" s="16"/>
      <c r="J37" s="15"/>
      <c r="K37" s="16">
        <v>3</v>
      </c>
    </row>
    <row r="38" spans="1:11">
      <c r="A38" s="10" t="s">
        <v>6</v>
      </c>
      <c r="B38" s="10" t="s">
        <v>19</v>
      </c>
      <c r="C38" s="10"/>
      <c r="D38" s="15" t="s">
        <v>101</v>
      </c>
      <c r="E38" s="15"/>
      <c r="F38" s="15" t="s">
        <v>103</v>
      </c>
      <c r="G38" s="15"/>
      <c r="H38" s="15"/>
      <c r="I38" s="16"/>
      <c r="J38" s="15"/>
      <c r="K38" s="16">
        <v>0</v>
      </c>
    </row>
    <row r="39" spans="1:11">
      <c r="A39" s="10" t="s">
        <v>6</v>
      </c>
      <c r="B39" s="10" t="s">
        <v>20</v>
      </c>
      <c r="C39" s="10"/>
      <c r="D39" s="15" t="s">
        <v>101</v>
      </c>
      <c r="E39" s="15"/>
      <c r="F39" s="15" t="s">
        <v>103</v>
      </c>
      <c r="G39" s="15"/>
      <c r="H39" s="15"/>
      <c r="I39" s="16"/>
      <c r="J39" s="15"/>
      <c r="K39" s="16">
        <v>3</v>
      </c>
    </row>
    <row r="40" spans="1:11">
      <c r="A40" s="10" t="s">
        <v>6</v>
      </c>
      <c r="B40" s="10" t="s">
        <v>21</v>
      </c>
      <c r="C40" s="10"/>
      <c r="D40" s="15" t="s">
        <v>101</v>
      </c>
      <c r="E40" s="15"/>
      <c r="F40" s="15" t="s">
        <v>103</v>
      </c>
      <c r="G40" s="15"/>
      <c r="H40" s="15"/>
      <c r="I40" s="16"/>
      <c r="J40" s="15"/>
      <c r="K40" s="16">
        <v>3</v>
      </c>
    </row>
    <row r="41" spans="1:11">
      <c r="A41" s="10" t="s">
        <v>6</v>
      </c>
      <c r="B41" s="10" t="s">
        <v>22</v>
      </c>
      <c r="C41" s="10"/>
      <c r="D41" s="15" t="s">
        <v>101</v>
      </c>
      <c r="E41" s="15"/>
      <c r="F41" s="15" t="s">
        <v>103</v>
      </c>
      <c r="G41" s="15"/>
      <c r="H41" s="15"/>
      <c r="I41" s="16"/>
      <c r="J41" s="15"/>
      <c r="K41" s="16">
        <v>1</v>
      </c>
    </row>
    <row r="42" spans="1:11">
      <c r="A42" s="10" t="s">
        <v>6</v>
      </c>
      <c r="B42" s="10" t="s">
        <v>23</v>
      </c>
      <c r="C42" s="10"/>
      <c r="D42" s="15" t="s">
        <v>101</v>
      </c>
      <c r="E42" s="15"/>
      <c r="F42" s="15" t="s">
        <v>103</v>
      </c>
      <c r="G42" s="15"/>
      <c r="H42" s="15"/>
      <c r="I42" s="16"/>
      <c r="J42" s="15"/>
      <c r="K42" s="16">
        <v>0.45</v>
      </c>
    </row>
    <row r="43" spans="1:11">
      <c r="A43" s="10" t="s">
        <v>6</v>
      </c>
      <c r="B43" s="10" t="s">
        <v>24</v>
      </c>
      <c r="C43" s="10"/>
      <c r="D43" s="15" t="s">
        <v>101</v>
      </c>
      <c r="E43" s="15"/>
      <c r="F43" s="15" t="s">
        <v>103</v>
      </c>
      <c r="G43" s="15"/>
      <c r="H43" s="15"/>
      <c r="I43" s="16"/>
      <c r="J43" s="15"/>
      <c r="K43" s="16">
        <v>0</v>
      </c>
    </row>
    <row r="44" spans="1:11">
      <c r="A44" s="10" t="s">
        <v>6</v>
      </c>
      <c r="B44" s="10" t="s">
        <v>25</v>
      </c>
      <c r="C44" s="10"/>
      <c r="D44" s="15" t="s">
        <v>101</v>
      </c>
      <c r="E44" s="15"/>
      <c r="F44" s="15" t="s">
        <v>103</v>
      </c>
      <c r="G44" s="15"/>
      <c r="H44" s="15"/>
      <c r="I44" s="16"/>
      <c r="J44" s="15"/>
      <c r="K44" s="16">
        <v>0</v>
      </c>
    </row>
    <row r="45" spans="1:11">
      <c r="A45" s="10" t="s">
        <v>6</v>
      </c>
      <c r="B45" s="10" t="s">
        <v>26</v>
      </c>
      <c r="C45" s="10"/>
      <c r="D45" s="15" t="s">
        <v>101</v>
      </c>
      <c r="E45" s="15"/>
      <c r="F45" s="15" t="s">
        <v>103</v>
      </c>
      <c r="G45" s="15"/>
      <c r="H45" s="15"/>
      <c r="I45" s="16"/>
      <c r="J45" s="15"/>
      <c r="K45" s="16">
        <v>0</v>
      </c>
    </row>
    <row r="46" spans="1:11">
      <c r="A46" s="10" t="s">
        <v>6</v>
      </c>
      <c r="B46" s="10" t="s">
        <v>27</v>
      </c>
      <c r="C46" s="10"/>
      <c r="D46" s="15" t="s">
        <v>101</v>
      </c>
      <c r="E46" s="15"/>
      <c r="F46" s="15" t="s">
        <v>103</v>
      </c>
      <c r="G46" s="15"/>
      <c r="H46" s="15"/>
      <c r="I46" s="16"/>
      <c r="J46" s="15"/>
      <c r="K46" s="16">
        <v>0.5</v>
      </c>
    </row>
    <row r="47" spans="1:11">
      <c r="A47" s="10" t="s">
        <v>6</v>
      </c>
      <c r="B47" s="10" t="s">
        <v>28</v>
      </c>
      <c r="C47" s="10"/>
      <c r="D47" s="15" t="s">
        <v>101</v>
      </c>
      <c r="E47" s="15"/>
      <c r="F47" s="15" t="s">
        <v>103</v>
      </c>
      <c r="G47" s="15"/>
      <c r="H47" s="15"/>
      <c r="I47" s="16"/>
      <c r="J47" s="15"/>
      <c r="K47" s="16">
        <v>1.9</v>
      </c>
    </row>
    <row r="48" spans="1:11">
      <c r="A48" s="10" t="s">
        <v>6</v>
      </c>
      <c r="B48" s="10" t="s">
        <v>29</v>
      </c>
      <c r="C48" s="10"/>
      <c r="D48" s="15" t="s">
        <v>101</v>
      </c>
      <c r="E48" s="15"/>
      <c r="F48" s="15" t="s">
        <v>103</v>
      </c>
      <c r="G48" s="15"/>
      <c r="H48" s="15"/>
      <c r="I48" s="16"/>
      <c r="J48" s="15"/>
      <c r="K48" s="16">
        <v>0</v>
      </c>
    </row>
  </sheetData>
  <autoFilter xmlns:etc="http://www.wps.cn/officeDocument/2017/etCustomData" ref="A1:K48" etc:filterBottomFollowUsedRange="0">
    <extLst/>
  </autoFilter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opLeftCell="C1" workbookViewId="0">
      <selection activeCell="L72" sqref="L72"/>
    </sheetView>
  </sheetViews>
  <sheetFormatPr defaultColWidth="9.2037037037037" defaultRowHeight="14.4"/>
  <cols>
    <col min="1" max="1" width="36.5277777777778" style="2" customWidth="1"/>
    <col min="2" max="2" width="16.2685185185185" style="2" customWidth="1"/>
    <col min="3" max="3" width="7.26851851851852" style="2" customWidth="1"/>
    <col min="4" max="4" width="29.6018518518519" style="2" customWidth="1"/>
    <col min="5" max="5" width="84.2037037037037" style="2" customWidth="1"/>
    <col min="6" max="6" width="9.26851851851852" style="2" customWidth="1"/>
    <col min="7" max="7" width="7.33333333333333" style="2" customWidth="1"/>
    <col min="8" max="8" width="8.06481481481481" style="2" customWidth="1"/>
    <col min="9" max="9" width="9.26851851851852" style="2" customWidth="1"/>
    <col min="10" max="10" width="9.46296296296296" style="3" customWidth="1"/>
    <col min="11" max="11" width="15.0648148148148" style="2" customWidth="1"/>
    <col min="12" max="12" width="6" style="3" customWidth="1"/>
    <col min="13" max="16384" width="9.2037037037037" style="2"/>
  </cols>
  <sheetData>
    <row r="1" spans="1:12">
      <c r="A1" s="4" t="s">
        <v>0</v>
      </c>
      <c r="B1" s="4" t="s">
        <v>1</v>
      </c>
      <c r="C1" s="4" t="s">
        <v>2</v>
      </c>
      <c r="D1" s="4" t="s">
        <v>65</v>
      </c>
      <c r="E1" s="4" t="s">
        <v>66</v>
      </c>
      <c r="F1" s="4" t="s">
        <v>67</v>
      </c>
      <c r="G1" s="4" t="s">
        <v>68</v>
      </c>
      <c r="H1" s="4" t="s">
        <v>86</v>
      </c>
      <c r="I1" s="4" t="s">
        <v>87</v>
      </c>
      <c r="J1" s="4" t="s">
        <v>69</v>
      </c>
      <c r="K1" s="4" t="s">
        <v>88</v>
      </c>
      <c r="L1" s="4" t="s">
        <v>64</v>
      </c>
    </row>
    <row r="2" spans="1:12">
      <c r="A2" s="5" t="s">
        <v>6</v>
      </c>
      <c r="B2" s="45" t="s">
        <v>7</v>
      </c>
      <c r="C2" s="5"/>
      <c r="D2" s="4" t="s">
        <v>104</v>
      </c>
      <c r="E2" s="4" t="s">
        <v>105</v>
      </c>
      <c r="F2" s="4" t="s">
        <v>72</v>
      </c>
      <c r="G2" s="4" t="s">
        <v>83</v>
      </c>
      <c r="H2" s="4"/>
      <c r="I2" s="4"/>
      <c r="J2" s="11">
        <v>0.5</v>
      </c>
      <c r="K2" s="11"/>
      <c r="L2" s="11">
        <v>0.5</v>
      </c>
    </row>
    <row r="3" spans="1:12">
      <c r="A3" s="5" t="s">
        <v>6</v>
      </c>
      <c r="B3" s="45" t="s">
        <v>7</v>
      </c>
      <c r="C3" s="5"/>
      <c r="D3" s="4" t="s">
        <v>104</v>
      </c>
      <c r="E3" s="4" t="s">
        <v>105</v>
      </c>
      <c r="F3" s="4" t="s">
        <v>72</v>
      </c>
      <c r="G3" s="4" t="s">
        <v>84</v>
      </c>
      <c r="H3" s="4"/>
      <c r="I3" s="4"/>
      <c r="J3" s="11">
        <v>0.5</v>
      </c>
      <c r="K3" s="11"/>
      <c r="L3" s="11">
        <v>0.5</v>
      </c>
    </row>
    <row r="4" spans="1:12">
      <c r="A4" s="5" t="s">
        <v>6</v>
      </c>
      <c r="B4" s="47" t="s">
        <v>7</v>
      </c>
      <c r="C4" s="6"/>
      <c r="D4" s="6" t="s">
        <v>50</v>
      </c>
      <c r="E4" s="6" t="s">
        <v>106</v>
      </c>
      <c r="F4" s="6" t="s">
        <v>107</v>
      </c>
      <c r="G4" s="6" t="s">
        <v>84</v>
      </c>
      <c r="H4" s="6" t="s">
        <v>98</v>
      </c>
      <c r="I4" s="6" t="s">
        <v>108</v>
      </c>
      <c r="J4" s="12">
        <v>2.5</v>
      </c>
      <c r="K4" s="12">
        <v>0.8</v>
      </c>
      <c r="L4" s="12">
        <v>2</v>
      </c>
    </row>
    <row r="5" spans="1:12">
      <c r="A5" s="5" t="s">
        <v>6</v>
      </c>
      <c r="B5" s="5" t="s">
        <v>8</v>
      </c>
      <c r="C5" s="5"/>
      <c r="D5" s="4" t="s">
        <v>104</v>
      </c>
      <c r="E5" s="4" t="s">
        <v>109</v>
      </c>
      <c r="F5" s="4" t="s">
        <v>71</v>
      </c>
      <c r="G5" s="4" t="s">
        <v>83</v>
      </c>
      <c r="H5" s="4"/>
      <c r="I5" s="4"/>
      <c r="J5" s="11">
        <v>0.3</v>
      </c>
      <c r="K5" s="11"/>
      <c r="L5" s="11">
        <v>0.3</v>
      </c>
    </row>
    <row r="6" spans="1:12">
      <c r="A6" s="5" t="s">
        <v>6</v>
      </c>
      <c r="B6" s="5" t="s">
        <v>8</v>
      </c>
      <c r="C6" s="5"/>
      <c r="D6" s="4" t="s">
        <v>104</v>
      </c>
      <c r="E6" s="4" t="s">
        <v>109</v>
      </c>
      <c r="F6" s="4" t="s">
        <v>71</v>
      </c>
      <c r="G6" s="4" t="s">
        <v>84</v>
      </c>
      <c r="H6" s="4"/>
      <c r="I6" s="4"/>
      <c r="J6" s="11">
        <v>0.3</v>
      </c>
      <c r="K6" s="11"/>
      <c r="L6" s="11">
        <v>0.3</v>
      </c>
    </row>
    <row r="7" spans="1:12">
      <c r="A7" s="5" t="s">
        <v>6</v>
      </c>
      <c r="B7" s="46" t="s">
        <v>8</v>
      </c>
      <c r="C7" s="4"/>
      <c r="D7" s="4" t="s">
        <v>50</v>
      </c>
      <c r="E7" s="4" t="s">
        <v>110</v>
      </c>
      <c r="F7" s="4" t="s">
        <v>107</v>
      </c>
      <c r="G7" s="4"/>
      <c r="H7" s="4" t="s">
        <v>95</v>
      </c>
      <c r="I7" s="4" t="s">
        <v>111</v>
      </c>
      <c r="J7" s="11">
        <v>3.5</v>
      </c>
      <c r="K7" s="11">
        <v>1</v>
      </c>
      <c r="L7" s="11">
        <v>3.5</v>
      </c>
    </row>
    <row r="8" spans="1:12">
      <c r="A8" s="5" t="s">
        <v>6</v>
      </c>
      <c r="B8" s="47" t="s">
        <v>8</v>
      </c>
      <c r="C8" s="6"/>
      <c r="D8" s="6" t="s">
        <v>50</v>
      </c>
      <c r="E8" s="6" t="s">
        <v>112</v>
      </c>
      <c r="F8" s="4" t="s">
        <v>107</v>
      </c>
      <c r="G8" s="6"/>
      <c r="H8" s="6" t="s">
        <v>98</v>
      </c>
      <c r="I8" s="6" t="s">
        <v>113</v>
      </c>
      <c r="J8" s="12">
        <v>2.5</v>
      </c>
      <c r="K8" s="12">
        <v>0.5</v>
      </c>
      <c r="L8" s="12">
        <v>2</v>
      </c>
    </row>
    <row r="9" spans="1:12">
      <c r="A9" s="5" t="s">
        <v>6</v>
      </c>
      <c r="B9" s="47" t="s">
        <v>8</v>
      </c>
      <c r="C9" s="6"/>
      <c r="D9" s="6" t="s">
        <v>50</v>
      </c>
      <c r="E9" s="6" t="s">
        <v>114</v>
      </c>
      <c r="F9" s="6" t="s">
        <v>76</v>
      </c>
      <c r="G9" s="6" t="s">
        <v>84</v>
      </c>
      <c r="H9" s="6" t="s">
        <v>98</v>
      </c>
      <c r="I9" s="6"/>
      <c r="J9" s="12">
        <v>1.5</v>
      </c>
      <c r="K9" s="12">
        <v>0.9</v>
      </c>
      <c r="L9" s="12">
        <v>1.35</v>
      </c>
    </row>
    <row r="10" spans="1:12">
      <c r="A10" s="5" t="s">
        <v>6</v>
      </c>
      <c r="B10" s="5" t="s">
        <v>9</v>
      </c>
      <c r="C10" s="5"/>
      <c r="D10" s="4" t="s">
        <v>104</v>
      </c>
      <c r="E10" s="4" t="s">
        <v>115</v>
      </c>
      <c r="F10" s="4" t="s">
        <v>71</v>
      </c>
      <c r="G10" s="4" t="s">
        <v>83</v>
      </c>
      <c r="H10" s="4"/>
      <c r="I10" s="4"/>
      <c r="J10" s="11">
        <v>0.5</v>
      </c>
      <c r="K10" s="11"/>
      <c r="L10" s="11">
        <v>0.5</v>
      </c>
    </row>
    <row r="11" spans="1:12">
      <c r="A11" s="5" t="s">
        <v>6</v>
      </c>
      <c r="B11" s="5" t="s">
        <v>9</v>
      </c>
      <c r="C11" s="5"/>
      <c r="D11" s="4" t="s">
        <v>104</v>
      </c>
      <c r="E11" s="4" t="s">
        <v>115</v>
      </c>
      <c r="F11" s="4" t="s">
        <v>71</v>
      </c>
      <c r="G11" s="4" t="s">
        <v>84</v>
      </c>
      <c r="H11" s="4"/>
      <c r="I11" s="4"/>
      <c r="J11" s="11">
        <v>0.5</v>
      </c>
      <c r="K11" s="11"/>
      <c r="L11" s="11">
        <v>0.5</v>
      </c>
    </row>
    <row r="12" spans="1:12">
      <c r="A12" s="5" t="s">
        <v>6</v>
      </c>
      <c r="B12" s="47" t="s">
        <v>9</v>
      </c>
      <c r="C12" s="6"/>
      <c r="D12" s="6" t="s">
        <v>50</v>
      </c>
      <c r="E12" s="6" t="s">
        <v>106</v>
      </c>
      <c r="F12" s="6" t="s">
        <v>107</v>
      </c>
      <c r="G12" s="6" t="s">
        <v>84</v>
      </c>
      <c r="H12" s="6" t="s">
        <v>98</v>
      </c>
      <c r="I12" s="6" t="s">
        <v>111</v>
      </c>
      <c r="J12" s="12">
        <v>2.5</v>
      </c>
      <c r="K12" s="12">
        <v>1</v>
      </c>
      <c r="L12" s="12">
        <v>2.5</v>
      </c>
    </row>
    <row r="13" spans="1:12">
      <c r="A13" s="5" t="s">
        <v>6</v>
      </c>
      <c r="B13" s="47" t="s">
        <v>9</v>
      </c>
      <c r="C13" s="6"/>
      <c r="D13" s="6" t="s">
        <v>51</v>
      </c>
      <c r="E13" s="7" t="s">
        <v>116</v>
      </c>
      <c r="F13" s="6"/>
      <c r="G13" s="6"/>
      <c r="H13" s="6"/>
      <c r="I13" s="6"/>
      <c r="J13" s="12"/>
      <c r="K13" s="12"/>
      <c r="L13" s="12">
        <v>0.5</v>
      </c>
    </row>
    <row r="14" spans="1:12">
      <c r="A14" s="5" t="s">
        <v>6</v>
      </c>
      <c r="B14" s="46" t="s">
        <v>10</v>
      </c>
      <c r="C14" s="4"/>
      <c r="D14" s="4" t="s">
        <v>50</v>
      </c>
      <c r="E14" s="6" t="s">
        <v>117</v>
      </c>
      <c r="F14" s="4" t="s">
        <v>118</v>
      </c>
      <c r="H14" s="4" t="s">
        <v>119</v>
      </c>
      <c r="I14" s="4"/>
      <c r="J14" s="11">
        <v>5</v>
      </c>
      <c r="K14" s="11">
        <v>0.9</v>
      </c>
      <c r="L14" s="11">
        <f>K14*J14</f>
        <v>4.5</v>
      </c>
    </row>
    <row r="15" spans="1:12">
      <c r="A15" s="5" t="s">
        <v>6</v>
      </c>
      <c r="B15" s="46" t="s">
        <v>10</v>
      </c>
      <c r="C15" s="4"/>
      <c r="D15" s="4" t="s">
        <v>50</v>
      </c>
      <c r="E15" s="7" t="s">
        <v>120</v>
      </c>
      <c r="F15" s="4" t="s">
        <v>107</v>
      </c>
      <c r="G15" s="4" t="s">
        <v>84</v>
      </c>
      <c r="H15" s="4" t="s">
        <v>98</v>
      </c>
      <c r="I15" s="4" t="s">
        <v>113</v>
      </c>
      <c r="J15" s="11">
        <v>2.5</v>
      </c>
      <c r="K15" s="11">
        <v>0.5</v>
      </c>
      <c r="L15" s="11">
        <v>1.25</v>
      </c>
    </row>
    <row r="16" spans="1:12">
      <c r="A16" s="5" t="s">
        <v>6</v>
      </c>
      <c r="B16" s="47" t="s">
        <v>11</v>
      </c>
      <c r="C16" s="6"/>
      <c r="D16" s="6" t="s">
        <v>50</v>
      </c>
      <c r="E16" s="6" t="s">
        <v>121</v>
      </c>
      <c r="F16" s="6"/>
      <c r="G16" s="6"/>
      <c r="H16" s="6"/>
      <c r="I16" s="6" t="s">
        <v>122</v>
      </c>
      <c r="J16" s="12">
        <v>2.5</v>
      </c>
      <c r="K16" s="12">
        <v>0.8</v>
      </c>
      <c r="L16" s="13">
        <v>2</v>
      </c>
    </row>
    <row r="17" spans="1:12">
      <c r="A17" s="5" t="s">
        <v>6</v>
      </c>
      <c r="B17" s="47" t="s">
        <v>11</v>
      </c>
      <c r="C17" s="6"/>
      <c r="D17" s="6" t="s">
        <v>50</v>
      </c>
      <c r="E17" s="6" t="s">
        <v>123</v>
      </c>
      <c r="F17" s="6"/>
      <c r="G17" s="6"/>
      <c r="H17" s="6"/>
      <c r="I17" s="6"/>
      <c r="J17" s="12">
        <v>0.5</v>
      </c>
      <c r="K17" s="12"/>
      <c r="L17" s="13">
        <v>0.5</v>
      </c>
    </row>
    <row r="18" spans="1:12">
      <c r="A18" s="5" t="s">
        <v>6</v>
      </c>
      <c r="B18" s="47" t="s">
        <v>11</v>
      </c>
      <c r="C18" s="6"/>
      <c r="D18" s="6" t="s">
        <v>50</v>
      </c>
      <c r="E18" s="6" t="s">
        <v>124</v>
      </c>
      <c r="F18" s="6" t="s">
        <v>76</v>
      </c>
      <c r="G18" s="6"/>
      <c r="H18" s="6"/>
      <c r="I18" s="6"/>
      <c r="J18" s="12">
        <v>0.2</v>
      </c>
      <c r="K18" s="12"/>
      <c r="L18" s="13">
        <v>0.2</v>
      </c>
    </row>
    <row r="19" spans="1:12">
      <c r="A19" s="5" t="s">
        <v>6</v>
      </c>
      <c r="B19" s="47" t="s">
        <v>11</v>
      </c>
      <c r="C19" s="6"/>
      <c r="D19" s="4" t="s">
        <v>52</v>
      </c>
      <c r="E19" s="4" t="s">
        <v>125</v>
      </c>
      <c r="F19" s="4" t="s">
        <v>76</v>
      </c>
      <c r="G19" s="4"/>
      <c r="H19" s="4"/>
      <c r="I19" s="4"/>
      <c r="J19" s="11">
        <v>1</v>
      </c>
      <c r="K19" s="11">
        <v>0.5</v>
      </c>
      <c r="L19" s="11">
        <v>0.5</v>
      </c>
    </row>
    <row r="20" s="1" customFormat="1" spans="1:12">
      <c r="A20" s="5" t="s">
        <v>6</v>
      </c>
      <c r="B20" s="47" t="s">
        <v>11</v>
      </c>
      <c r="C20" s="6"/>
      <c r="D20" s="4" t="s">
        <v>52</v>
      </c>
      <c r="E20" s="4" t="s">
        <v>126</v>
      </c>
      <c r="F20" s="4" t="s">
        <v>74</v>
      </c>
      <c r="G20" s="4"/>
      <c r="H20" s="4"/>
      <c r="I20" s="4"/>
      <c r="J20" s="11">
        <v>0.5</v>
      </c>
      <c r="K20" s="11">
        <v>0.5</v>
      </c>
      <c r="L20" s="11">
        <v>0.25</v>
      </c>
    </row>
    <row r="21" s="1" customFormat="1" spans="1:12">
      <c r="A21" s="5" t="s">
        <v>6</v>
      </c>
      <c r="B21" s="46" t="s">
        <v>12</v>
      </c>
      <c r="C21" s="4"/>
      <c r="D21" s="4" t="s">
        <v>50</v>
      </c>
      <c r="E21" s="4" t="s">
        <v>127</v>
      </c>
      <c r="F21" s="4" t="s">
        <v>107</v>
      </c>
      <c r="G21" s="4" t="s">
        <v>83</v>
      </c>
      <c r="H21" s="4" t="s">
        <v>98</v>
      </c>
      <c r="I21" s="4"/>
      <c r="J21" s="11">
        <v>2.5</v>
      </c>
      <c r="K21" s="11">
        <v>0.9</v>
      </c>
      <c r="L21" s="11">
        <v>2.25</v>
      </c>
    </row>
    <row r="22" s="1" customFormat="1" spans="1:12">
      <c r="A22" s="5" t="s">
        <v>6</v>
      </c>
      <c r="B22" s="46" t="s">
        <v>12</v>
      </c>
      <c r="C22" s="4"/>
      <c r="D22" s="4" t="s">
        <v>50</v>
      </c>
      <c r="E22" s="4" t="s">
        <v>128</v>
      </c>
      <c r="F22" s="4" t="s">
        <v>118</v>
      </c>
      <c r="G22" s="4" t="s">
        <v>83</v>
      </c>
      <c r="H22" s="4" t="s">
        <v>98</v>
      </c>
      <c r="I22" s="4"/>
      <c r="J22" s="11">
        <v>4</v>
      </c>
      <c r="K22" s="11">
        <v>0.9</v>
      </c>
      <c r="L22" s="11">
        <v>3.6</v>
      </c>
    </row>
    <row r="23" spans="1:12">
      <c r="A23" s="5" t="s">
        <v>6</v>
      </c>
      <c r="B23" s="46" t="s">
        <v>12</v>
      </c>
      <c r="C23" s="4"/>
      <c r="D23" s="4" t="s">
        <v>50</v>
      </c>
      <c r="E23" s="4" t="s">
        <v>129</v>
      </c>
      <c r="F23" s="4" t="s">
        <v>118</v>
      </c>
      <c r="G23" s="4" t="s">
        <v>84</v>
      </c>
      <c r="H23" s="4" t="s">
        <v>98</v>
      </c>
      <c r="I23" s="4"/>
      <c r="J23" s="11">
        <v>4</v>
      </c>
      <c r="K23" s="11">
        <v>1</v>
      </c>
      <c r="L23" s="11">
        <v>4</v>
      </c>
    </row>
    <row r="24" s="1" customFormat="1" spans="1:12">
      <c r="A24" s="5" t="s">
        <v>6</v>
      </c>
      <c r="B24" s="46" t="s">
        <v>12</v>
      </c>
      <c r="C24" s="4"/>
      <c r="D24" s="4" t="s">
        <v>50</v>
      </c>
      <c r="E24" s="4" t="s">
        <v>130</v>
      </c>
      <c r="F24" s="4" t="s">
        <v>118</v>
      </c>
      <c r="G24" s="4" t="s">
        <v>83</v>
      </c>
      <c r="H24" s="4" t="s">
        <v>131</v>
      </c>
      <c r="I24" s="4"/>
      <c r="J24" s="11">
        <v>3.5</v>
      </c>
      <c r="K24" s="11">
        <v>0.9</v>
      </c>
      <c r="L24" s="11">
        <v>3.15</v>
      </c>
    </row>
    <row r="25" s="1" customFormat="1" spans="1:12">
      <c r="A25" s="5" t="s">
        <v>6</v>
      </c>
      <c r="B25" s="46" t="s">
        <v>13</v>
      </c>
      <c r="C25" s="4"/>
      <c r="D25" s="4" t="s">
        <v>104</v>
      </c>
      <c r="E25" s="4" t="s">
        <v>132</v>
      </c>
      <c r="F25" s="4" t="s">
        <v>72</v>
      </c>
      <c r="G25" s="4" t="s">
        <v>84</v>
      </c>
      <c r="H25" s="4"/>
      <c r="I25" s="4"/>
      <c r="J25" s="11">
        <v>0.8</v>
      </c>
      <c r="K25" s="11"/>
      <c r="L25" s="11">
        <v>0.8</v>
      </c>
    </row>
    <row r="26" s="1" customFormat="1" spans="1:12">
      <c r="A26" s="5" t="s">
        <v>6</v>
      </c>
      <c r="B26" s="46" t="s">
        <v>13</v>
      </c>
      <c r="C26" s="4"/>
      <c r="D26" s="4" t="s">
        <v>104</v>
      </c>
      <c r="E26" s="4" t="s">
        <v>133</v>
      </c>
      <c r="F26" s="4" t="s">
        <v>72</v>
      </c>
      <c r="G26" s="4" t="s">
        <v>83</v>
      </c>
      <c r="H26" s="4"/>
      <c r="I26" s="4"/>
      <c r="J26" s="11">
        <v>1</v>
      </c>
      <c r="K26" s="11"/>
      <c r="L26" s="11">
        <v>1</v>
      </c>
    </row>
    <row r="27" spans="1:12">
      <c r="A27" s="5" t="s">
        <v>6</v>
      </c>
      <c r="B27" s="47" t="s">
        <v>15</v>
      </c>
      <c r="C27" s="6"/>
      <c r="D27" s="6" t="s">
        <v>50</v>
      </c>
      <c r="E27" s="6" t="s">
        <v>117</v>
      </c>
      <c r="F27" s="6" t="s">
        <v>118</v>
      </c>
      <c r="G27" s="6"/>
      <c r="H27" s="8" t="s">
        <v>134</v>
      </c>
      <c r="I27" s="6"/>
      <c r="J27" s="12">
        <v>4.5</v>
      </c>
      <c r="K27" s="12">
        <v>0.9</v>
      </c>
      <c r="L27" s="12">
        <v>4.05</v>
      </c>
    </row>
    <row r="28" spans="1:12">
      <c r="A28" s="5" t="s">
        <v>6</v>
      </c>
      <c r="B28" s="46" t="s">
        <v>15</v>
      </c>
      <c r="C28" s="4"/>
      <c r="D28" s="4" t="s">
        <v>51</v>
      </c>
      <c r="E28" s="7" t="s">
        <v>116</v>
      </c>
      <c r="F28" s="4"/>
      <c r="G28" s="4" t="s">
        <v>83</v>
      </c>
      <c r="H28" s="4"/>
      <c r="I28" s="4"/>
      <c r="J28" s="11"/>
      <c r="K28" s="11"/>
      <c r="L28" s="11">
        <v>0.5</v>
      </c>
    </row>
    <row r="29" s="1" customFormat="1" spans="1:12">
      <c r="A29" s="5" t="s">
        <v>6</v>
      </c>
      <c r="B29" s="5" t="s">
        <v>17</v>
      </c>
      <c r="C29" s="5"/>
      <c r="D29" s="4" t="s">
        <v>104</v>
      </c>
      <c r="E29" s="4" t="s">
        <v>135</v>
      </c>
      <c r="F29" s="4" t="s">
        <v>72</v>
      </c>
      <c r="G29" s="4" t="s">
        <v>83</v>
      </c>
      <c r="H29" s="4"/>
      <c r="I29" s="4"/>
      <c r="J29" s="11">
        <v>0.5</v>
      </c>
      <c r="K29" s="11"/>
      <c r="L29" s="11">
        <v>0.5</v>
      </c>
    </row>
    <row r="30" spans="1:12">
      <c r="A30" s="5" t="s">
        <v>6</v>
      </c>
      <c r="B30" s="5" t="s">
        <v>17</v>
      </c>
      <c r="C30" s="5"/>
      <c r="D30" s="4" t="s">
        <v>104</v>
      </c>
      <c r="E30" s="4" t="s">
        <v>135</v>
      </c>
      <c r="F30" s="4" t="s">
        <v>71</v>
      </c>
      <c r="G30" s="4" t="s">
        <v>84</v>
      </c>
      <c r="H30" s="4"/>
      <c r="I30" s="4"/>
      <c r="J30" s="11">
        <v>0.3</v>
      </c>
      <c r="K30" s="11"/>
      <c r="L30" s="11">
        <v>0.3</v>
      </c>
    </row>
    <row r="31" spans="1:12">
      <c r="A31" s="5" t="s">
        <v>6</v>
      </c>
      <c r="B31" s="46" t="s">
        <v>18</v>
      </c>
      <c r="C31" s="4"/>
      <c r="D31" s="4" t="s">
        <v>104</v>
      </c>
      <c r="E31" s="4" t="s">
        <v>133</v>
      </c>
      <c r="F31" s="4" t="s">
        <v>72</v>
      </c>
      <c r="G31" s="4" t="s">
        <v>83</v>
      </c>
      <c r="H31" s="4"/>
      <c r="I31" s="4"/>
      <c r="J31" s="11">
        <v>1</v>
      </c>
      <c r="K31" s="11"/>
      <c r="L31" s="11">
        <v>1</v>
      </c>
    </row>
    <row r="32" spans="1:12">
      <c r="A32" s="5" t="s">
        <v>6</v>
      </c>
      <c r="B32" s="46" t="s">
        <v>18</v>
      </c>
      <c r="C32" s="4"/>
      <c r="D32" s="4" t="s">
        <v>104</v>
      </c>
      <c r="E32" s="4" t="s">
        <v>132</v>
      </c>
      <c r="F32" s="4" t="s">
        <v>72</v>
      </c>
      <c r="G32" s="4" t="s">
        <v>84</v>
      </c>
      <c r="H32" s="4"/>
      <c r="I32" s="4"/>
      <c r="J32" s="11">
        <v>0.8</v>
      </c>
      <c r="K32" s="11"/>
      <c r="L32" s="11">
        <v>0.8</v>
      </c>
    </row>
    <row r="33" spans="1:12">
      <c r="A33" s="5" t="s">
        <v>6</v>
      </c>
      <c r="B33" s="5" t="s">
        <v>20</v>
      </c>
      <c r="C33" s="5"/>
      <c r="D33" s="4" t="s">
        <v>104</v>
      </c>
      <c r="E33" s="4" t="s">
        <v>136</v>
      </c>
      <c r="F33" s="4" t="s">
        <v>72</v>
      </c>
      <c r="G33" s="4" t="s">
        <v>83</v>
      </c>
      <c r="H33" s="4"/>
      <c r="I33" s="4"/>
      <c r="J33" s="11">
        <v>0.5</v>
      </c>
      <c r="K33" s="11"/>
      <c r="L33" s="11">
        <v>0.5</v>
      </c>
    </row>
    <row r="34" spans="1:12">
      <c r="A34" s="5" t="s">
        <v>6</v>
      </c>
      <c r="B34" s="5" t="s">
        <v>20</v>
      </c>
      <c r="C34" s="5"/>
      <c r="D34" s="4" t="s">
        <v>104</v>
      </c>
      <c r="E34" s="4" t="s">
        <v>136</v>
      </c>
      <c r="F34" s="4" t="s">
        <v>71</v>
      </c>
      <c r="G34" s="4" t="s">
        <v>84</v>
      </c>
      <c r="H34" s="4"/>
      <c r="I34" s="4"/>
      <c r="J34" s="11">
        <v>0.3</v>
      </c>
      <c r="K34" s="11"/>
      <c r="L34" s="11">
        <v>0.3</v>
      </c>
    </row>
    <row r="35" spans="1:12">
      <c r="A35" s="5" t="s">
        <v>6</v>
      </c>
      <c r="B35" s="46" t="s">
        <v>20</v>
      </c>
      <c r="C35" s="4"/>
      <c r="D35" s="4" t="s">
        <v>50</v>
      </c>
      <c r="E35" s="7" t="s">
        <v>120</v>
      </c>
      <c r="F35" s="4" t="s">
        <v>107</v>
      </c>
      <c r="G35" s="4" t="s">
        <v>84</v>
      </c>
      <c r="H35" s="4" t="s">
        <v>98</v>
      </c>
      <c r="I35" s="4" t="s">
        <v>111</v>
      </c>
      <c r="J35" s="11">
        <v>2.5</v>
      </c>
      <c r="K35" s="11">
        <v>1</v>
      </c>
      <c r="L35" s="11">
        <v>2.5</v>
      </c>
    </row>
    <row r="36" spans="1:12">
      <c r="A36" s="5" t="s">
        <v>6</v>
      </c>
      <c r="B36" s="46" t="s">
        <v>20</v>
      </c>
      <c r="C36" s="4"/>
      <c r="D36" s="4" t="s">
        <v>50</v>
      </c>
      <c r="E36" s="6" t="s">
        <v>137</v>
      </c>
      <c r="F36" s="4" t="s">
        <v>74</v>
      </c>
      <c r="G36" s="4"/>
      <c r="H36" s="4" t="s">
        <v>131</v>
      </c>
      <c r="I36" s="4"/>
      <c r="J36" s="11">
        <v>0.25</v>
      </c>
      <c r="K36" s="11"/>
      <c r="L36" s="11">
        <v>0.25</v>
      </c>
    </row>
    <row r="37" s="1" customFormat="1" spans="1:12">
      <c r="A37" s="5" t="s">
        <v>6</v>
      </c>
      <c r="B37" s="47" t="s">
        <v>20</v>
      </c>
      <c r="C37" s="6"/>
      <c r="D37" s="6" t="s">
        <v>51</v>
      </c>
      <c r="E37" s="4" t="s">
        <v>138</v>
      </c>
      <c r="F37" s="6"/>
      <c r="G37" s="6"/>
      <c r="H37" s="6"/>
      <c r="I37" s="6"/>
      <c r="J37" s="12">
        <v>0.75</v>
      </c>
      <c r="K37" s="12"/>
      <c r="L37" s="12">
        <v>0.75</v>
      </c>
    </row>
    <row r="38" spans="1:12">
      <c r="A38" s="5" t="s">
        <v>6</v>
      </c>
      <c r="B38" s="5" t="s">
        <v>21</v>
      </c>
      <c r="C38" s="5"/>
      <c r="D38" s="4" t="s">
        <v>104</v>
      </c>
      <c r="E38" s="4" t="s">
        <v>139</v>
      </c>
      <c r="F38" s="4" t="s">
        <v>72</v>
      </c>
      <c r="G38" s="4" t="s">
        <v>83</v>
      </c>
      <c r="H38" s="4"/>
      <c r="I38" s="4"/>
      <c r="J38" s="11">
        <v>0.7</v>
      </c>
      <c r="K38" s="11"/>
      <c r="L38" s="11">
        <v>0.7</v>
      </c>
    </row>
    <row r="39" spans="1:12">
      <c r="A39" s="5" t="s">
        <v>6</v>
      </c>
      <c r="B39" s="5" t="s">
        <v>21</v>
      </c>
      <c r="C39" s="5"/>
      <c r="D39" s="4" t="s">
        <v>104</v>
      </c>
      <c r="E39" s="4" t="s">
        <v>139</v>
      </c>
      <c r="F39" s="4" t="s">
        <v>72</v>
      </c>
      <c r="G39" s="4" t="s">
        <v>84</v>
      </c>
      <c r="H39" s="4"/>
      <c r="I39" s="4"/>
      <c r="J39" s="11">
        <v>0.7</v>
      </c>
      <c r="K39" s="11"/>
      <c r="L39" s="11">
        <v>0.7</v>
      </c>
    </row>
    <row r="40" spans="1:12">
      <c r="A40" s="5" t="s">
        <v>6</v>
      </c>
      <c r="B40" s="5" t="s">
        <v>21</v>
      </c>
      <c r="C40" s="5"/>
      <c r="D40" s="6" t="s">
        <v>50</v>
      </c>
      <c r="E40" s="6" t="s">
        <v>140</v>
      </c>
      <c r="F40" s="6" t="s">
        <v>76</v>
      </c>
      <c r="G40" s="6"/>
      <c r="H40" s="6" t="s">
        <v>131</v>
      </c>
      <c r="I40" s="14">
        <v>5</v>
      </c>
      <c r="J40" s="12">
        <v>1</v>
      </c>
      <c r="K40" s="12">
        <v>0.5</v>
      </c>
      <c r="L40" s="12">
        <v>0.5</v>
      </c>
    </row>
    <row r="41" spans="1:12">
      <c r="A41" s="5" t="s">
        <v>6</v>
      </c>
      <c r="B41" s="5" t="s">
        <v>21</v>
      </c>
      <c r="C41" s="5"/>
      <c r="D41" s="6" t="s">
        <v>50</v>
      </c>
      <c r="E41" s="6" t="s">
        <v>137</v>
      </c>
      <c r="F41" s="6" t="s">
        <v>74</v>
      </c>
      <c r="G41" s="6"/>
      <c r="H41" s="6" t="s">
        <v>131</v>
      </c>
      <c r="I41" s="6"/>
      <c r="J41" s="12">
        <v>0.25</v>
      </c>
      <c r="K41" s="12"/>
      <c r="L41" s="12">
        <v>0.25</v>
      </c>
    </row>
    <row r="42" s="1" customFormat="1" spans="1:12">
      <c r="A42" s="5" t="s">
        <v>6</v>
      </c>
      <c r="B42" s="46" t="s">
        <v>21</v>
      </c>
      <c r="C42" s="4"/>
      <c r="D42" s="4" t="s">
        <v>51</v>
      </c>
      <c r="E42" s="7" t="s">
        <v>116</v>
      </c>
      <c r="F42" s="4"/>
      <c r="G42" s="4"/>
      <c r="H42" s="4"/>
      <c r="I42" s="4"/>
      <c r="J42" s="11">
        <v>0.5</v>
      </c>
      <c r="K42" s="11"/>
      <c r="L42" s="11">
        <v>0.5</v>
      </c>
    </row>
    <row r="43" s="1" customFormat="1" spans="1:12">
      <c r="A43" s="5" t="s">
        <v>6</v>
      </c>
      <c r="B43" s="46" t="s">
        <v>21</v>
      </c>
      <c r="C43" s="4"/>
      <c r="D43" s="4" t="s">
        <v>51</v>
      </c>
      <c r="E43" s="4" t="s">
        <v>138</v>
      </c>
      <c r="F43" s="4" t="s">
        <v>141</v>
      </c>
      <c r="G43" s="4"/>
      <c r="H43" s="4"/>
      <c r="I43" s="4"/>
      <c r="J43" s="11">
        <v>0.75</v>
      </c>
      <c r="K43" s="11"/>
      <c r="L43" s="11">
        <v>0.75</v>
      </c>
    </row>
    <row r="44" s="1" customFormat="1" spans="1:12">
      <c r="A44" s="5" t="s">
        <v>6</v>
      </c>
      <c r="B44" s="46" t="s">
        <v>21</v>
      </c>
      <c r="C44" s="4"/>
      <c r="D44" s="4" t="s">
        <v>51</v>
      </c>
      <c r="E44" s="4" t="s">
        <v>142</v>
      </c>
      <c r="F44" s="4" t="s">
        <v>143</v>
      </c>
      <c r="G44" s="4"/>
      <c r="H44" s="4"/>
      <c r="I44" s="4"/>
      <c r="J44" s="11">
        <v>0.75</v>
      </c>
      <c r="K44" s="11"/>
      <c r="L44" s="11">
        <v>0.75</v>
      </c>
    </row>
    <row r="45" spans="1:12">
      <c r="A45" s="5" t="s">
        <v>6</v>
      </c>
      <c r="B45" s="5" t="s">
        <v>23</v>
      </c>
      <c r="C45" s="5"/>
      <c r="D45" s="4" t="s">
        <v>104</v>
      </c>
      <c r="E45" s="4" t="s">
        <v>144</v>
      </c>
      <c r="F45" s="4" t="s">
        <v>72</v>
      </c>
      <c r="G45" s="9" t="s">
        <v>83</v>
      </c>
      <c r="H45" s="4"/>
      <c r="I45" s="4"/>
      <c r="J45" s="11">
        <v>1</v>
      </c>
      <c r="K45" s="11"/>
      <c r="L45" s="11">
        <v>1</v>
      </c>
    </row>
    <row r="46" spans="1:12">
      <c r="A46" s="5" t="s">
        <v>6</v>
      </c>
      <c r="B46" s="5" t="s">
        <v>23</v>
      </c>
      <c r="C46" s="5"/>
      <c r="D46" s="4" t="s">
        <v>104</v>
      </c>
      <c r="E46" s="4" t="s">
        <v>144</v>
      </c>
      <c r="F46" s="4" t="s">
        <v>72</v>
      </c>
      <c r="G46" s="9" t="s">
        <v>84</v>
      </c>
      <c r="H46" s="4"/>
      <c r="I46" s="4"/>
      <c r="J46" s="11">
        <v>1</v>
      </c>
      <c r="K46" s="11"/>
      <c r="L46" s="11">
        <v>1</v>
      </c>
    </row>
    <row r="47" spans="1:12">
      <c r="A47" s="5" t="s">
        <v>6</v>
      </c>
      <c r="B47" s="46" t="s">
        <v>23</v>
      </c>
      <c r="C47" s="4"/>
      <c r="D47" s="4" t="s">
        <v>50</v>
      </c>
      <c r="E47" s="6" t="s">
        <v>106</v>
      </c>
      <c r="F47" s="4" t="s">
        <v>107</v>
      </c>
      <c r="G47" s="4" t="s">
        <v>84</v>
      </c>
      <c r="H47" s="4" t="s">
        <v>98</v>
      </c>
      <c r="I47" s="4" t="s">
        <v>108</v>
      </c>
      <c r="J47" s="11">
        <v>2.5</v>
      </c>
      <c r="K47" s="11">
        <v>0.8</v>
      </c>
      <c r="L47" s="11">
        <v>2</v>
      </c>
    </row>
    <row r="48" spans="1:12">
      <c r="A48" s="5" t="s">
        <v>6</v>
      </c>
      <c r="B48" s="5" t="s">
        <v>25</v>
      </c>
      <c r="C48" s="5"/>
      <c r="D48" s="4" t="s">
        <v>104</v>
      </c>
      <c r="E48" s="4" t="s">
        <v>145</v>
      </c>
      <c r="F48" s="4" t="s">
        <v>71</v>
      </c>
      <c r="G48" s="4" t="s">
        <v>83</v>
      </c>
      <c r="H48" s="4"/>
      <c r="I48" s="4"/>
      <c r="J48" s="11">
        <v>0.3</v>
      </c>
      <c r="K48" s="11"/>
      <c r="L48" s="11">
        <v>0.3</v>
      </c>
    </row>
    <row r="49" spans="1:12">
      <c r="A49" s="5" t="s">
        <v>6</v>
      </c>
      <c r="B49" s="5" t="s">
        <v>25</v>
      </c>
      <c r="C49" s="5"/>
      <c r="D49" s="4" t="s">
        <v>104</v>
      </c>
      <c r="E49" s="4" t="s">
        <v>145</v>
      </c>
      <c r="F49" s="4" t="s">
        <v>71</v>
      </c>
      <c r="G49" s="4" t="s">
        <v>84</v>
      </c>
      <c r="H49" s="4"/>
      <c r="I49" s="4"/>
      <c r="J49" s="11">
        <v>0.3</v>
      </c>
      <c r="K49" s="11"/>
      <c r="L49" s="11">
        <v>0.3</v>
      </c>
    </row>
    <row r="50" spans="1:12">
      <c r="A50" s="5" t="s">
        <v>6</v>
      </c>
      <c r="B50" s="5" t="s">
        <v>25</v>
      </c>
      <c r="C50" s="5"/>
      <c r="D50" s="6" t="s">
        <v>50</v>
      </c>
      <c r="E50" s="6" t="s">
        <v>137</v>
      </c>
      <c r="F50" s="6" t="s">
        <v>74</v>
      </c>
      <c r="G50" s="6"/>
      <c r="H50" s="6" t="s">
        <v>131</v>
      </c>
      <c r="I50" s="6"/>
      <c r="J50" s="12">
        <v>0.25</v>
      </c>
      <c r="K50" s="12"/>
      <c r="L50" s="12">
        <v>0.25</v>
      </c>
    </row>
    <row r="51" spans="1:12">
      <c r="A51" s="5" t="s">
        <v>6</v>
      </c>
      <c r="B51" s="46" t="s">
        <v>25</v>
      </c>
      <c r="C51" s="4"/>
      <c r="D51" s="4" t="s">
        <v>50</v>
      </c>
      <c r="E51" s="6" t="s">
        <v>114</v>
      </c>
      <c r="F51" s="4" t="s">
        <v>76</v>
      </c>
      <c r="G51" s="4"/>
      <c r="H51" s="4" t="s">
        <v>131</v>
      </c>
      <c r="I51" s="4"/>
      <c r="J51" s="11">
        <v>1</v>
      </c>
      <c r="K51" s="11">
        <v>0.9</v>
      </c>
      <c r="L51" s="11">
        <f>K51*J51</f>
        <v>0.9</v>
      </c>
    </row>
    <row r="52" spans="1:12">
      <c r="A52" s="5" t="s">
        <v>6</v>
      </c>
      <c r="B52" s="46" t="s">
        <v>25</v>
      </c>
      <c r="C52" s="4"/>
      <c r="D52" s="4" t="s">
        <v>50</v>
      </c>
      <c r="E52" s="4" t="s">
        <v>110</v>
      </c>
      <c r="F52" s="4" t="s">
        <v>107</v>
      </c>
      <c r="G52" s="4"/>
      <c r="H52" s="4" t="s">
        <v>98</v>
      </c>
      <c r="I52" s="4" t="s">
        <v>108</v>
      </c>
      <c r="J52" s="11">
        <v>2.5</v>
      </c>
      <c r="K52" s="11">
        <v>0.8</v>
      </c>
      <c r="L52" s="11">
        <f>K52*J52</f>
        <v>2</v>
      </c>
    </row>
    <row r="53" spans="1:12">
      <c r="A53" s="5" t="s">
        <v>6</v>
      </c>
      <c r="B53" s="46" t="s">
        <v>25</v>
      </c>
      <c r="C53" s="4"/>
      <c r="D53" s="4" t="s">
        <v>50</v>
      </c>
      <c r="E53" s="6" t="s">
        <v>112</v>
      </c>
      <c r="F53" s="4" t="s">
        <v>107</v>
      </c>
      <c r="G53" s="4"/>
      <c r="H53" s="4" t="s">
        <v>98</v>
      </c>
      <c r="I53" s="4" t="s">
        <v>108</v>
      </c>
      <c r="J53" s="11">
        <v>2.5</v>
      </c>
      <c r="K53" s="11">
        <v>0.8</v>
      </c>
      <c r="L53" s="11">
        <f>K53*J53</f>
        <v>2</v>
      </c>
    </row>
    <row r="54" spans="1:12">
      <c r="A54" s="5" t="s">
        <v>6</v>
      </c>
      <c r="B54" s="46" t="s">
        <v>25</v>
      </c>
      <c r="C54" s="4"/>
      <c r="D54" s="4" t="s">
        <v>50</v>
      </c>
      <c r="E54" s="4" t="s">
        <v>146</v>
      </c>
      <c r="F54" s="4" t="s">
        <v>76</v>
      </c>
      <c r="G54" s="4" t="s">
        <v>83</v>
      </c>
      <c r="H54" s="4" t="s">
        <v>95</v>
      </c>
      <c r="I54" s="4" t="s">
        <v>108</v>
      </c>
      <c r="J54" s="11">
        <v>2</v>
      </c>
      <c r="K54" s="11">
        <v>0.8</v>
      </c>
      <c r="L54" s="11">
        <v>1.6</v>
      </c>
    </row>
    <row r="55" spans="1:12">
      <c r="A55" s="5" t="s">
        <v>6</v>
      </c>
      <c r="B55" s="46" t="s">
        <v>25</v>
      </c>
      <c r="C55" s="4"/>
      <c r="D55" s="4" t="s">
        <v>52</v>
      </c>
      <c r="E55" s="4" t="s">
        <v>147</v>
      </c>
      <c r="F55" s="4" t="s">
        <v>74</v>
      </c>
      <c r="G55" s="4" t="s">
        <v>83</v>
      </c>
      <c r="H55" s="4" t="s">
        <v>98</v>
      </c>
      <c r="I55" s="4"/>
      <c r="J55" s="11">
        <v>0.35</v>
      </c>
      <c r="K55" s="11">
        <v>0.5</v>
      </c>
      <c r="L55" s="11">
        <v>0.175</v>
      </c>
    </row>
    <row r="56" spans="1:12">
      <c r="A56" s="5" t="s">
        <v>6</v>
      </c>
      <c r="B56" s="46" t="s">
        <v>27</v>
      </c>
      <c r="C56" s="10"/>
      <c r="D56" s="4" t="s">
        <v>50</v>
      </c>
      <c r="E56" s="4" t="s">
        <v>148</v>
      </c>
      <c r="F56" s="4" t="s">
        <v>118</v>
      </c>
      <c r="G56" s="4" t="s">
        <v>83</v>
      </c>
      <c r="H56" s="4" t="s">
        <v>98</v>
      </c>
      <c r="I56" s="4"/>
      <c r="J56" s="11">
        <v>4</v>
      </c>
      <c r="K56" s="11">
        <v>0.9</v>
      </c>
      <c r="L56" s="11">
        <v>3.6</v>
      </c>
    </row>
    <row r="57" spans="1:12">
      <c r="A57" s="5" t="s">
        <v>6</v>
      </c>
      <c r="B57" s="46" t="s">
        <v>27</v>
      </c>
      <c r="C57" s="4"/>
      <c r="D57" s="4" t="s">
        <v>50</v>
      </c>
      <c r="E57" s="4" t="s">
        <v>149</v>
      </c>
      <c r="F57" s="4" t="s">
        <v>118</v>
      </c>
      <c r="G57" s="4" t="s">
        <v>83</v>
      </c>
      <c r="H57" s="4" t="s">
        <v>98</v>
      </c>
      <c r="I57" s="4"/>
      <c r="J57" s="11">
        <v>4</v>
      </c>
      <c r="K57" s="11">
        <v>0.9</v>
      </c>
      <c r="L57" s="11">
        <v>3.6</v>
      </c>
    </row>
    <row r="58" spans="1:12">
      <c r="A58" s="5" t="s">
        <v>6</v>
      </c>
      <c r="B58" s="46" t="s">
        <v>27</v>
      </c>
      <c r="C58" s="4"/>
      <c r="D58" s="4" t="s">
        <v>50</v>
      </c>
      <c r="E58" s="4" t="s">
        <v>150</v>
      </c>
      <c r="F58" s="4" t="s">
        <v>107</v>
      </c>
      <c r="G58" s="4" t="s">
        <v>84</v>
      </c>
      <c r="H58" s="4" t="s">
        <v>95</v>
      </c>
      <c r="I58" s="4"/>
      <c r="J58" s="11">
        <v>3.5</v>
      </c>
      <c r="K58" s="11">
        <v>0.9</v>
      </c>
      <c r="L58" s="11">
        <v>3.15</v>
      </c>
    </row>
    <row r="59" spans="1:12">
      <c r="A59" s="5" t="s">
        <v>6</v>
      </c>
      <c r="B59" s="46" t="s">
        <v>27</v>
      </c>
      <c r="C59" s="4"/>
      <c r="D59" s="4" t="s">
        <v>50</v>
      </c>
      <c r="E59" s="6" t="s">
        <v>114</v>
      </c>
      <c r="F59" s="4" t="s">
        <v>76</v>
      </c>
      <c r="G59" s="4" t="s">
        <v>84</v>
      </c>
      <c r="H59" s="4" t="s">
        <v>95</v>
      </c>
      <c r="I59" s="4"/>
      <c r="J59" s="11">
        <v>2</v>
      </c>
      <c r="K59" s="11">
        <v>0.9</v>
      </c>
      <c r="L59" s="11">
        <v>1.8</v>
      </c>
    </row>
    <row r="60" spans="1:12">
      <c r="A60" s="5" t="s">
        <v>6</v>
      </c>
      <c r="B60" s="5" t="s">
        <v>14</v>
      </c>
      <c r="C60" s="5"/>
      <c r="D60" s="4" t="s">
        <v>104</v>
      </c>
      <c r="E60" s="4" t="s">
        <v>151</v>
      </c>
      <c r="F60" s="4" t="s">
        <v>72</v>
      </c>
      <c r="G60" s="4" t="s">
        <v>84</v>
      </c>
      <c r="H60" s="4"/>
      <c r="I60" s="4"/>
      <c r="J60" s="11">
        <v>0.8</v>
      </c>
      <c r="K60" s="11"/>
      <c r="L60" s="11">
        <v>0.8</v>
      </c>
    </row>
    <row r="61" spans="1:12">
      <c r="A61" s="5" t="s">
        <v>6</v>
      </c>
      <c r="B61" s="5" t="s">
        <v>14</v>
      </c>
      <c r="C61" s="5"/>
      <c r="D61" s="4" t="s">
        <v>104</v>
      </c>
      <c r="E61" s="4" t="s">
        <v>151</v>
      </c>
      <c r="F61" s="4" t="s">
        <v>72</v>
      </c>
      <c r="G61" s="4" t="s">
        <v>83</v>
      </c>
      <c r="H61" s="4"/>
      <c r="I61" s="4"/>
      <c r="J61" s="11">
        <v>0.8</v>
      </c>
      <c r="K61" s="11"/>
      <c r="L61" s="11">
        <v>0.8</v>
      </c>
    </row>
    <row r="62" spans="1:12">
      <c r="A62" s="5" t="s">
        <v>6</v>
      </c>
      <c r="B62" s="5" t="s">
        <v>10</v>
      </c>
      <c r="C62" s="4"/>
      <c r="D62" s="4" t="s">
        <v>104</v>
      </c>
      <c r="E62" s="4" t="s">
        <v>152</v>
      </c>
      <c r="F62" s="4" t="s">
        <v>71</v>
      </c>
      <c r="G62" s="4" t="s">
        <v>83</v>
      </c>
      <c r="H62" s="4"/>
      <c r="I62" s="4"/>
      <c r="J62" s="11">
        <v>0.7</v>
      </c>
      <c r="K62" s="11"/>
      <c r="L62" s="11">
        <v>0.7</v>
      </c>
    </row>
    <row r="63" spans="1:12">
      <c r="A63" s="5" t="s">
        <v>6</v>
      </c>
      <c r="B63" s="5" t="s">
        <v>10</v>
      </c>
      <c r="C63" s="4"/>
      <c r="D63" s="4" t="s">
        <v>104</v>
      </c>
      <c r="E63" s="4" t="s">
        <v>152</v>
      </c>
      <c r="F63" s="4" t="s">
        <v>71</v>
      </c>
      <c r="G63" s="4" t="s">
        <v>84</v>
      </c>
      <c r="H63" s="4"/>
      <c r="I63" s="4"/>
      <c r="J63" s="11">
        <v>0.7</v>
      </c>
      <c r="K63" s="11"/>
      <c r="L63" s="11">
        <v>0.7</v>
      </c>
    </row>
  </sheetData>
  <autoFilter xmlns:etc="http://www.wps.cn/officeDocument/2017/etCustomData" ref="A1:L63" etc:filterBottomFollowUsedRange="0">
    <extLst/>
  </autoFilter>
  <sortState ref="A2:L59">
    <sortCondition ref="B25:B59"/>
  </sortState>
  <dataValidations count="2">
    <dataValidation allowBlank="1" showInputMessage="1" showErrorMessage="1" sqref="D1:E1 E35 E4:E12 E15:E19 E51:E53 E56:E59 E62:E1048576 F11:F19"/>
    <dataValidation type="list" allowBlank="1" showInputMessage="1" showErrorMessage="1" sqref="D2:D1048576">
      <formula1>"创新创业素质,水平考试,社会实践,社会工作能力（工作表现）"</formula1>
    </dataValidation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 
   < p i x e l a t o r L i s t   s h e e t S t i d = " 1 " / >  
   < p i x e l a t o r L i s t   s h e e t S t i d = " 2 " / >  
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 
   < w o S h e e t s P r o p s >  
     < w o S h e e t P r o p s   s h e e t S t i d = " 1 "   i n t e r l i n e C o l o r = " 0 "   i s D b S h e e t = " 0 "   i n t e r l i n e O n O f f = " 0 "   i s D a s h B o a r d S h e e t = " 0 " >  
       < c e l l p r o t e c t i o n / >  
     < / w o S h e e t P r o p s >  
   < / w o S h e e t s P r o p s >  
   < w o B o o k P r o p s >  
     < b o o k S e t t i n g s   i s I n s e r P i c A s A t t a c h m e n t = " 0 "   i s A u t o U p d a t e P a u s e d = " 0 "   f i l t e r T y p e = " c o n n "   c o r e C o n q u e r U s e r I d = " "   i s F i l t e r S h a r e d = " 1 "   i s M e r g e T a s k s A u t o U p d a t e = " 0 " / >  
   < / w o B o o k P r o p s >  
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黄浩</cp:lastModifiedBy>
  <dcterms:created xsi:type="dcterms:W3CDTF">2020-08-07T13:48:00Z</dcterms:created>
  <dcterms:modified xsi:type="dcterms:W3CDTF">2025-09-29T11:08:23Z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C1E38F50F7698EE2F9817968B3CACF44_43</vt:lpwstr>
  </property>
</Properties>
</file>