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activeTab="3"/>
  </bookViews>
  <sheets>
    <sheet name="总分表" sheetId="4" r:id="rId1"/>
    <sheet name="计分表" sheetId="3" r:id="rId2"/>
    <sheet name="德育素质" sheetId="2" r:id="rId3"/>
    <sheet name="智育素质" sheetId="5" r:id="rId4"/>
    <sheet name="体育素质" sheetId="7" r:id="rId5"/>
    <sheet name="美育素质" sheetId="8" r:id="rId6"/>
    <sheet name="劳育素质" sheetId="10" r:id="rId7"/>
    <sheet name="创新与实践素质" sheetId="9" r:id="rId8"/>
  </sheets>
  <definedNames>
    <definedName name="_xlnm._FilterDatabase" localSheetId="1" hidden="1">计分表!$A$3:$AF$193</definedName>
    <definedName name="_xlnm._FilterDatabase" localSheetId="2" hidden="1">德育素质!$A$1:$I$269</definedName>
    <definedName name="_xlnm._FilterDatabase" localSheetId="4" hidden="1">体育素质!$A$1:$M$789</definedName>
    <definedName name="_xlnm._FilterDatabase" localSheetId="5" hidden="1">美育素质!$A$1:$L$54</definedName>
    <definedName name="_xlnm._FilterDatabase" localSheetId="6" hidden="1">劳育素质!$A$1:$K$284</definedName>
    <definedName name="_xlnm._FilterDatabase" localSheetId="7" hidden="1">创新与实践素质!$A$1:$L$252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<sst xmlns="http://schemas.openxmlformats.org/spreadsheetml/2006/main" count="9145" uniqueCount="501">
  <si>
    <t>班级</t>
  </si>
  <si>
    <t>学号</t>
  </si>
  <si>
    <t>姓名</t>
  </si>
  <si>
    <t>总分</t>
  </si>
  <si>
    <t>综合测评分排名</t>
  </si>
  <si>
    <t>平均学分绩点排名</t>
  </si>
  <si>
    <t>2022软件工程01</t>
  </si>
  <si>
    <t>202205710417</t>
  </si>
  <si>
    <t>202203150918</t>
  </si>
  <si>
    <t>202203150413</t>
  </si>
  <si>
    <t>202105080205</t>
  </si>
  <si>
    <t>202203150407</t>
  </si>
  <si>
    <t>202105710226</t>
  </si>
  <si>
    <t>202203151012</t>
  </si>
  <si>
    <t>202203170222</t>
  </si>
  <si>
    <t>202005030805</t>
  </si>
  <si>
    <t>202105030922</t>
  </si>
  <si>
    <t>202203150428</t>
  </si>
  <si>
    <t>202203150332</t>
  </si>
  <si>
    <t>202203150624</t>
  </si>
  <si>
    <t>202203150214</t>
  </si>
  <si>
    <t>202203150909</t>
  </si>
  <si>
    <t>202203150331</t>
  </si>
  <si>
    <t>202203151113</t>
  </si>
  <si>
    <t>202203150828</t>
  </si>
  <si>
    <t>202203150611</t>
  </si>
  <si>
    <t>202205110226</t>
  </si>
  <si>
    <t>202103151328</t>
  </si>
  <si>
    <t>202105120322</t>
  </si>
  <si>
    <t>202203150730</t>
  </si>
  <si>
    <t>202203160101</t>
  </si>
  <si>
    <t>202203150703</t>
  </si>
  <si>
    <t>202203151001</t>
  </si>
  <si>
    <t>202201050102</t>
  </si>
  <si>
    <t>202203150927</t>
  </si>
  <si>
    <t>202203150819</t>
  </si>
  <si>
    <t>2022软件工程02</t>
  </si>
  <si>
    <t>202203150826</t>
  </si>
  <si>
    <t>202203150820</t>
  </si>
  <si>
    <t>202203150312</t>
  </si>
  <si>
    <t>202203150429</t>
  </si>
  <si>
    <t>202203150731</t>
  </si>
  <si>
    <t>202203150708</t>
  </si>
  <si>
    <t>202203150829</t>
  </si>
  <si>
    <t>202203150213</t>
  </si>
  <si>
    <t>202206010304</t>
  </si>
  <si>
    <t>202203150212</t>
  </si>
  <si>
    <t>202203150732</t>
  </si>
  <si>
    <t>202203151024</t>
  </si>
  <si>
    <t>202203151305</t>
  </si>
  <si>
    <t>202203151302</t>
  </si>
  <si>
    <t>202206010124</t>
  </si>
  <si>
    <t>202203151120</t>
  </si>
  <si>
    <t>202203151005</t>
  </si>
  <si>
    <t>202203150619</t>
  </si>
  <si>
    <t>202203150431</t>
  </si>
  <si>
    <t>202203151111</t>
  </si>
  <si>
    <t>202203151110</t>
  </si>
  <si>
    <t>202203151029</t>
  </si>
  <si>
    <t>202203150424</t>
  </si>
  <si>
    <t>202203151004</t>
  </si>
  <si>
    <t>202203150304</t>
  </si>
  <si>
    <t>202203151003</t>
  </si>
  <si>
    <t>202203150102</t>
  </si>
  <si>
    <t>202103150913</t>
  </si>
  <si>
    <t>202203151006</t>
  </si>
  <si>
    <t>202203150615</t>
  </si>
  <si>
    <t>202203150821</t>
  </si>
  <si>
    <t>202203151030</t>
  </si>
  <si>
    <t>2022软件工程03</t>
  </si>
  <si>
    <t>202203150432</t>
  </si>
  <si>
    <t>202203150823</t>
  </si>
  <si>
    <t>202203150422</t>
  </si>
  <si>
    <t>202203150317</t>
  </si>
  <si>
    <t>202203150427</t>
  </si>
  <si>
    <t>202203150231</t>
  </si>
  <si>
    <t>202203151027</t>
  </si>
  <si>
    <t>202203151032</t>
  </si>
  <si>
    <t>202203150210</t>
  </si>
  <si>
    <t>202203150717</t>
  </si>
  <si>
    <t>201906030512</t>
  </si>
  <si>
    <t>202203150613</t>
  </si>
  <si>
    <t>202203150810</t>
  </si>
  <si>
    <t>202203150713</t>
  </si>
  <si>
    <t>202203151007</t>
  </si>
  <si>
    <t>202203151009</t>
  </si>
  <si>
    <t>202203150308</t>
  </si>
  <si>
    <t>202203150513</t>
  </si>
  <si>
    <t>202203150621</t>
  </si>
  <si>
    <t>202203150617</t>
  </si>
  <si>
    <t>202203150223</t>
  </si>
  <si>
    <t>202203150328</t>
  </si>
  <si>
    <t>202203151126</t>
  </si>
  <si>
    <t>202203150316</t>
  </si>
  <si>
    <t>202203151303</t>
  </si>
  <si>
    <t>202203150832</t>
  </si>
  <si>
    <t>202203151322</t>
  </si>
  <si>
    <t>202203150616</t>
  </si>
  <si>
    <t>202203150720</t>
  </si>
  <si>
    <t>202203150203</t>
  </si>
  <si>
    <t>202103151209</t>
  </si>
  <si>
    <t>2022软件工程04</t>
  </si>
  <si>
    <t>202203151215</t>
  </si>
  <si>
    <t>202203151204</t>
  </si>
  <si>
    <t>202203150914</t>
  </si>
  <si>
    <t>202203151106</t>
  </si>
  <si>
    <t>202203150322</t>
  </si>
  <si>
    <t>202203151205</t>
  </si>
  <si>
    <t>202203151208</t>
  </si>
  <si>
    <t>202203150910</t>
  </si>
  <si>
    <t>202203151206</t>
  </si>
  <si>
    <t>202203151327</t>
  </si>
  <si>
    <t>202203150515</t>
  </si>
  <si>
    <t>202203150320</t>
  </si>
  <si>
    <t>202203150718</t>
  </si>
  <si>
    <t>202203150504</t>
  </si>
  <si>
    <t>202203150232</t>
  </si>
  <si>
    <t>202203150418</t>
  </si>
  <si>
    <t>202203151132</t>
  </si>
  <si>
    <t>202203151105</t>
  </si>
  <si>
    <t>202203150221</t>
  </si>
  <si>
    <t>202203150604</t>
  </si>
  <si>
    <t>202203150710</t>
  </si>
  <si>
    <t>202103151310</t>
  </si>
  <si>
    <t>202203150129</t>
  </si>
  <si>
    <t>202203151014</t>
  </si>
  <si>
    <t>202203151324</t>
  </si>
  <si>
    <t>202203150620</t>
  </si>
  <si>
    <t>202203150319</t>
  </si>
  <si>
    <t>202203151221</t>
  </si>
  <si>
    <t>202203151013</t>
  </si>
  <si>
    <t>202203150530</t>
  </si>
  <si>
    <t>202203150917</t>
  </si>
  <si>
    <t>202203150812</t>
  </si>
  <si>
    <t>2022软件工程05</t>
  </si>
  <si>
    <t>202203150801</t>
  </si>
  <si>
    <t>202203150521</t>
  </si>
  <si>
    <t>202203151207</t>
  </si>
  <si>
    <t>202203150402</t>
  </si>
  <si>
    <t>202203151216</t>
  </si>
  <si>
    <t>202203150921</t>
  </si>
  <si>
    <t>202203151332</t>
  </si>
  <si>
    <t>202203150523</t>
  </si>
  <si>
    <t>202203150926</t>
  </si>
  <si>
    <t>202203150118</t>
  </si>
  <si>
    <t>202203150401</t>
  </si>
  <si>
    <t>202203150405</t>
  </si>
  <si>
    <t>202203150415</t>
  </si>
  <si>
    <t>202203150606</t>
  </si>
  <si>
    <t>202203150925</t>
  </si>
  <si>
    <t>202203151224</t>
  </si>
  <si>
    <t>202203151223</t>
  </si>
  <si>
    <t>202203150815</t>
  </si>
  <si>
    <t>202203151023</t>
  </si>
  <si>
    <t>202203150209</t>
  </si>
  <si>
    <t>202203150302</t>
  </si>
  <si>
    <t>202203150208</t>
  </si>
  <si>
    <t>202203150206</t>
  </si>
  <si>
    <t>202203150528</t>
  </si>
  <si>
    <t>202203150423</t>
  </si>
  <si>
    <t>202203151218</t>
  </si>
  <si>
    <t>202203151213</t>
  </si>
  <si>
    <t>202203150420</t>
  </si>
  <si>
    <t>202203150126</t>
  </si>
  <si>
    <t>202203150128</t>
  </si>
  <si>
    <t>202203150723</t>
  </si>
  <si>
    <t>202203150520</t>
  </si>
  <si>
    <t>202203150807</t>
  </si>
  <si>
    <t>2022软件工程06</t>
  </si>
  <si>
    <t>202200530101</t>
  </si>
  <si>
    <t>202203151019</t>
  </si>
  <si>
    <t>202203150227</t>
  </si>
  <si>
    <t>202203150329</t>
  </si>
  <si>
    <t>202205030423</t>
  </si>
  <si>
    <t>202203150222</t>
  </si>
  <si>
    <t>202205720127</t>
  </si>
  <si>
    <t>202203150224</t>
  </si>
  <si>
    <t>202203150216</t>
  </si>
  <si>
    <t>202203151231</t>
  </si>
  <si>
    <t>202105220219</t>
  </si>
  <si>
    <t>202105120422</t>
  </si>
  <si>
    <t>202205710115</t>
  </si>
  <si>
    <t>202203150305</t>
  </si>
  <si>
    <t>202203150201</t>
  </si>
  <si>
    <t>202205720406</t>
  </si>
  <si>
    <t>202203150929</t>
  </si>
  <si>
    <t>202203150716</t>
  </si>
  <si>
    <t>202203250121</t>
  </si>
  <si>
    <t>202203150928</t>
  </si>
  <si>
    <t>202203150602</t>
  </si>
  <si>
    <t>202203150830</t>
  </si>
  <si>
    <t>202203150124</t>
  </si>
  <si>
    <t>202203170316</t>
  </si>
  <si>
    <t>202205490224</t>
  </si>
  <si>
    <t>202203150532</t>
  </si>
  <si>
    <t>202203150133</t>
  </si>
  <si>
    <t>202203151212</t>
  </si>
  <si>
    <t>202205710120</t>
  </si>
  <si>
    <t>202203150806</t>
  </si>
  <si>
    <t>202205030326</t>
  </si>
  <si>
    <t>202003151315</t>
  </si>
  <si>
    <t>202105710309</t>
  </si>
  <si>
    <t>德育素质分（10%）</t>
  </si>
  <si>
    <t>智育素质分(60%)</t>
  </si>
  <si>
    <t>体育素质（8%）</t>
  </si>
  <si>
    <t>美育素质（5%)</t>
  </si>
  <si>
    <t>劳育素质（5%）</t>
  </si>
  <si>
    <t>创新与实践素质（12%）</t>
  </si>
  <si>
    <t>综合测评总得分</t>
  </si>
  <si>
    <t>基本评定分项目
（满分：6分）</t>
  </si>
  <si>
    <t>记实加减分（满分：4分）</t>
  </si>
  <si>
    <t>德育素质总得分</t>
  </si>
  <si>
    <t>体育课程成绩
（满分：5分）</t>
  </si>
  <si>
    <t>课外体育活动成绩
（满分：3分）</t>
  </si>
  <si>
    <t>体育素质总得分</t>
  </si>
  <si>
    <t>文化艺术实践成绩
（满分：0.5分）</t>
  </si>
  <si>
    <t>校内外文化艺术活动</t>
  </si>
  <si>
    <t>美育素质总得分</t>
  </si>
  <si>
    <t>日常劳动</t>
  </si>
  <si>
    <t>志愿服务
（满分：4分）</t>
  </si>
  <si>
    <t>实习实训</t>
  </si>
  <si>
    <t>劳育素质总得分</t>
  </si>
  <si>
    <t>创新创业素质</t>
  </si>
  <si>
    <t>水平考试</t>
  </si>
  <si>
    <t>社会实践</t>
  </si>
  <si>
    <t>社会工作能力
（工作表现）</t>
  </si>
  <si>
    <t>创新与实践素质总得分</t>
  </si>
  <si>
    <t>集体评定等级分
（满分：2分）</t>
  </si>
  <si>
    <t>社会责任记实分
（满分：2分）</t>
  </si>
  <si>
    <t>违纪违规扣分</t>
  </si>
  <si>
    <t>荣誉称号加分</t>
  </si>
  <si>
    <t>校内外体育竞赛得分</t>
  </si>
  <si>
    <t>早锻炼总分</t>
  </si>
  <si>
    <t>校园跑总分</t>
  </si>
  <si>
    <t>AB类总分</t>
  </si>
  <si>
    <t>C类</t>
  </si>
  <si>
    <t>得分</t>
  </si>
  <si>
    <t>类别</t>
  </si>
  <si>
    <t>加减分条目</t>
  </si>
  <si>
    <t>等级</t>
  </si>
  <si>
    <t>学期</t>
  </si>
  <si>
    <t>分数</t>
  </si>
  <si>
    <t>基本评定分</t>
  </si>
  <si>
    <t>A</t>
  </si>
  <si>
    <t>B</t>
  </si>
  <si>
    <t>优秀学生</t>
  </si>
  <si>
    <t>校级</t>
  </si>
  <si>
    <t>优秀团员</t>
  </si>
  <si>
    <t>院级</t>
  </si>
  <si>
    <t>三星志愿者</t>
  </si>
  <si>
    <t>院级+校级</t>
  </si>
  <si>
    <t>上学期</t>
  </si>
  <si>
    <t>社会责任记实分</t>
  </si>
  <si>
    <t>“燃动校园，健康蜕变”减肥挑战赛通报表扬</t>
  </si>
  <si>
    <t>健体标兵</t>
  </si>
  <si>
    <t>我院2024级研究生迎新工作人员</t>
  </si>
  <si>
    <t>星级志愿者</t>
  </si>
  <si>
    <t>在浙江省青少年高校科学营活动浙江工业大学分营计算机学院智能小车实践活动中突出贡献工作人员通报表扬</t>
  </si>
  <si>
    <t>2024级本科生助理班主任通报表扬</t>
  </si>
  <si>
    <t>五星志愿者</t>
  </si>
  <si>
    <t>参与2024年度“计忆骄傲”表彰颁奖盛典筹备工作</t>
  </si>
  <si>
    <t>校2025年度“三位一体”综合评价招生志愿者</t>
  </si>
  <si>
    <t>2024级本科新生党员领航员</t>
  </si>
  <si>
    <t>890一站式学生社区值班全勤人员</t>
  </si>
  <si>
    <t>校优秀学生</t>
  </si>
  <si>
    <t>校级优秀团员</t>
  </si>
  <si>
    <t>在浙江省青少年高校科学营活动浙江工业大学分营计算机学院智能小车实践活动中突出贡献工作人员</t>
  </si>
  <si>
    <t>校十佳团员</t>
  </si>
  <si>
    <t>计忆之星</t>
  </si>
  <si>
    <t>2024级本科生助理班主任</t>
  </si>
  <si>
    <t>院级优秀团员</t>
  </si>
  <si>
    <t>A类学生社团上学期团内通报表扬</t>
  </si>
  <si>
    <t>A类学生社团下学期团内通报表扬</t>
  </si>
  <si>
    <t>2024级本科新生党员领航员通报表扬</t>
  </si>
  <si>
    <t>2024/2025学年第二学期“芯火计划”尚学团成员通报表扬</t>
  </si>
  <si>
    <t>202203151202</t>
  </si>
  <si>
    <t>优秀学生干部</t>
  </si>
  <si>
    <t>校优秀学生干部</t>
  </si>
  <si>
    <t>“芯火计划·启航”通报表扬</t>
  </si>
  <si>
    <t>校级优秀团干</t>
  </si>
  <si>
    <t>下学期</t>
  </si>
  <si>
    <t>校级十佳优秀团干</t>
  </si>
  <si>
    <t>院级优秀团干</t>
  </si>
  <si>
    <t>2024浙江工业大学首届师生节开幕式及“凛跑和山”微型马拉松</t>
  </si>
  <si>
    <t>2024-2025学年第一学期校学生会学生骨干通报表扬</t>
  </si>
  <si>
    <t>2024-2025学年第二学期校学生会学生骨干通报表扬</t>
  </si>
  <si>
    <t>2024/2025学年第一学期分党校优秀学员</t>
  </si>
  <si>
    <t>集体评定等级分</t>
  </si>
  <si>
    <t>班级考评等级</t>
  </si>
  <si>
    <t>平均学分绩点</t>
  </si>
  <si>
    <t>奖次</t>
  </si>
  <si>
    <t>顺位</t>
  </si>
  <si>
    <t>团体比例系数</t>
  </si>
  <si>
    <t>校内外体育竞赛</t>
  </si>
  <si>
    <t>秋季木球赛男子团体</t>
  </si>
  <si>
    <t>市/校级</t>
  </si>
  <si>
    <t>第一名</t>
  </si>
  <si>
    <t>队员</t>
  </si>
  <si>
    <t>木球锦标赛</t>
  </si>
  <si>
    <t>第七名</t>
  </si>
  <si>
    <t>足球大院赛</t>
  </si>
  <si>
    <t>第三十五届远动会-身体素质-引体向上</t>
  </si>
  <si>
    <t>秋季木球赛男单个人</t>
  </si>
  <si>
    <t>秋季木球赛男双</t>
  </si>
  <si>
    <t>足球大院赛团体</t>
  </si>
  <si>
    <t>秋季木球赛女子团体</t>
  </si>
  <si>
    <t>第三名</t>
  </si>
  <si>
    <t>秋季木球赛女单</t>
  </si>
  <si>
    <t>第六名</t>
  </si>
  <si>
    <t>2024浙工大第二十届木球锦标赛混双</t>
  </si>
  <si>
    <t>第二名</t>
  </si>
  <si>
    <t>2025浙工大第二十届木球锦标赛混双</t>
  </si>
  <si>
    <t>秋季木球赛混双</t>
  </si>
  <si>
    <t>趣味运动会</t>
  </si>
  <si>
    <t>三等奖</t>
  </si>
  <si>
    <t>校内外体育活动</t>
  </si>
  <si>
    <t>校园跑</t>
  </si>
  <si>
    <t>202206010308</t>
  </si>
  <si>
    <t>202206010201</t>
  </si>
  <si>
    <t>202206010319</t>
  </si>
  <si>
    <t>202103150907</t>
  </si>
  <si>
    <t>202206010223</t>
  </si>
  <si>
    <t>202206010408</t>
  </si>
  <si>
    <t>体育课程成绩</t>
  </si>
  <si>
    <t>体育成绩</t>
  </si>
  <si>
    <t>校内外文化艺术竞赛</t>
  </si>
  <si>
    <t>畅言杯</t>
  </si>
  <si>
    <t>第二顺位</t>
  </si>
  <si>
    <t>2024年下半年分党校培训班优秀主题讨论作品</t>
  </si>
  <si>
    <t>二等奖</t>
  </si>
  <si>
    <t>2025年上半年分党校培训班优秀主题讨论作品</t>
  </si>
  <si>
    <t>创意代码大赛</t>
  </si>
  <si>
    <t>文化艺术实践</t>
  </si>
  <si>
    <t>美学与人生文化艺术类课程</t>
  </si>
  <si>
    <t>一等奖</t>
  </si>
  <si>
    <t>队长</t>
  </si>
  <si>
    <t>知行杯</t>
  </si>
  <si>
    <t>简历模拟大赛</t>
  </si>
  <si>
    <t>“赓续红色血脉，谱写奋进华章--庆祝新中国成立75周年”主题征文比赛</t>
  </si>
  <si>
    <t>2024年党支部风采投稿获奖</t>
  </si>
  <si>
    <t>浙江工业大学第一届“畅言杯”校园提案大赛</t>
  </si>
  <si>
    <t>第一届“畅言杯”校园提案大赛</t>
  </si>
  <si>
    <t>浙江工业大学第一届“畅言杯”校园提案大赛两项</t>
  </si>
  <si>
    <t>“畅言杯”校园提案大赛一等奖</t>
  </si>
  <si>
    <t>现当代情诗的古典底蕴</t>
  </si>
  <si>
    <t>浙江工业大学第一届模拟政协提案大赛</t>
  </si>
  <si>
    <t>计算机学院十佳歌手</t>
  </si>
  <si>
    <t>电影动漫与经典音乐</t>
  </si>
  <si>
    <t>知行杯大学生理论知识竞赛</t>
  </si>
  <si>
    <t>“厚德杯”浙江工业大学大学生经济管理案例竞赛</t>
  </si>
  <si>
    <t>第一顺位</t>
  </si>
  <si>
    <t>党支部风采投稿</t>
  </si>
  <si>
    <t>寝室达人秀</t>
  </si>
  <si>
    <t>鼓励奖</t>
  </si>
  <si>
    <t>外国文学经典赏析</t>
  </si>
  <si>
    <t>志愿服务</t>
  </si>
  <si>
    <t>2024杭州马拉松志愿者</t>
  </si>
  <si>
    <t>劳动日常考核基础分</t>
  </si>
  <si>
    <t>A类+B类</t>
  </si>
  <si>
    <t>活动与卫生加减分</t>
  </si>
  <si>
    <t>寝室风采大赛</t>
  </si>
  <si>
    <t>中国水协志愿活动</t>
  </si>
  <si>
    <t>献血1次</t>
  </si>
  <si>
    <t>202003150111</t>
  </si>
  <si>
    <t>202003151026</t>
  </si>
  <si>
    <t>杭州马拉松</t>
  </si>
  <si>
    <t>社会工作能力（工作表现）</t>
  </si>
  <si>
    <t>文体委员</t>
  </si>
  <si>
    <t>宣调委员</t>
  </si>
  <si>
    <t>第四十一届专业学术竞赛</t>
  </si>
  <si>
    <t>全国大学英语六级考试</t>
  </si>
  <si>
    <t>全国计算机三级</t>
  </si>
  <si>
    <t>三级</t>
  </si>
  <si>
    <t>优秀</t>
  </si>
  <si>
    <t>“双百双进”社会实践</t>
  </si>
  <si>
    <t>负责人</t>
  </si>
  <si>
    <t>本科软件工程第一党支部纪检委员</t>
  </si>
  <si>
    <t>计算机软件考试中级</t>
  </si>
  <si>
    <t>2024中国机器人大赛暨Robocup机器人世界杯中国赛</t>
  </si>
  <si>
    <t>国家级</t>
  </si>
  <si>
    <t>第十六届中国大学生服务外包创新创业大赛东部区域赛</t>
  </si>
  <si>
    <t>省级</t>
  </si>
  <si>
    <t>全国智能汽车竞赛</t>
  </si>
  <si>
    <t>第三十六届浙江工业大学“运河杯”大学生课外学术科技作品竞赛</t>
  </si>
  <si>
    <t>公寓层长</t>
  </si>
  <si>
    <t>软件著作</t>
  </si>
  <si>
    <t>普通话水平测试</t>
  </si>
  <si>
    <t>2024中国机器人大赛二等奖</t>
  </si>
  <si>
    <t>班长</t>
  </si>
  <si>
    <t>本科软件工程第三党支部组织委员</t>
  </si>
  <si>
    <t>团支书</t>
  </si>
  <si>
    <t>第十六届大学生服务外包创新创业大赛</t>
  </si>
  <si>
    <t>中国机器人大赛国一</t>
  </si>
  <si>
    <t>心理委员</t>
  </si>
  <si>
    <t>全国计算机四级</t>
  </si>
  <si>
    <t>合格</t>
  </si>
  <si>
    <t>二乙</t>
  </si>
  <si>
    <t>浙江省高等数学竞赛</t>
  </si>
  <si>
    <t>生活委员</t>
  </si>
  <si>
    <t>四级</t>
  </si>
  <si>
    <t>第十六届全国大学生数学竞赛</t>
  </si>
  <si>
    <t>2025浙江省高数竞赛一等奖</t>
  </si>
  <si>
    <t>发明专利获得受理并公开进入实审阶段</t>
  </si>
  <si>
    <t>浙江省大学生物理(理论)创新竞赛</t>
  </si>
  <si>
    <t>机器人robocup三等奖</t>
  </si>
  <si>
    <t>本科软件工程第二党支部纪检委员</t>
  </si>
  <si>
    <t>学院团校秘书长</t>
  </si>
  <si>
    <t>本科软件工程第一党支部宣传委员</t>
  </si>
  <si>
    <t>2024年“创青春”第四届全国大学生乡村振兴大赛·主体赛</t>
  </si>
  <si>
    <t>银奖</t>
  </si>
  <si>
    <t>浙江省首届乡约浙里创意大赛-乡村产业设计（高校组）</t>
  </si>
  <si>
    <t>实验室安全文化月</t>
  </si>
  <si>
    <t>生活委员+党支部书记</t>
  </si>
  <si>
    <t>B+B</t>
  </si>
  <si>
    <t>CFA一级</t>
  </si>
  <si>
    <t>优秀调研报告三等奖</t>
  </si>
  <si>
    <t>优秀团队</t>
  </si>
  <si>
    <t>浙江省三创赛</t>
  </si>
  <si>
    <t>浙江省大学生服务外包创新应用大赛</t>
  </si>
  <si>
    <t>中美青年创客大赛国赛</t>
  </si>
  <si>
    <t>优秀调研报告一等奖</t>
  </si>
  <si>
    <t>年级团总支书记</t>
  </si>
  <si>
    <t>本科软件工程第二党支部宣传委员</t>
  </si>
  <si>
    <t>“挑战杯”人工智能+揭榜挂帅</t>
  </si>
  <si>
    <t>第十九届“挑战杯”全国大学生课外学术科技作品竞赛</t>
  </si>
  <si>
    <t>第十四届“挑战杯”秦创原中国大学生创业计划竞赛</t>
  </si>
  <si>
    <t>浙江工业大学“运河杯”大学生课外学术科技作品竞赛“挑战杯”专项二等奖</t>
  </si>
  <si>
    <t>服务外包创新创业大赛</t>
  </si>
  <si>
    <t>第三作者</t>
  </si>
  <si>
    <t>PAT甲级</t>
  </si>
  <si>
    <t>100分</t>
  </si>
  <si>
    <t>双百双进暑期社会实践</t>
  </si>
  <si>
    <t>成员</t>
  </si>
  <si>
    <t>浙江工业大学2025年寒假返校宣讲活动</t>
  </si>
  <si>
    <t>校学生会主席团成员</t>
  </si>
  <si>
    <t>校学生会执行主席</t>
  </si>
  <si>
    <t>全国大学生数学竞赛浙江赛区</t>
  </si>
  <si>
    <t>首届CCF算法能力大赛（CACC）浙江赛区</t>
  </si>
  <si>
    <t>中国大学生服务外包创新创业大赛东部区域赛</t>
  </si>
  <si>
    <t>特等奖</t>
  </si>
  <si>
    <t>浙江工业大学“运河杯”大学生课外学术科技作品竞赛</t>
  </si>
  <si>
    <t>浙江工业大学第二十二届大学生程序设计竞赛</t>
  </si>
  <si>
    <t>中国高校计算机大赛——团体程序设计天梯赛全国总决赛个人</t>
  </si>
  <si>
    <t>全国大学生电子商务“创新、创意及创业”挑战赛</t>
  </si>
  <si>
    <t>中国大学生服务外包大赛创新创业大赛东部区域赛</t>
  </si>
  <si>
    <t>浙江省电子商务竞赛</t>
  </si>
  <si>
    <t>校级大创结题</t>
  </si>
  <si>
    <t>雅思≥6.0</t>
  </si>
  <si>
    <t>挑战杯揭榜挂帅国家专项赛</t>
  </si>
  <si>
    <t>第二十四届全国大学生机器人大赛RoboMaster 2025机甲大师高校联盟赛(上海站) 步兵对抗赛</t>
  </si>
  <si>
    <t>中国机器人大赛</t>
  </si>
  <si>
    <t>ICECCS2025（CCF-C类会议）第一作者论文录用</t>
  </si>
  <si>
    <t>浙江工业大学计算机学院“双百双进”暑期社会实践</t>
  </si>
  <si>
    <t>浙江工业大学“双百双进”暑期社会实践优秀团队</t>
  </si>
  <si>
    <t>Robomaster高校联盟赛</t>
  </si>
  <si>
    <t>第三十六届浙江工业大学运河杯大学生课外学术竞赛</t>
  </si>
  <si>
    <t>党支部书记</t>
  </si>
  <si>
    <t>东14公寓楼层长</t>
  </si>
  <si>
    <t>及格</t>
  </si>
  <si>
    <t>2024/2025学年校精弘网络会长</t>
  </si>
  <si>
    <t>浙江工业大学第十三届大学生节能减排社会实践与科技竞赛</t>
  </si>
  <si>
    <t>1,2</t>
  </si>
  <si>
    <t>浙江省服务外包一等奖</t>
  </si>
  <si>
    <t>校级运河杯二等奖</t>
  </si>
  <si>
    <t>D</t>
  </si>
  <si>
    <t>学习委员</t>
  </si>
  <si>
    <t>第十六届中国大学生服务外包创新创业大赛东部区域赛三等奖</t>
  </si>
  <si>
    <t>楼层长</t>
  </si>
  <si>
    <t>社会实践暨思想政治理论课实践教学活动院级二等奖（队长）</t>
  </si>
  <si>
    <t>本科软件工程第二党支部组织委员</t>
  </si>
  <si>
    <t>运河杯大学生课外学术科技作品竞赛二等奖</t>
  </si>
  <si>
    <t>校运河杯三等奖</t>
  </si>
  <si>
    <t>中国国际大学生创新大赛</t>
  </si>
  <si>
    <t>中国国际大学生创新大赛银奖</t>
  </si>
  <si>
    <t>浙江省“民生民意杯”大学生统计调查方案设计大赛三等奖</t>
  </si>
  <si>
    <t>运河杯</t>
  </si>
  <si>
    <t>创意代码竞赛</t>
  </si>
  <si>
    <t>中国大学生服务外包创新创业大赛</t>
  </si>
  <si>
    <t>第四顺位</t>
  </si>
  <si>
    <t>本科软件工程第三党支部宣传委员</t>
  </si>
  <si>
    <t>团支书+党支部书记</t>
  </si>
  <si>
    <t>A+B</t>
  </si>
  <si>
    <t>A+A</t>
  </si>
  <si>
    <t>第三十六届运河杯</t>
  </si>
  <si>
    <t>第三顺位</t>
  </si>
  <si>
    <t>本科软件工程第一党支部组织委员</t>
  </si>
  <si>
    <t>CCF-C类会议一作录用</t>
  </si>
  <si>
    <t>浙江省国际大学生创新创业竞赛</t>
  </si>
  <si>
    <t>“双百双进”暑期社会实践</t>
  </si>
  <si>
    <t>美国大学生数学建模大赛</t>
  </si>
  <si>
    <t>M奖</t>
  </si>
  <si>
    <t>浙江工业大学运河杯</t>
  </si>
  <si>
    <t>本科软件工程第三党支部纪检委员</t>
  </si>
  <si>
    <t>社会实践先进个人</t>
  </si>
  <si>
    <t>全国大学生机器人大赛RoboMaster 2025机甲大师高校联盟赛(上海站） 3V3 对抗赛</t>
  </si>
  <si>
    <t>服务外包</t>
  </si>
  <si>
    <t>机器人</t>
  </si>
  <si>
    <t>ccf算法能力大赛</t>
  </si>
  <si>
    <t>挑战杯</t>
  </si>
  <si>
    <t>Csp</t>
  </si>
  <si>
    <t>第十五届浙江省大学生职业规划大赛</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</si>
</sst>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7">
    <font>
      <sz val="11"/>
      <color theme="1"/>
      <name val="宋体"/>
      <charset val="134"/>
      <scheme val="minor"/>
    </font>
    <font>
      <sz val="11"/>
      <color rgb="FFFF0000"/>
      <name val="宋体"/>
      <charset val="134"/>
      <scheme val="minor"/>
    </font>
    <font>
      <sz val="11"/>
      <color indexed="8"/>
      <name val="宋体"/>
      <charset val="134"/>
    </font>
    <font>
      <sz val="11"/>
      <name val="宋体"/>
      <charset val="134"/>
      <scheme val="minor"/>
    </font>
    <font>
      <sz val="11"/>
      <color rgb="FF000000"/>
      <name val="宋体"/>
      <charset val="134"/>
    </font>
    <font>
      <sz val="11"/>
      <color theme="1"/>
      <name val="宋体"/>
      <charset val="134"/>
    </font>
    <font>
      <sz val="10.5"/>
      <color theme="1"/>
      <name val="宋体"/>
      <charset val="134"/>
      <scheme val="minor"/>
    </font>
    <font>
      <sz val="11"/>
      <color rgb="FF313233"/>
      <name val="宋体"/>
      <charset val="134"/>
    </font>
    <font>
      <sz val="12"/>
      <color theme="1"/>
      <name val="宋体"/>
      <charset val="134"/>
      <scheme val="minor"/>
    </font>
    <font>
      <sz val="11"/>
      <name val="宋体"/>
      <charset val="134"/>
    </font>
    <font>
      <sz val="11"/>
      <color indexed="8"/>
      <name val="宋体"/>
      <charset val="134"/>
      <scheme val="minor"/>
    </font>
    <font>
      <sz val="11"/>
      <color rgb="FF92D050"/>
      <name val="宋体"/>
      <charset val="134"/>
      <scheme val="minor"/>
    </font>
    <font>
      <sz val="11"/>
      <color indexed="10"/>
      <name val="宋体"/>
      <charset val="134"/>
    </font>
    <font>
      <sz val="11"/>
      <color indexed="50"/>
      <name val="宋体"/>
      <charset val="134"/>
    </font>
    <font>
      <b/>
      <sz val="11"/>
      <color theme="1"/>
      <name val="宋体"/>
      <charset val="134"/>
    </font>
    <font>
      <b/>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Arial"/>
      <charset val="134"/>
    </font>
    <font>
      <sz val="12"/>
      <name val="宋体"/>
      <charset val="134"/>
    </font>
  </fonts>
  <fills count="35">
    <fill>
      <patternFill patternType="none"/>
    </fill>
    <fill>
      <patternFill patternType="gray125"/>
    </fill>
    <fill>
      <patternFill patternType="solid">
        <fgColor theme="0"/>
        <bgColor indexed="64"/>
      </patternFill>
    </fill>
    <fill>
      <patternFill patternType="solid">
        <fgColor theme="0"/>
        <bgColor rgb="FFD8D8D8"/>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4" borderId="4"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3" fillId="0" borderId="0" applyNumberFormat="0" applyFill="0" applyBorder="0" applyAlignment="0" applyProtection="0">
      <alignment vertical="center"/>
    </xf>
    <xf numFmtId="0" fontId="24" fillId="5" borderId="7" applyNumberFormat="0" applyAlignment="0" applyProtection="0">
      <alignment vertical="center"/>
    </xf>
    <xf numFmtId="0" fontId="25" fillId="6" borderId="8" applyNumberFormat="0" applyAlignment="0" applyProtection="0">
      <alignment vertical="center"/>
    </xf>
    <xf numFmtId="0" fontId="26" fillId="6" borderId="7" applyNumberFormat="0" applyAlignment="0" applyProtection="0">
      <alignment vertical="center"/>
    </xf>
    <xf numFmtId="0" fontId="27" fillId="7" borderId="9" applyNumberFormat="0" applyAlignment="0" applyProtection="0">
      <alignment vertical="center"/>
    </xf>
    <xf numFmtId="0" fontId="28" fillId="0" borderId="10" applyNumberFormat="0" applyFill="0" applyAlignment="0" applyProtection="0">
      <alignment vertical="center"/>
    </xf>
    <xf numFmtId="0" fontId="29" fillId="0" borderId="11" applyNumberFormat="0" applyFill="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4" fillId="32" borderId="0" applyNumberFormat="0" applyBorder="0" applyAlignment="0" applyProtection="0">
      <alignment vertical="center"/>
    </xf>
    <xf numFmtId="0" fontId="34" fillId="33" borderId="0" applyNumberFormat="0" applyBorder="0" applyAlignment="0" applyProtection="0">
      <alignment vertical="center"/>
    </xf>
    <xf numFmtId="0" fontId="33" fillId="34" borderId="0" applyNumberFormat="0" applyBorder="0" applyAlignment="0" applyProtection="0">
      <alignment vertical="center"/>
    </xf>
    <xf numFmtId="0" fontId="35" fillId="0" borderId="0"/>
    <xf numFmtId="0" fontId="36" fillId="0" borderId="0"/>
    <xf numFmtId="0" fontId="36" fillId="0" borderId="0"/>
  </cellStyleXfs>
  <cellXfs count="104">
    <xf numFmtId="0" fontId="0" fillId="0" borderId="0" xfId="0">
      <alignment vertical="center"/>
    </xf>
    <xf numFmtId="0" fontId="1" fillId="0" borderId="0" xfId="0" applyFont="1" applyAlignment="1">
      <alignment horizontal="center" vertical="center"/>
    </xf>
    <xf numFmtId="0" fontId="0" fillId="0" borderId="0" xfId="0" applyAlignment="1">
      <alignment horizontal="center" vertical="center"/>
    </xf>
    <xf numFmtId="49" fontId="0" fillId="0" borderId="0" xfId="0" applyNumberFormat="1" applyAlignment="1">
      <alignment horizontal="center" vertical="center"/>
    </xf>
    <xf numFmtId="0" fontId="0" fillId="0" borderId="0" xfId="0" applyAlignment="1">
      <alignment horizontal="center" vertical="center" wrapText="1"/>
    </xf>
    <xf numFmtId="176" fontId="0" fillId="0" borderId="0" xfId="0" applyNumberFormat="1" applyAlignment="1">
      <alignment horizontal="center" vertical="center"/>
    </xf>
    <xf numFmtId="0" fontId="0" fillId="0" borderId="1" xfId="0" applyBorder="1" applyAlignment="1">
      <alignment horizontal="center" vertical="center"/>
    </xf>
    <xf numFmtId="49" fontId="0" fillId="0" borderId="1" xfId="0" applyNumberFormat="1" applyBorder="1" applyAlignment="1">
      <alignment horizontal="center" vertical="center"/>
    </xf>
    <xf numFmtId="0" fontId="0" fillId="0" borderId="1" xfId="0" applyBorder="1" applyAlignment="1">
      <alignment horizontal="center" vertical="center" wrapText="1"/>
    </xf>
    <xf numFmtId="49" fontId="2" fillId="0" borderId="1" xfId="0" applyNumberFormat="1" applyFont="1" applyBorder="1" applyAlignment="1">
      <alignment horizontal="center" vertical="center"/>
    </xf>
    <xf numFmtId="49" fontId="3" fillId="0" borderId="1" xfId="0" applyNumberFormat="1" applyFont="1" applyBorder="1" applyAlignment="1">
      <alignment horizontal="center" vertical="center"/>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176" fontId="3" fillId="0" borderId="1" xfId="0" applyNumberFormat="1" applyFont="1" applyBorder="1" applyAlignment="1">
      <alignment horizontal="center" vertical="center"/>
    </xf>
    <xf numFmtId="0" fontId="3" fillId="0" borderId="1" xfId="0" applyFont="1" applyBorder="1" applyAlignment="1">
      <alignment horizontal="center" vertical="center"/>
    </xf>
    <xf numFmtId="176" fontId="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76" fontId="5" fillId="0" borderId="0" xfId="0" applyNumberFormat="1" applyFont="1" applyAlignment="1">
      <alignment horizontal="center" vertical="center" wrapText="1"/>
    </xf>
    <xf numFmtId="0" fontId="7" fillId="0" borderId="1" xfId="0" applyFont="1" applyBorder="1" applyAlignment="1">
      <alignment horizontal="center" vertical="center" wrapText="1"/>
    </xf>
    <xf numFmtId="176" fontId="0" fillId="0" borderId="1" xfId="0" applyNumberFormat="1" applyBorder="1" applyAlignment="1">
      <alignment horizontal="center" vertical="center"/>
    </xf>
    <xf numFmtId="177" fontId="3" fillId="0" borderId="1" xfId="0" applyNumberFormat="1" applyFont="1" applyBorder="1" applyAlignment="1">
      <alignment horizontal="center" vertical="center"/>
    </xf>
    <xf numFmtId="176" fontId="4"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xf>
    <xf numFmtId="0" fontId="8" fillId="0" borderId="1" xfId="0" applyFont="1" applyBorder="1" applyAlignment="1">
      <alignment horizontal="center" vertical="center"/>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0" xfId="0" applyFont="1" applyAlignment="1">
      <alignment horizontal="center" vertical="center"/>
    </xf>
    <xf numFmtId="49" fontId="5" fillId="0" borderId="0" xfId="0" applyNumberFormat="1" applyFont="1" applyAlignment="1">
      <alignment horizontal="center" vertical="center"/>
    </xf>
    <xf numFmtId="176" fontId="5" fillId="0" borderId="0" xfId="0" applyNumberFormat="1" applyFont="1" applyAlignment="1">
      <alignment horizontal="center" vertical="center"/>
    </xf>
    <xf numFmtId="49" fontId="5" fillId="0" borderId="1" xfId="0" applyNumberFormat="1" applyFont="1" applyBorder="1" applyAlignment="1">
      <alignment horizontal="center" vertical="center"/>
    </xf>
    <xf numFmtId="49" fontId="9" fillId="0" borderId="1" xfId="0" applyNumberFormat="1" applyFont="1" applyBorder="1" applyAlignment="1">
      <alignment horizontal="center" vertical="center"/>
    </xf>
    <xf numFmtId="0" fontId="2" fillId="0" borderId="1" xfId="0" applyFont="1" applyBorder="1" applyAlignment="1">
      <alignment horizontal="center" vertical="center"/>
    </xf>
    <xf numFmtId="176" fontId="2" fillId="0" borderId="1" xfId="0" applyNumberFormat="1" applyFont="1" applyBorder="1" applyAlignment="1">
      <alignment horizontal="center" vertical="center" wrapText="1"/>
    </xf>
    <xf numFmtId="176" fontId="2" fillId="0" borderId="1" xfId="0" applyNumberFormat="1" applyFont="1" applyBorder="1" applyAlignment="1">
      <alignment horizontal="center" vertical="center"/>
    </xf>
    <xf numFmtId="0" fontId="5" fillId="0" borderId="1" xfId="0" applyFont="1" applyBorder="1" applyAlignment="1">
      <alignment horizontal="center"/>
    </xf>
    <xf numFmtId="0" fontId="5" fillId="0" borderId="1" xfId="0" applyFont="1" applyBorder="1" applyAlignment="1">
      <alignment horizontal="center" vertical="center" wrapText="1"/>
    </xf>
    <xf numFmtId="49" fontId="10" fillId="0" borderId="1" xfId="0" applyNumberFormat="1" applyFont="1" applyBorder="1" applyAlignment="1">
      <alignment horizontal="center" vertical="center"/>
    </xf>
    <xf numFmtId="176" fontId="5" fillId="0" borderId="1" xfId="0" applyNumberFormat="1" applyFont="1" applyBorder="1" applyAlignment="1">
      <alignment horizontal="center"/>
    </xf>
    <xf numFmtId="176" fontId="10" fillId="0" borderId="1" xfId="0" applyNumberFormat="1" applyFont="1" applyBorder="1" applyAlignment="1">
      <alignment horizontal="center" vertical="center"/>
    </xf>
    <xf numFmtId="49" fontId="5" fillId="0" borderId="1" xfId="0" applyNumberFormat="1" applyFont="1" applyBorder="1" applyAlignment="1">
      <alignment horizontal="center"/>
    </xf>
    <xf numFmtId="0" fontId="9" fillId="0" borderId="1" xfId="0" applyFont="1" applyBorder="1" applyAlignment="1">
      <alignment horizontal="center" vertical="center"/>
    </xf>
    <xf numFmtId="0" fontId="9" fillId="0" borderId="1" xfId="49" applyFont="1" applyBorder="1" applyAlignment="1">
      <alignment horizontal="center" vertical="center"/>
    </xf>
    <xf numFmtId="177" fontId="9" fillId="0" borderId="1" xfId="0" applyNumberFormat="1" applyFont="1" applyBorder="1" applyAlignment="1">
      <alignment horizontal="center" vertical="center"/>
    </xf>
    <xf numFmtId="176" fontId="9" fillId="0" borderId="1" xfId="0" applyNumberFormat="1" applyFont="1" applyBorder="1" applyAlignment="1">
      <alignment horizontal="center" vertical="center"/>
    </xf>
    <xf numFmtId="0" fontId="0" fillId="2" borderId="0" xfId="0" applyFill="1">
      <alignment vertical="center"/>
    </xf>
    <xf numFmtId="0" fontId="0" fillId="2" borderId="1" xfId="0" applyFill="1" applyBorder="1" applyAlignment="1">
      <alignment horizontal="center" vertical="center"/>
    </xf>
    <xf numFmtId="0" fontId="2" fillId="0" borderId="1" xfId="0" applyFont="1" applyBorder="1" applyAlignment="1">
      <alignment horizontal="center" vertical="center" wrapText="1"/>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49" fontId="0" fillId="2" borderId="1" xfId="0" applyNumberFormat="1" applyFill="1" applyBorder="1" applyAlignment="1">
      <alignment horizontal="center" vertical="center"/>
    </xf>
    <xf numFmtId="0" fontId="8" fillId="2" borderId="1" xfId="0" applyFont="1" applyFill="1" applyBorder="1" applyAlignment="1">
      <alignment horizontal="center" vertical="center" wrapText="1"/>
    </xf>
    <xf numFmtId="0" fontId="0" fillId="0" borderId="1" xfId="0" applyFont="1" applyBorder="1" applyAlignment="1">
      <alignment horizontal="center" vertical="center" wrapText="1"/>
    </xf>
    <xf numFmtId="176" fontId="0" fillId="2" borderId="1" xfId="0" applyNumberFormat="1" applyFill="1" applyBorder="1" applyAlignment="1">
      <alignment horizontal="center" vertical="center"/>
    </xf>
    <xf numFmtId="0" fontId="1" fillId="0" borderId="0" xfId="0" applyFont="1">
      <alignment vertical="center"/>
    </xf>
    <xf numFmtId="49" fontId="4" fillId="0" borderId="1" xfId="0" applyNumberFormat="1" applyFont="1" applyBorder="1" applyAlignment="1">
      <alignment horizontal="center" vertical="center"/>
    </xf>
    <xf numFmtId="0" fontId="0" fillId="0" borderId="0" xfId="0" applyAlignment="1">
      <alignment horizontal="left" vertical="center"/>
    </xf>
    <xf numFmtId="0" fontId="11" fillId="0" borderId="0" xfId="0" applyFont="1" applyAlignment="1">
      <alignment horizontal="left" vertical="center"/>
    </xf>
    <xf numFmtId="0" fontId="12" fillId="0" borderId="0" xfId="0" applyFont="1">
      <alignment vertical="center"/>
    </xf>
    <xf numFmtId="0" fontId="13" fillId="0" borderId="0" xfId="0" applyFont="1">
      <alignment vertical="center"/>
    </xf>
    <xf numFmtId="0" fontId="2" fillId="0" borderId="0" xfId="0" applyFont="1" applyAlignment="1">
      <alignment horizontal="center" vertical="center"/>
    </xf>
    <xf numFmtId="49" fontId="2" fillId="0" borderId="0" xfId="0" applyNumberFormat="1" applyFont="1" applyAlignment="1">
      <alignment horizontal="center" vertical="center"/>
    </xf>
    <xf numFmtId="176" fontId="2" fillId="0" borderId="0" xfId="0" applyNumberFormat="1" applyFont="1" applyAlignment="1">
      <alignment horizontal="center" vertical="center"/>
    </xf>
    <xf numFmtId="0" fontId="2" fillId="0" borderId="0" xfId="0" applyFont="1">
      <alignment vertical="center"/>
    </xf>
    <xf numFmtId="176" fontId="9"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177"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49" fontId="9" fillId="2" borderId="1" xfId="0" applyNumberFormat="1" applyFont="1" applyFill="1" applyBorder="1" applyAlignment="1">
      <alignment horizontal="center" vertical="center"/>
    </xf>
    <xf numFmtId="0" fontId="9" fillId="2" borderId="1" xfId="0" applyFont="1" applyFill="1" applyBorder="1" applyAlignment="1">
      <alignment horizontal="center" vertical="center"/>
    </xf>
    <xf numFmtId="49" fontId="9" fillId="3" borderId="1" xfId="0" applyNumberFormat="1" applyFont="1" applyFill="1" applyBorder="1" applyAlignment="1">
      <alignment horizontal="center" vertical="center"/>
    </xf>
    <xf numFmtId="0" fontId="9" fillId="3" borderId="1" xfId="0" applyFont="1" applyFill="1" applyBorder="1" applyAlignment="1">
      <alignment horizontal="center" vertical="center"/>
    </xf>
    <xf numFmtId="49" fontId="3" fillId="3"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49" fontId="3" fillId="2" borderId="2" xfId="0" applyNumberFormat="1" applyFont="1" applyFill="1" applyBorder="1" applyAlignment="1">
      <alignment horizontal="center" vertical="center"/>
    </xf>
    <xf numFmtId="0" fontId="3" fillId="2" borderId="2" xfId="0" applyFont="1" applyFill="1" applyBorder="1" applyAlignment="1">
      <alignment horizontal="center" vertical="center"/>
    </xf>
    <xf numFmtId="0" fontId="2" fillId="0" borderId="2" xfId="0" applyFont="1" applyBorder="1" applyAlignment="1">
      <alignment horizontal="center" vertical="center"/>
    </xf>
    <xf numFmtId="176" fontId="2" fillId="0" borderId="2" xfId="0" applyNumberFormat="1" applyFont="1" applyBorder="1" applyAlignment="1">
      <alignment horizontal="center" vertical="center"/>
    </xf>
    <xf numFmtId="0" fontId="0" fillId="0" borderId="2" xfId="0" applyBorder="1" applyAlignment="1">
      <alignment horizontal="center" vertical="center"/>
    </xf>
    <xf numFmtId="177" fontId="0" fillId="0" borderId="1" xfId="0" applyNumberFormat="1" applyBorder="1" applyAlignment="1">
      <alignment horizontal="center" vertical="center"/>
    </xf>
    <xf numFmtId="1" fontId="9" fillId="0" borderId="1" xfId="0" applyNumberFormat="1" applyFont="1" applyBorder="1" applyAlignment="1">
      <alignment horizontal="center" vertical="center" wrapText="1"/>
    </xf>
    <xf numFmtId="49" fontId="5" fillId="0" borderId="0" xfId="0" applyNumberFormat="1" applyFont="1" applyAlignment="1">
      <alignment horizontal="center" vertical="center" wrapText="1"/>
    </xf>
    <xf numFmtId="177" fontId="5" fillId="0" borderId="0" xfId="0" applyNumberFormat="1" applyFont="1" applyAlignment="1">
      <alignment horizontal="center" vertical="center"/>
    </xf>
    <xf numFmtId="177" fontId="14"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177" fontId="9" fillId="0" borderId="1" xfId="50" applyNumberFormat="1" applyFont="1" applyBorder="1" applyAlignment="1">
      <alignment horizontal="center" vertical="center" wrapText="1"/>
    </xf>
    <xf numFmtId="177" fontId="9" fillId="0" borderId="3" xfId="0" applyNumberFormat="1" applyFont="1" applyBorder="1" applyAlignment="1">
      <alignment horizontal="center" vertical="center" wrapText="1"/>
    </xf>
    <xf numFmtId="177" fontId="5" fillId="0" borderId="1" xfId="0" applyNumberFormat="1" applyFont="1" applyBorder="1" applyAlignment="1">
      <alignment horizontal="center" vertical="center"/>
    </xf>
    <xf numFmtId="0" fontId="14" fillId="0" borderId="1" xfId="0" applyFont="1" applyBorder="1" applyAlignment="1">
      <alignment horizontal="center" vertical="center" wrapText="1"/>
    </xf>
    <xf numFmtId="0" fontId="9" fillId="0" borderId="1" xfId="50" applyFont="1" applyBorder="1" applyAlignment="1">
      <alignment horizontal="center" vertical="center" wrapText="1"/>
    </xf>
    <xf numFmtId="0" fontId="15" fillId="0" borderId="1" xfId="0" applyFont="1" applyBorder="1" applyAlignment="1">
      <alignment horizontal="center" vertical="center" wrapText="1"/>
    </xf>
    <xf numFmtId="176" fontId="14" fillId="0" borderId="1" xfId="0" applyNumberFormat="1" applyFont="1" applyBorder="1" applyAlignment="1">
      <alignment horizontal="center" vertical="center" wrapText="1"/>
    </xf>
    <xf numFmtId="0" fontId="9" fillId="0" borderId="3" xfId="50" applyFont="1" applyBorder="1" applyAlignment="1">
      <alignment horizontal="center" vertical="center" wrapText="1"/>
    </xf>
    <xf numFmtId="0" fontId="5" fillId="0" borderId="3" xfId="0" applyFont="1" applyBorder="1" applyAlignment="1">
      <alignment horizontal="center" vertical="center" wrapText="1"/>
    </xf>
    <xf numFmtId="0" fontId="9" fillId="0" borderId="2" xfId="50" applyFont="1" applyBorder="1" applyAlignment="1">
      <alignment horizontal="center" vertical="center" wrapText="1"/>
    </xf>
    <xf numFmtId="0" fontId="5" fillId="0" borderId="2" xfId="0" applyFont="1" applyBorder="1" applyAlignment="1">
      <alignment horizontal="center" vertical="center" wrapText="1"/>
    </xf>
    <xf numFmtId="176" fontId="15" fillId="0" borderId="1" xfId="0" applyNumberFormat="1" applyFont="1" applyBorder="1" applyAlignment="1">
      <alignment horizontal="center" vertical="center" wrapText="1"/>
    </xf>
    <xf numFmtId="176" fontId="15" fillId="0" borderId="1" xfId="51" applyNumberFormat="1" applyFont="1" applyBorder="1" applyAlignment="1">
      <alignment horizontal="center" vertical="center" wrapText="1"/>
    </xf>
    <xf numFmtId="176" fontId="9" fillId="0" borderId="3" xfId="0" applyNumberFormat="1" applyFont="1" applyBorder="1" applyAlignment="1">
      <alignment horizontal="center" vertical="center" wrapText="1"/>
    </xf>
    <xf numFmtId="176" fontId="5" fillId="0" borderId="3" xfId="0" applyNumberFormat="1" applyFont="1" applyBorder="1" applyAlignment="1">
      <alignment horizontal="center" vertical="center" wrapText="1"/>
    </xf>
    <xf numFmtId="176" fontId="9" fillId="0" borderId="2" xfId="0" applyNumberFormat="1" applyFont="1" applyBorder="1" applyAlignment="1">
      <alignment horizontal="center" vertical="center" wrapText="1"/>
    </xf>
    <xf numFmtId="176" fontId="5" fillId="0" borderId="2"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9" fillId="0" borderId="1" xfId="0" applyFont="1" applyBorder="1" applyAlignment="1" quotePrefix="1">
      <alignment horizontal="center" vertical="center"/>
    </xf>
    <xf numFmtId="49" fontId="4" fillId="0" borderId="1" xfId="0" applyNumberFormat="1" applyFont="1" applyBorder="1" applyAlignment="1" quotePrefix="1">
      <alignment horizontal="center" vertical="center" wrapText="1"/>
    </xf>
    <xf numFmtId="1" fontId="9" fillId="0" borderId="1" xfId="0" applyNumberFormat="1" applyFont="1" applyBorder="1" applyAlignment="1" quotePrefix="1">
      <alignment horizontal="center" vertical="center" wrapText="1"/>
    </xf>
    <xf numFmtId="0" fontId="9" fillId="0" borderId="1" xfId="0" applyFont="1" applyBorder="1" applyAlignment="1" quotePrefix="1">
      <alignment horizontal="center" vertical="center" wrapText="1"/>
    </xf>
    <xf numFmtId="49" fontId="4" fillId="0" borderId="1" xfId="0" applyNumberFormat="1" applyFont="1" applyBorder="1" applyAlignment="1" quotePrefix="1">
      <alignment horizontal="center" vertical="center"/>
    </xf>
    <xf numFmtId="49" fontId="5" fillId="0" borderId="1" xfId="0" applyNumberFormat="1" applyFont="1" applyBorder="1" applyAlignment="1" quotePrefix="1">
      <alignment horizontal="center" vertical="center"/>
    </xf>
    <xf numFmtId="49" fontId="9" fillId="0" borderId="1" xfId="0" applyNumberFormat="1" applyFont="1" applyBorder="1" applyAlignment="1" quotePrefix="1">
      <alignment horizontal="center" vertical="center"/>
    </xf>
    <xf numFmtId="49" fontId="3" fillId="0" borderId="1" xfId="0" applyNumberFormat="1" applyFont="1" applyBorder="1" applyAlignment="1" quotePrefix="1">
      <alignment horizontal="center" vertical="center"/>
    </xf>
    <xf numFmtId="0" fontId="3" fillId="0" borderId="1" xfId="0" applyFont="1" applyBorder="1" applyAlignment="1" quotePrefix="1">
      <alignment horizontal="center" vertical="center"/>
    </xf>
    <xf numFmtId="49" fontId="2" fillId="0" borderId="1" xfId="0" applyNumberFormat="1" applyFont="1" applyBorder="1" applyAlignment="1" quotePrefix="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常规_Sheet1" xfId="50"/>
    <cellStyle name="常规_计科1101"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tyles" Target="styles.xml"/><Relationship Id="rId12" Type="http://schemas.openxmlformats.org/officeDocument/2006/relationships/sharedStrings" Target="sharedStrings.xml"/><Relationship Id="rId11" Type="http://schemas.openxmlformats.org/officeDocument/2006/relationships/theme" Target="theme/theme1.xml"/><Relationship Id="rId10" Type="http://schemas.openxmlformats.org/officeDocument/2006/relationships/customXml" Target="../customXml/item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1"/>
  <sheetViews>
    <sheetView workbookViewId="0">
      <pane xSplit="2" ySplit="1" topLeftCell="C147" activePane="bottomRight" state="frozen"/>
      <selection/>
      <selection pane="topRight"/>
      <selection pane="bottomLeft"/>
      <selection pane="bottomRight" activeCell="H174" sqref="H174"/>
    </sheetView>
  </sheetViews>
  <sheetFormatPr defaultColWidth="9.2" defaultRowHeight="14" outlineLevelCol="6"/>
  <cols>
    <col min="1" max="1" width="15.0636363636364" style="2" customWidth="1"/>
    <col min="2" max="2" width="18.3363636363636" style="3" customWidth="1"/>
    <col min="3" max="3" width="12.2636363636364" style="2" customWidth="1"/>
    <col min="4" max="4" width="9.46363636363636" style="5" customWidth="1"/>
    <col min="5" max="5" width="17.6" style="2" customWidth="1"/>
    <col min="6" max="6" width="20" style="2" customWidth="1"/>
  </cols>
  <sheetData>
    <row r="1" spans="1:6">
      <c r="A1" s="13" t="s">
        <v>0</v>
      </c>
      <c r="B1" s="103" t="s">
        <v>1</v>
      </c>
      <c r="C1" s="36" t="s">
        <v>2</v>
      </c>
      <c r="D1" s="20" t="s">
        <v>3</v>
      </c>
      <c r="E1" s="6" t="s">
        <v>4</v>
      </c>
      <c r="F1" s="6" t="s">
        <v>5</v>
      </c>
    </row>
    <row r="2" spans="1:7">
      <c r="A2" s="41" t="s">
        <v>6</v>
      </c>
      <c r="B2" s="31" t="s">
        <v>7</v>
      </c>
      <c r="C2" s="41"/>
      <c r="D2" s="22">
        <f ca="1">VLOOKUP(B2,计分表!B4:计分表!AF193,31,0)</f>
        <v>90.1033333333333</v>
      </c>
      <c r="E2" s="41">
        <f ca="1" t="shared" ref="E2:E65" si="0">RANK(D2,D$2:D$191)</f>
        <v>1</v>
      </c>
      <c r="F2" s="6">
        <v>7</v>
      </c>
      <c r="G2" s="2"/>
    </row>
    <row r="3" spans="1:7">
      <c r="A3" s="41" t="s">
        <v>6</v>
      </c>
      <c r="B3" s="31" t="s">
        <v>8</v>
      </c>
      <c r="C3" s="41"/>
      <c r="D3" s="22">
        <f ca="1">VLOOKUP(B3,计分表!B5:计分表!AF194,31,0)</f>
        <v>78.4186</v>
      </c>
      <c r="E3" s="41">
        <f ca="1" t="shared" si="0"/>
        <v>9</v>
      </c>
      <c r="F3" s="6">
        <v>3</v>
      </c>
      <c r="G3" s="2"/>
    </row>
    <row r="4" spans="1:7">
      <c r="A4" s="41" t="s">
        <v>6</v>
      </c>
      <c r="B4" s="31" t="s">
        <v>9</v>
      </c>
      <c r="C4" s="41"/>
      <c r="D4" s="22">
        <f ca="1">VLOOKUP(B4,计分表!B6:计分表!AF195,31,0)</f>
        <v>83.0443333333333</v>
      </c>
      <c r="E4" s="41">
        <f ca="1" t="shared" si="0"/>
        <v>5</v>
      </c>
      <c r="F4" s="6">
        <v>17</v>
      </c>
      <c r="G4" s="2"/>
    </row>
    <row r="5" spans="1:7">
      <c r="A5" s="41" t="s">
        <v>6</v>
      </c>
      <c r="B5" s="31" t="s">
        <v>10</v>
      </c>
      <c r="C5" s="41"/>
      <c r="D5" s="22">
        <f ca="1">VLOOKUP(B5,计分表!B7:计分表!AF196,31,0)</f>
        <v>78.4206666666667</v>
      </c>
      <c r="E5" s="41">
        <f ca="1" t="shared" si="0"/>
        <v>8</v>
      </c>
      <c r="F5" s="6">
        <v>4</v>
      </c>
      <c r="G5" s="2"/>
    </row>
    <row r="6" spans="1:7">
      <c r="A6" s="41" t="s">
        <v>6</v>
      </c>
      <c r="B6" s="31" t="s">
        <v>11</v>
      </c>
      <c r="C6" s="41"/>
      <c r="D6" s="22">
        <f ca="1">VLOOKUP(B6,计分表!B8:计分表!AF197,31,0)</f>
        <v>72.8923229166667</v>
      </c>
      <c r="E6" s="41">
        <f ca="1" t="shared" si="0"/>
        <v>20</v>
      </c>
      <c r="F6" s="6">
        <v>24</v>
      </c>
      <c r="G6" s="2"/>
    </row>
    <row r="7" spans="1:7">
      <c r="A7" s="41" t="s">
        <v>6</v>
      </c>
      <c r="B7" s="31" t="s">
        <v>12</v>
      </c>
      <c r="C7" s="41"/>
      <c r="D7" s="22">
        <f ca="1">VLOOKUP(B7,计分表!B9:计分表!AF198,31,0)</f>
        <v>70.722</v>
      </c>
      <c r="E7" s="41">
        <f ca="1" t="shared" si="0"/>
        <v>27</v>
      </c>
      <c r="F7" s="6">
        <v>11</v>
      </c>
      <c r="G7" s="2"/>
    </row>
    <row r="8" spans="1:7">
      <c r="A8" s="41" t="s">
        <v>6</v>
      </c>
      <c r="B8" s="31" t="s">
        <v>13</v>
      </c>
      <c r="C8" s="41"/>
      <c r="D8" s="22">
        <f ca="1">VLOOKUP(B8,计分表!B10:计分表!AF199,31,0)</f>
        <v>74.727</v>
      </c>
      <c r="E8" s="41">
        <f ca="1" t="shared" si="0"/>
        <v>16</v>
      </c>
      <c r="F8" s="6">
        <v>20</v>
      </c>
      <c r="G8" s="2"/>
    </row>
    <row r="9" spans="1:7">
      <c r="A9" s="41" t="s">
        <v>6</v>
      </c>
      <c r="B9" s="31" t="s">
        <v>14</v>
      </c>
      <c r="C9" s="41"/>
      <c r="D9" s="22">
        <f ca="1">VLOOKUP(B9,计分表!B11:计分表!AF200,31,0)</f>
        <v>84.2348666666667</v>
      </c>
      <c r="E9" s="41">
        <f ca="1" t="shared" si="0"/>
        <v>4</v>
      </c>
      <c r="F9" s="6">
        <v>23</v>
      </c>
      <c r="G9" s="2"/>
    </row>
    <row r="10" spans="1:7">
      <c r="A10" s="41" t="s">
        <v>6</v>
      </c>
      <c r="B10" s="31" t="s">
        <v>15</v>
      </c>
      <c r="C10" s="41"/>
      <c r="D10" s="22">
        <f ca="1">VLOOKUP(B10,计分表!B12:计分表!AF201,31,0)</f>
        <v>64.7208666666667</v>
      </c>
      <c r="E10" s="41">
        <f ca="1" t="shared" si="0"/>
        <v>49</v>
      </c>
      <c r="F10" s="6">
        <v>74</v>
      </c>
      <c r="G10" s="2"/>
    </row>
    <row r="11" spans="1:7">
      <c r="A11" s="41" t="s">
        <v>6</v>
      </c>
      <c r="B11" s="31" t="s">
        <v>16</v>
      </c>
      <c r="C11" s="41"/>
      <c r="D11" s="22">
        <f ca="1">VLOOKUP(B11,计分表!B13:计分表!AF202,31,0)</f>
        <v>70.049</v>
      </c>
      <c r="E11" s="41">
        <f ca="1" t="shared" si="0"/>
        <v>28</v>
      </c>
      <c r="F11" s="6">
        <v>21</v>
      </c>
      <c r="G11" s="2"/>
    </row>
    <row r="12" spans="1:7">
      <c r="A12" s="41" t="s">
        <v>6</v>
      </c>
      <c r="B12" s="31" t="s">
        <v>17</v>
      </c>
      <c r="C12" s="41"/>
      <c r="D12" s="22">
        <f ca="1">VLOOKUP(B12,计分表!B14:计分表!AF203,31,0)</f>
        <v>73.4298333333333</v>
      </c>
      <c r="E12" s="41">
        <f ca="1" t="shared" si="0"/>
        <v>19</v>
      </c>
      <c r="F12" s="6">
        <v>39</v>
      </c>
      <c r="G12" s="2"/>
    </row>
    <row r="13" spans="1:7">
      <c r="A13" s="41" t="s">
        <v>6</v>
      </c>
      <c r="B13" s="31" t="s">
        <v>18</v>
      </c>
      <c r="C13" s="41"/>
      <c r="D13" s="22">
        <f ca="1">VLOOKUP(B13,计分表!B15:计分表!AF204,31,0)</f>
        <v>62.1173145833333</v>
      </c>
      <c r="E13" s="41">
        <f ca="1" t="shared" si="0"/>
        <v>79</v>
      </c>
      <c r="F13" s="6">
        <v>73</v>
      </c>
      <c r="G13" s="2"/>
    </row>
    <row r="14" spans="1:7">
      <c r="A14" s="41" t="s">
        <v>6</v>
      </c>
      <c r="B14" s="31" t="s">
        <v>19</v>
      </c>
      <c r="C14" s="41"/>
      <c r="D14" s="22">
        <f ca="1">VLOOKUP(B14,计分表!B16:计分表!AF205,31,0)</f>
        <v>61.8161791666667</v>
      </c>
      <c r="E14" s="41">
        <f ca="1" t="shared" si="0"/>
        <v>83</v>
      </c>
      <c r="F14" s="6">
        <v>91</v>
      </c>
      <c r="G14" s="2"/>
    </row>
    <row r="15" spans="1:7">
      <c r="A15" s="41" t="s">
        <v>6</v>
      </c>
      <c r="B15" s="31" t="s">
        <v>20</v>
      </c>
      <c r="C15" s="41"/>
      <c r="D15" s="22">
        <f ca="1">VLOOKUP(B15,计分表!B17:计分表!AF206,31,0)</f>
        <v>63.1769444444445</v>
      </c>
      <c r="E15" s="41">
        <f ca="1" t="shared" si="0"/>
        <v>62</v>
      </c>
      <c r="F15" s="6">
        <v>47</v>
      </c>
      <c r="G15" s="2"/>
    </row>
    <row r="16" spans="1:7">
      <c r="A16" s="41" t="s">
        <v>6</v>
      </c>
      <c r="B16" s="31" t="s">
        <v>21</v>
      </c>
      <c r="C16" s="41"/>
      <c r="D16" s="22">
        <f ca="1">VLOOKUP(B16,计分表!B18:计分表!AF207,31,0)</f>
        <v>65.8034958333333</v>
      </c>
      <c r="E16" s="41">
        <f ca="1" t="shared" si="0"/>
        <v>44</v>
      </c>
      <c r="F16" s="6">
        <v>52</v>
      </c>
      <c r="G16" s="2"/>
    </row>
    <row r="17" spans="1:7">
      <c r="A17" s="41" t="s">
        <v>6</v>
      </c>
      <c r="B17" s="31" t="s">
        <v>22</v>
      </c>
      <c r="C17" s="41"/>
      <c r="D17" s="22">
        <f ca="1">VLOOKUP(B17,计分表!B19:计分表!AF208,31,0)</f>
        <v>61.0958666666667</v>
      </c>
      <c r="E17" s="41">
        <f ca="1" t="shared" si="0"/>
        <v>98</v>
      </c>
      <c r="F17" s="6">
        <v>93</v>
      </c>
      <c r="G17" s="2"/>
    </row>
    <row r="18" spans="1:7">
      <c r="A18" s="41" t="s">
        <v>6</v>
      </c>
      <c r="B18" s="31" t="s">
        <v>23</v>
      </c>
      <c r="C18" s="41"/>
      <c r="D18" s="22">
        <f ca="1">VLOOKUP(B18,计分表!B20:计分表!AF209,31,0)</f>
        <v>68.7079333333333</v>
      </c>
      <c r="E18" s="41">
        <f ca="1" t="shared" si="0"/>
        <v>32</v>
      </c>
      <c r="F18" s="6">
        <v>48</v>
      </c>
      <c r="G18" s="2"/>
    </row>
    <row r="19" spans="1:7">
      <c r="A19" s="41" t="s">
        <v>6</v>
      </c>
      <c r="B19" s="31" t="s">
        <v>24</v>
      </c>
      <c r="C19" s="41"/>
      <c r="D19" s="22">
        <f ca="1">VLOOKUP(B19,计分表!B21:计分表!AF210,31,0)</f>
        <v>62.9022</v>
      </c>
      <c r="E19" s="41">
        <f ca="1" t="shared" si="0"/>
        <v>65</v>
      </c>
      <c r="F19" s="6">
        <v>92</v>
      </c>
      <c r="G19" s="2"/>
    </row>
    <row r="20" spans="1:7">
      <c r="A20" s="41" t="s">
        <v>6</v>
      </c>
      <c r="B20" s="31" t="s">
        <v>25</v>
      </c>
      <c r="C20" s="41"/>
      <c r="D20" s="22">
        <f ca="1">VLOOKUP(B20,计分表!B22:计分表!AF211,31,0)</f>
        <v>63.4126666666667</v>
      </c>
      <c r="E20" s="41">
        <f ca="1" t="shared" si="0"/>
        <v>57</v>
      </c>
      <c r="F20" s="6">
        <v>77</v>
      </c>
      <c r="G20" s="2"/>
    </row>
    <row r="21" spans="1:7">
      <c r="A21" s="41" t="s">
        <v>6</v>
      </c>
      <c r="B21" s="31" t="s">
        <v>26</v>
      </c>
      <c r="C21" s="41"/>
      <c r="D21" s="22">
        <f ca="1">VLOOKUP(B21,计分表!B23:计分表!AF212,31,0)</f>
        <v>60.4393888888889</v>
      </c>
      <c r="E21" s="41">
        <f ca="1" t="shared" si="0"/>
        <v>114</v>
      </c>
      <c r="F21" s="6">
        <v>99</v>
      </c>
      <c r="G21" s="2"/>
    </row>
    <row r="22" spans="1:7">
      <c r="A22" s="41" t="s">
        <v>6</v>
      </c>
      <c r="B22" s="31" t="s">
        <v>27</v>
      </c>
      <c r="C22" s="41"/>
      <c r="D22" s="22">
        <f ca="1">VLOOKUP(B22,计分表!B24:计分表!AF213,31,0)</f>
        <v>57.1178402777778</v>
      </c>
      <c r="E22" s="41">
        <f ca="1" t="shared" si="0"/>
        <v>157</v>
      </c>
      <c r="F22" s="6">
        <v>163</v>
      </c>
      <c r="G22" s="2"/>
    </row>
    <row r="23" spans="1:7">
      <c r="A23" s="41" t="s">
        <v>6</v>
      </c>
      <c r="B23" s="31" t="s">
        <v>28</v>
      </c>
      <c r="C23" s="41"/>
      <c r="D23" s="22">
        <f ca="1">VLOOKUP(B23,计分表!B25:计分表!AF214,31,0)</f>
        <v>60.51635</v>
      </c>
      <c r="E23" s="41">
        <f ca="1" t="shared" si="0"/>
        <v>112</v>
      </c>
      <c r="F23" s="6">
        <v>117</v>
      </c>
      <c r="G23" s="2"/>
    </row>
    <row r="24" spans="1:7">
      <c r="A24" s="41" t="s">
        <v>6</v>
      </c>
      <c r="B24" s="31" t="s">
        <v>29</v>
      </c>
      <c r="C24" s="41"/>
      <c r="D24" s="22">
        <f ca="1">VLOOKUP(B24,计分表!B26:计分表!AF215,31,0)</f>
        <v>58.5334791666667</v>
      </c>
      <c r="E24" s="41">
        <f ca="1" t="shared" si="0"/>
        <v>143</v>
      </c>
      <c r="F24" s="6">
        <v>147</v>
      </c>
      <c r="G24" s="2"/>
    </row>
    <row r="25" spans="1:7">
      <c r="A25" s="41" t="s">
        <v>6</v>
      </c>
      <c r="B25" s="31" t="s">
        <v>30</v>
      </c>
      <c r="C25" s="41"/>
      <c r="D25" s="22">
        <f ca="1">VLOOKUP(B25,计分表!B27:计分表!AF216,31,0)</f>
        <v>56.2780666666667</v>
      </c>
      <c r="E25" s="41">
        <f ca="1" t="shared" si="0"/>
        <v>164</v>
      </c>
      <c r="F25" s="6">
        <v>170</v>
      </c>
      <c r="G25" s="2"/>
    </row>
    <row r="26" spans="1:7">
      <c r="A26" s="41" t="s">
        <v>6</v>
      </c>
      <c r="B26" s="31" t="s">
        <v>31</v>
      </c>
      <c r="C26" s="41"/>
      <c r="D26" s="22">
        <f ca="1">VLOOKUP(B26,计分表!B28:计分表!AF217,31,0)</f>
        <v>61.1515333333333</v>
      </c>
      <c r="E26" s="41">
        <f ca="1" t="shared" si="0"/>
        <v>94</v>
      </c>
      <c r="F26" s="6">
        <v>120</v>
      </c>
      <c r="G26" s="2"/>
    </row>
    <row r="27" spans="1:7">
      <c r="A27" s="41" t="s">
        <v>6</v>
      </c>
      <c r="B27" s="31" t="s">
        <v>32</v>
      </c>
      <c r="C27" s="41"/>
      <c r="D27" s="22">
        <f ca="1">VLOOKUP(B27,计分表!B29:计分表!AF218,31,0)</f>
        <v>64.1062</v>
      </c>
      <c r="E27" s="41">
        <f ca="1" t="shared" si="0"/>
        <v>52</v>
      </c>
      <c r="F27" s="6">
        <v>107</v>
      </c>
      <c r="G27" s="2"/>
    </row>
    <row r="28" spans="1:7">
      <c r="A28" s="41" t="s">
        <v>6</v>
      </c>
      <c r="B28" s="31" t="s">
        <v>33</v>
      </c>
      <c r="C28" s="41"/>
      <c r="D28" s="22">
        <f ca="1">VLOOKUP(B28,计分表!B30:计分表!AF219,31,0)</f>
        <v>60.5773888888889</v>
      </c>
      <c r="E28" s="41">
        <f ca="1" t="shared" si="0"/>
        <v>111</v>
      </c>
      <c r="F28" s="6">
        <v>106</v>
      </c>
      <c r="G28" s="2"/>
    </row>
    <row r="29" spans="1:7">
      <c r="A29" s="41" t="s">
        <v>6</v>
      </c>
      <c r="B29" s="31" t="s">
        <v>34</v>
      </c>
      <c r="C29" s="41"/>
      <c r="D29" s="22">
        <f ca="1">VLOOKUP(B29,计分表!B31:计分表!AF220,31,0)</f>
        <v>63.0419854166667</v>
      </c>
      <c r="E29" s="41">
        <f ca="1" t="shared" si="0"/>
        <v>64</v>
      </c>
      <c r="F29" s="6">
        <v>132</v>
      </c>
      <c r="G29" s="2"/>
    </row>
    <row r="30" spans="1:7">
      <c r="A30" s="41" t="s">
        <v>6</v>
      </c>
      <c r="B30" s="31" t="s">
        <v>35</v>
      </c>
      <c r="C30" s="41"/>
      <c r="D30" s="22">
        <f ca="1">VLOOKUP(B30,计分表!B32:计分表!AF221,31,0)</f>
        <v>54.2672428571429</v>
      </c>
      <c r="E30" s="41">
        <f ca="1" t="shared" si="0"/>
        <v>177</v>
      </c>
      <c r="F30" s="6">
        <v>185</v>
      </c>
      <c r="G30" s="2"/>
    </row>
    <row r="31" spans="1:7">
      <c r="A31" s="41" t="s">
        <v>36</v>
      </c>
      <c r="B31" s="31" t="s">
        <v>37</v>
      </c>
      <c r="C31" s="41"/>
      <c r="D31" s="22">
        <f ca="1">VLOOKUP(B31,计分表!B33:计分表!AF222,31,0)</f>
        <v>72.668</v>
      </c>
      <c r="E31" s="41">
        <f ca="1" t="shared" si="0"/>
        <v>21</v>
      </c>
      <c r="F31" s="6">
        <v>13</v>
      </c>
      <c r="G31" s="2"/>
    </row>
    <row r="32" spans="1:7">
      <c r="A32" s="41" t="s">
        <v>36</v>
      </c>
      <c r="B32" s="31" t="s">
        <v>38</v>
      </c>
      <c r="C32" s="41"/>
      <c r="D32" s="22">
        <f ca="1">VLOOKUP(B32,计分表!B34:计分表!AF223,31,0)</f>
        <v>76.4580535714286</v>
      </c>
      <c r="E32" s="41">
        <f ca="1" t="shared" si="0"/>
        <v>11</v>
      </c>
      <c r="F32" s="6">
        <v>27</v>
      </c>
      <c r="G32" s="2"/>
    </row>
    <row r="33" spans="1:7">
      <c r="A33" s="41" t="s">
        <v>36</v>
      </c>
      <c r="B33" s="31" t="s">
        <v>39</v>
      </c>
      <c r="C33" s="41"/>
      <c r="D33" s="22">
        <f ca="1">VLOOKUP(B33,计分表!B35:计分表!AF224,31,0)</f>
        <v>73.7616666666667</v>
      </c>
      <c r="E33" s="41">
        <f ca="1" t="shared" si="0"/>
        <v>18</v>
      </c>
      <c r="F33" s="6">
        <v>29</v>
      </c>
      <c r="G33" s="2"/>
    </row>
    <row r="34" spans="1:7">
      <c r="A34" s="41" t="s">
        <v>36</v>
      </c>
      <c r="B34" s="31" t="s">
        <v>40</v>
      </c>
      <c r="C34" s="41"/>
      <c r="D34" s="22">
        <f ca="1">VLOOKUP(B34,计分表!B36:计分表!AF225,31,0)</f>
        <v>70.9266666666667</v>
      </c>
      <c r="E34" s="41">
        <f ca="1" t="shared" si="0"/>
        <v>26</v>
      </c>
      <c r="F34" s="6">
        <v>46</v>
      </c>
      <c r="G34" s="2"/>
    </row>
    <row r="35" spans="1:7">
      <c r="A35" s="41" t="s">
        <v>36</v>
      </c>
      <c r="B35" s="31" t="s">
        <v>41</v>
      </c>
      <c r="C35" s="41"/>
      <c r="D35" s="22">
        <f ca="1">VLOOKUP(B35,计分表!B37:计分表!AF226,31,0)</f>
        <v>68.3150770833333</v>
      </c>
      <c r="E35" s="41">
        <f ca="1" t="shared" si="0"/>
        <v>33</v>
      </c>
      <c r="F35" s="6">
        <v>30</v>
      </c>
      <c r="G35" s="2"/>
    </row>
    <row r="36" spans="1:7">
      <c r="A36" s="41" t="s">
        <v>36</v>
      </c>
      <c r="B36" s="31" t="s">
        <v>42</v>
      </c>
      <c r="C36" s="41"/>
      <c r="D36" s="22">
        <f ca="1">VLOOKUP(B36,计分表!B38:计分表!AF227,31,0)</f>
        <v>61.1074208333333</v>
      </c>
      <c r="E36" s="41">
        <f ca="1" t="shared" si="0"/>
        <v>95</v>
      </c>
      <c r="F36" s="6">
        <v>67</v>
      </c>
      <c r="G36" s="2"/>
    </row>
    <row r="37" spans="1:7">
      <c r="A37" s="41" t="s">
        <v>36</v>
      </c>
      <c r="B37" s="31" t="s">
        <v>43</v>
      </c>
      <c r="C37" s="41"/>
      <c r="D37" s="22">
        <f ca="1">VLOOKUP(B37,计分表!B39:计分表!AF228,31,0)</f>
        <v>65.3388</v>
      </c>
      <c r="E37" s="41">
        <f ca="1" t="shared" si="0"/>
        <v>47</v>
      </c>
      <c r="F37" s="6">
        <v>40</v>
      </c>
      <c r="G37" s="2"/>
    </row>
    <row r="38" spans="1:7">
      <c r="A38" s="41" t="s">
        <v>36</v>
      </c>
      <c r="B38" s="31" t="s">
        <v>44</v>
      </c>
      <c r="C38" s="41"/>
      <c r="D38" s="22">
        <f ca="1">VLOOKUP(B38,计分表!B40:计分表!AF229,31,0)</f>
        <v>59.8810694444444</v>
      </c>
      <c r="E38" s="41">
        <f ca="1" t="shared" si="0"/>
        <v>123</v>
      </c>
      <c r="F38" s="6">
        <v>109</v>
      </c>
      <c r="G38" s="2"/>
    </row>
    <row r="39" spans="1:7">
      <c r="A39" s="41" t="s">
        <v>36</v>
      </c>
      <c r="B39" s="31" t="s">
        <v>45</v>
      </c>
      <c r="C39" s="41"/>
      <c r="D39" s="22">
        <f ca="1">VLOOKUP(B39,计分表!B41:计分表!AF230,31,0)</f>
        <v>58.8910317460318</v>
      </c>
      <c r="E39" s="41">
        <f ca="1" t="shared" si="0"/>
        <v>139</v>
      </c>
      <c r="F39" s="6">
        <v>127</v>
      </c>
      <c r="G39" s="2"/>
    </row>
    <row r="40" spans="1:7">
      <c r="A40" s="41" t="s">
        <v>36</v>
      </c>
      <c r="B40" s="31" t="s">
        <v>46</v>
      </c>
      <c r="C40" s="41"/>
      <c r="D40" s="22">
        <f ca="1">VLOOKUP(B40,计分表!B42:计分表!AF231,31,0)</f>
        <v>59.3609041666667</v>
      </c>
      <c r="E40" s="41">
        <f ca="1" t="shared" si="0"/>
        <v>132</v>
      </c>
      <c r="F40" s="6">
        <v>114</v>
      </c>
      <c r="G40" s="2"/>
    </row>
    <row r="41" spans="1:7">
      <c r="A41" s="41" t="s">
        <v>36</v>
      </c>
      <c r="B41" s="31" t="s">
        <v>47</v>
      </c>
      <c r="C41" s="41"/>
      <c r="D41" s="22">
        <f ca="1">VLOOKUP(B41,计分表!B43:计分表!AF232,31,0)</f>
        <v>60.0445041666667</v>
      </c>
      <c r="E41" s="41">
        <f ca="1" t="shared" si="0"/>
        <v>121</v>
      </c>
      <c r="F41" s="6">
        <v>95</v>
      </c>
      <c r="G41" s="2"/>
    </row>
    <row r="42" spans="1:7">
      <c r="A42" s="41" t="s">
        <v>36</v>
      </c>
      <c r="B42" s="31" t="s">
        <v>48</v>
      </c>
      <c r="C42" s="41"/>
      <c r="D42" s="22">
        <f ca="1">VLOOKUP(B42,计分表!B44:计分表!AF233,31,0)</f>
        <v>58.6704444444444</v>
      </c>
      <c r="E42" s="41">
        <f ca="1" t="shared" si="0"/>
        <v>141</v>
      </c>
      <c r="F42" s="6">
        <v>137</v>
      </c>
      <c r="G42" s="2"/>
    </row>
    <row r="43" spans="1:7">
      <c r="A43" s="41" t="s">
        <v>36</v>
      </c>
      <c r="B43" s="31" t="s">
        <v>49</v>
      </c>
      <c r="C43" s="41"/>
      <c r="D43" s="22">
        <f ca="1">VLOOKUP(B43,计分表!B45:计分表!AF234,31,0)</f>
        <v>60.8521229166667</v>
      </c>
      <c r="E43" s="41">
        <f ca="1" t="shared" si="0"/>
        <v>104</v>
      </c>
      <c r="F43" s="6">
        <v>72</v>
      </c>
      <c r="G43" s="2"/>
    </row>
    <row r="44" spans="1:7">
      <c r="A44" s="41" t="s">
        <v>36</v>
      </c>
      <c r="B44" s="31" t="s">
        <v>50</v>
      </c>
      <c r="C44" s="41"/>
      <c r="D44" s="22">
        <f ca="1">VLOOKUP(B44,计分表!B46:计分表!AF235,31,0)</f>
        <v>66.7828</v>
      </c>
      <c r="E44" s="41">
        <f ca="1" t="shared" si="0"/>
        <v>38</v>
      </c>
      <c r="F44" s="6">
        <v>100</v>
      </c>
      <c r="G44" s="2"/>
    </row>
    <row r="45" spans="1:7">
      <c r="A45" s="41" t="s">
        <v>36</v>
      </c>
      <c r="B45" s="31" t="s">
        <v>51</v>
      </c>
      <c r="C45" s="41"/>
      <c r="D45" s="22">
        <f ca="1">VLOOKUP(B45,计分表!B47:计分表!AF236,31,0)</f>
        <v>55.5688666666667</v>
      </c>
      <c r="E45" s="41">
        <f ca="1" t="shared" si="0"/>
        <v>171</v>
      </c>
      <c r="F45" s="6">
        <v>156</v>
      </c>
      <c r="G45" s="2"/>
    </row>
    <row r="46" spans="1:7">
      <c r="A46" s="41" t="s">
        <v>36</v>
      </c>
      <c r="B46" s="31" t="s">
        <v>52</v>
      </c>
      <c r="C46" s="41"/>
      <c r="D46" s="22">
        <f ca="1">VLOOKUP(B46,计分表!B48:计分表!AF237,31,0)</f>
        <v>56.4427125</v>
      </c>
      <c r="E46" s="41">
        <f ca="1" t="shared" si="0"/>
        <v>161</v>
      </c>
      <c r="F46" s="6">
        <v>171</v>
      </c>
      <c r="G46" s="2"/>
    </row>
    <row r="47" spans="1:7">
      <c r="A47" s="41" t="s">
        <v>36</v>
      </c>
      <c r="B47" s="31" t="s">
        <v>53</v>
      </c>
      <c r="C47" s="41"/>
      <c r="D47" s="22">
        <f ca="1">VLOOKUP(B47,计分表!B49:计分表!AF238,31,0)</f>
        <v>59.7280952380952</v>
      </c>
      <c r="E47" s="41">
        <f ca="1" t="shared" si="0"/>
        <v>126</v>
      </c>
      <c r="F47" s="6">
        <v>110</v>
      </c>
      <c r="G47" s="2"/>
    </row>
    <row r="48" spans="1:7">
      <c r="A48" s="41" t="s">
        <v>36</v>
      </c>
      <c r="B48" s="31" t="s">
        <v>54</v>
      </c>
      <c r="C48" s="41"/>
      <c r="D48" s="22">
        <f ca="1">VLOOKUP(B48,计分表!B50:计分表!AF239,31,0)</f>
        <v>60.3375520833333</v>
      </c>
      <c r="E48" s="41">
        <f ca="1" t="shared" si="0"/>
        <v>117</v>
      </c>
      <c r="F48" s="6">
        <v>90</v>
      </c>
      <c r="G48" s="2"/>
    </row>
    <row r="49" spans="1:7">
      <c r="A49" s="41" t="s">
        <v>36</v>
      </c>
      <c r="B49" s="31" t="s">
        <v>55</v>
      </c>
      <c r="C49" s="41"/>
      <c r="D49" s="22">
        <f ca="1">VLOOKUP(B49,计分表!B51:计分表!AF240,31,0)</f>
        <v>60.1828333333333</v>
      </c>
      <c r="E49" s="41">
        <f ca="1" t="shared" si="0"/>
        <v>119</v>
      </c>
      <c r="F49" s="6">
        <v>121</v>
      </c>
      <c r="G49" s="2"/>
    </row>
    <row r="50" spans="1:7">
      <c r="A50" s="41" t="s">
        <v>36</v>
      </c>
      <c r="B50" s="31" t="s">
        <v>56</v>
      </c>
      <c r="C50" s="41"/>
      <c r="D50" s="22">
        <f ca="1">VLOOKUP(B50,计分表!B52:计分表!AF241,31,0)</f>
        <v>64.4315625</v>
      </c>
      <c r="E50" s="41">
        <f ca="1" t="shared" si="0"/>
        <v>50</v>
      </c>
      <c r="F50" s="6">
        <v>136</v>
      </c>
      <c r="G50" s="2"/>
    </row>
    <row r="51" spans="1:7">
      <c r="A51" s="41" t="s">
        <v>36</v>
      </c>
      <c r="B51" s="31" t="s">
        <v>57</v>
      </c>
      <c r="C51" s="41"/>
      <c r="D51" s="22">
        <f ca="1">VLOOKUP(B51,计分表!B53:计分表!AF242,31,0)</f>
        <v>60.3328333333333</v>
      </c>
      <c r="E51" s="41">
        <f ca="1" t="shared" si="0"/>
        <v>118</v>
      </c>
      <c r="F51" s="6">
        <v>128</v>
      </c>
      <c r="G51" s="2"/>
    </row>
    <row r="52" spans="1:7">
      <c r="A52" s="41" t="s">
        <v>36</v>
      </c>
      <c r="B52" s="31" t="s">
        <v>58</v>
      </c>
      <c r="C52" s="41"/>
      <c r="D52" s="22">
        <f ca="1">VLOOKUP(B52,计分表!B54:计分表!AF243,31,0)</f>
        <v>59.6383333333333</v>
      </c>
      <c r="E52" s="41">
        <f ca="1" t="shared" si="0"/>
        <v>127</v>
      </c>
      <c r="F52" s="6">
        <v>135</v>
      </c>
      <c r="G52" s="2"/>
    </row>
    <row r="53" spans="1:7">
      <c r="A53" s="41" t="s">
        <v>36</v>
      </c>
      <c r="B53" s="31" t="s">
        <v>59</v>
      </c>
      <c r="C53" s="41"/>
      <c r="D53" s="22">
        <f ca="1">VLOOKUP(B53,计分表!B55:计分表!AF244,31,0)</f>
        <v>54.8455451388889</v>
      </c>
      <c r="E53" s="41">
        <f ca="1" t="shared" si="0"/>
        <v>175</v>
      </c>
      <c r="F53" s="6">
        <v>176</v>
      </c>
      <c r="G53" s="2"/>
    </row>
    <row r="54" spans="1:7">
      <c r="A54" s="41" t="s">
        <v>36</v>
      </c>
      <c r="B54" s="31" t="s">
        <v>60</v>
      </c>
      <c r="C54" s="41"/>
      <c r="D54" s="22">
        <f ca="1">VLOOKUP(B54,计分表!B56:计分表!AF245,31,0)</f>
        <v>56.9116681547619</v>
      </c>
      <c r="E54" s="41">
        <f ca="1" t="shared" si="0"/>
        <v>158</v>
      </c>
      <c r="F54" s="6">
        <v>154</v>
      </c>
      <c r="G54" s="2"/>
    </row>
    <row r="55" spans="1:7">
      <c r="A55" s="41" t="s">
        <v>36</v>
      </c>
      <c r="B55" s="31" t="s">
        <v>61</v>
      </c>
      <c r="C55" s="41"/>
      <c r="D55" s="22">
        <f ca="1">VLOOKUP(B55,计分表!B57:计分表!AF246,31,0)</f>
        <v>57.2616160714286</v>
      </c>
      <c r="E55" s="41">
        <f ca="1" t="shared" si="0"/>
        <v>153</v>
      </c>
      <c r="F55" s="6">
        <v>160</v>
      </c>
      <c r="G55" s="2"/>
    </row>
    <row r="56" spans="1:7">
      <c r="A56" s="41" t="s">
        <v>36</v>
      </c>
      <c r="B56" s="31" t="s">
        <v>62</v>
      </c>
      <c r="C56" s="41"/>
      <c r="D56" s="22">
        <f ca="1">VLOOKUP(B56,计分表!B58:计分表!AF247,31,0)</f>
        <v>56.1378666666667</v>
      </c>
      <c r="E56" s="41">
        <f ca="1" t="shared" si="0"/>
        <v>165</v>
      </c>
      <c r="F56" s="6">
        <v>153</v>
      </c>
      <c r="G56" s="2"/>
    </row>
    <row r="57" spans="1:7">
      <c r="A57" s="41" t="s">
        <v>36</v>
      </c>
      <c r="B57" s="31" t="s">
        <v>63</v>
      </c>
      <c r="C57" s="41"/>
      <c r="D57" s="22">
        <f ca="1">VLOOKUP(B57,计分表!B59:计分表!AF248,31,0)</f>
        <v>57.2870416666667</v>
      </c>
      <c r="E57" s="41">
        <f ca="1" t="shared" si="0"/>
        <v>152</v>
      </c>
      <c r="F57" s="6">
        <v>157</v>
      </c>
      <c r="G57" s="2"/>
    </row>
    <row r="58" spans="1:7">
      <c r="A58" s="41" t="s">
        <v>36</v>
      </c>
      <c r="B58" s="31" t="s">
        <v>64</v>
      </c>
      <c r="C58" s="41"/>
      <c r="D58" s="22">
        <f ca="1">VLOOKUP(B58,计分表!B60:计分表!AF249,31,0)</f>
        <v>56.3889375</v>
      </c>
      <c r="E58" s="41">
        <f ca="1" t="shared" si="0"/>
        <v>162</v>
      </c>
      <c r="F58" s="6">
        <v>164</v>
      </c>
      <c r="G58" s="2"/>
    </row>
    <row r="59" spans="1:7">
      <c r="A59" s="41" t="s">
        <v>36</v>
      </c>
      <c r="B59" s="31" t="s">
        <v>65</v>
      </c>
      <c r="C59" s="41"/>
      <c r="D59" s="22">
        <f ca="1">VLOOKUP(B59,计分表!B61:计分表!AF250,31,0)</f>
        <v>52.6950952380952</v>
      </c>
      <c r="E59" s="41">
        <f ca="1" t="shared" si="0"/>
        <v>183</v>
      </c>
      <c r="F59" s="6">
        <v>183</v>
      </c>
      <c r="G59" s="2"/>
    </row>
    <row r="60" spans="1:7">
      <c r="A60" s="41" t="s">
        <v>36</v>
      </c>
      <c r="B60" s="31" t="s">
        <v>66</v>
      </c>
      <c r="C60" s="41"/>
      <c r="D60" s="22">
        <f ca="1">VLOOKUP(B60,计分表!B62:计分表!AF251,31,0)</f>
        <v>51.2836</v>
      </c>
      <c r="E60" s="41">
        <f ca="1" t="shared" si="0"/>
        <v>185</v>
      </c>
      <c r="F60" s="6">
        <v>179</v>
      </c>
      <c r="G60" s="2"/>
    </row>
    <row r="61" spans="1:7">
      <c r="A61" s="41" t="s">
        <v>36</v>
      </c>
      <c r="B61" s="31" t="s">
        <v>67</v>
      </c>
      <c r="C61" s="41"/>
      <c r="D61" s="22">
        <f ca="1">VLOOKUP(B61,计分表!B63:计分表!AF252,31,0)</f>
        <v>51.4567619047619</v>
      </c>
      <c r="E61" s="41">
        <f ca="1" t="shared" si="0"/>
        <v>184</v>
      </c>
      <c r="F61" s="6">
        <v>184</v>
      </c>
      <c r="G61" s="2"/>
    </row>
    <row r="62" spans="1:7">
      <c r="A62" s="41" t="s">
        <v>36</v>
      </c>
      <c r="B62" s="31" t="s">
        <v>68</v>
      </c>
      <c r="C62" s="41"/>
      <c r="D62" s="22">
        <f ca="1">VLOOKUP(B62,计分表!B64:计分表!AF253,31,0)</f>
        <v>55.0963333333333</v>
      </c>
      <c r="E62" s="41">
        <f ca="1" t="shared" si="0"/>
        <v>172</v>
      </c>
      <c r="F62" s="6">
        <v>180</v>
      </c>
      <c r="G62" s="2"/>
    </row>
    <row r="63" spans="1:7">
      <c r="A63" s="41" t="s">
        <v>69</v>
      </c>
      <c r="B63" s="31" t="s">
        <v>70</v>
      </c>
      <c r="C63" s="41"/>
      <c r="D63" s="22">
        <f ca="1">VLOOKUP(B63,计分表!B65:计分表!AF254,31,0)</f>
        <v>89.4138333333333</v>
      </c>
      <c r="E63" s="41">
        <f ca="1" t="shared" si="0"/>
        <v>2</v>
      </c>
      <c r="F63" s="6">
        <v>1</v>
      </c>
      <c r="G63" s="2"/>
    </row>
    <row r="64" spans="1:7">
      <c r="A64" s="41" t="s">
        <v>69</v>
      </c>
      <c r="B64" s="31" t="s">
        <v>71</v>
      </c>
      <c r="C64" s="41"/>
      <c r="D64" s="22">
        <f ca="1">VLOOKUP(B64,计分表!B66:计分表!AF255,31,0)</f>
        <v>86.3953888888889</v>
      </c>
      <c r="E64" s="41">
        <f ca="1" t="shared" si="0"/>
        <v>3</v>
      </c>
      <c r="F64" s="6">
        <v>6</v>
      </c>
      <c r="G64" s="2"/>
    </row>
    <row r="65" spans="1:7">
      <c r="A65" s="41" t="s">
        <v>69</v>
      </c>
      <c r="B65" s="31" t="s">
        <v>72</v>
      </c>
      <c r="C65" s="41"/>
      <c r="D65" s="22">
        <f ca="1">VLOOKUP(B65,计分表!B67:计分表!AF256,31,0)</f>
        <v>71.4003888888889</v>
      </c>
      <c r="E65" s="41">
        <f ca="1" t="shared" si="0"/>
        <v>23</v>
      </c>
      <c r="F65" s="6">
        <v>8</v>
      </c>
      <c r="G65" s="2"/>
    </row>
    <row r="66" spans="1:7">
      <c r="A66" s="41" t="s">
        <v>69</v>
      </c>
      <c r="B66" s="31" t="s">
        <v>73</v>
      </c>
      <c r="C66" s="41"/>
      <c r="D66" s="22">
        <f ca="1">VLOOKUP(B66,计分表!B68:计分表!AF257,31,0)</f>
        <v>71.3082222222222</v>
      </c>
      <c r="E66" s="41">
        <f ca="1" t="shared" ref="E66:E129" si="1">RANK(D66,D$2:D$191)</f>
        <v>24</v>
      </c>
      <c r="F66" s="6">
        <v>16</v>
      </c>
      <c r="G66" s="2"/>
    </row>
    <row r="67" spans="1:7">
      <c r="A67" s="41" t="s">
        <v>69</v>
      </c>
      <c r="B67" s="31" t="s">
        <v>74</v>
      </c>
      <c r="C67" s="41"/>
      <c r="D67" s="22">
        <f ca="1">VLOOKUP(B67,计分表!B69:计分表!AF258,31,0)</f>
        <v>74.1043888888889</v>
      </c>
      <c r="E67" s="41">
        <f ca="1" t="shared" si="1"/>
        <v>17</v>
      </c>
      <c r="F67" s="6">
        <v>9</v>
      </c>
      <c r="G67" s="2"/>
    </row>
    <row r="68" spans="1:7">
      <c r="A68" s="41" t="s">
        <v>69</v>
      </c>
      <c r="B68" s="31" t="s">
        <v>75</v>
      </c>
      <c r="C68" s="41"/>
      <c r="D68" s="22">
        <f ca="1">VLOOKUP(B68,计分表!B70:计分表!AF259,31,0)</f>
        <v>78.6250729166667</v>
      </c>
      <c r="E68" s="41">
        <f ca="1" t="shared" si="1"/>
        <v>7</v>
      </c>
      <c r="F68" s="6">
        <v>14</v>
      </c>
      <c r="G68" s="2"/>
    </row>
    <row r="69" spans="1:7">
      <c r="A69" s="41" t="s">
        <v>69</v>
      </c>
      <c r="B69" s="31" t="s">
        <v>76</v>
      </c>
      <c r="C69" s="41"/>
      <c r="D69" s="22">
        <f ca="1">VLOOKUP(B69,计分表!B71:计分表!AF260,31,0)</f>
        <v>64.05538125</v>
      </c>
      <c r="E69" s="41">
        <f ca="1" t="shared" si="1"/>
        <v>53</v>
      </c>
      <c r="F69" s="6">
        <v>32</v>
      </c>
      <c r="G69" s="2"/>
    </row>
    <row r="70" spans="1:7">
      <c r="A70" s="41" t="s">
        <v>69</v>
      </c>
      <c r="B70" s="31" t="s">
        <v>77</v>
      </c>
      <c r="C70" s="41"/>
      <c r="D70" s="22">
        <f ca="1">VLOOKUP(B70,计分表!B72:计分表!AF261,31,0)</f>
        <v>62.8879583333333</v>
      </c>
      <c r="E70" s="41">
        <f ca="1" t="shared" si="1"/>
        <v>66</v>
      </c>
      <c r="F70" s="6">
        <v>41</v>
      </c>
      <c r="G70" s="2"/>
    </row>
    <row r="71" spans="1:7">
      <c r="A71" s="41" t="s">
        <v>69</v>
      </c>
      <c r="B71" s="31" t="s">
        <v>78</v>
      </c>
      <c r="C71" s="41"/>
      <c r="D71" s="22">
        <f ca="1">VLOOKUP(B71,计分表!B73:计分表!AF262,31,0)</f>
        <v>62.873675</v>
      </c>
      <c r="E71" s="41">
        <f ca="1" t="shared" si="1"/>
        <v>67</v>
      </c>
      <c r="F71" s="6">
        <v>42</v>
      </c>
      <c r="G71" s="2"/>
    </row>
    <row r="72" spans="1:7">
      <c r="A72" s="41" t="s">
        <v>69</v>
      </c>
      <c r="B72" s="31" t="s">
        <v>79</v>
      </c>
      <c r="C72" s="41"/>
      <c r="D72" s="22">
        <f ca="1">VLOOKUP(B72,计分表!B74:计分表!AF263,31,0)</f>
        <v>61.5214270833333</v>
      </c>
      <c r="E72" s="41">
        <f ca="1" t="shared" si="1"/>
        <v>86</v>
      </c>
      <c r="F72" s="6">
        <v>63</v>
      </c>
      <c r="G72" s="2"/>
    </row>
    <row r="73" spans="1:7">
      <c r="A73" s="41" t="s">
        <v>69</v>
      </c>
      <c r="B73" s="31" t="s">
        <v>80</v>
      </c>
      <c r="C73" s="41"/>
      <c r="D73" s="22">
        <f ca="1">VLOOKUP(B73,计分表!B75:计分表!AF264,31,0)</f>
        <v>63.3622</v>
      </c>
      <c r="E73" s="41">
        <f ca="1" t="shared" si="1"/>
        <v>58</v>
      </c>
      <c r="F73" s="6">
        <v>85</v>
      </c>
      <c r="G73" s="2"/>
    </row>
    <row r="74" spans="1:7">
      <c r="A74" s="41" t="s">
        <v>69</v>
      </c>
      <c r="B74" s="31" t="s">
        <v>81</v>
      </c>
      <c r="C74" s="41"/>
      <c r="D74" s="22">
        <f ca="1">VLOOKUP(B74,计分表!B76:计分表!AF265,31,0)</f>
        <v>62.5706</v>
      </c>
      <c r="E74" s="41">
        <f ca="1" t="shared" si="1"/>
        <v>70</v>
      </c>
      <c r="F74" s="6">
        <v>45</v>
      </c>
      <c r="G74" s="2"/>
    </row>
    <row r="75" spans="1:7">
      <c r="A75" s="41" t="s">
        <v>69</v>
      </c>
      <c r="B75" s="31" t="s">
        <v>82</v>
      </c>
      <c r="C75" s="41"/>
      <c r="D75" s="22">
        <f ca="1">VLOOKUP(B75,计分表!B77:计分表!AF266,31,0)</f>
        <v>63.63275</v>
      </c>
      <c r="E75" s="41">
        <f ca="1" t="shared" si="1"/>
        <v>56</v>
      </c>
      <c r="F75" s="6">
        <v>71</v>
      </c>
      <c r="G75" s="2"/>
    </row>
    <row r="76" spans="1:7">
      <c r="A76" s="41" t="s">
        <v>69</v>
      </c>
      <c r="B76" s="31" t="s">
        <v>83</v>
      </c>
      <c r="C76" s="41"/>
      <c r="D76" s="22">
        <f ca="1">VLOOKUP(B76,计分表!B78:计分表!AF267,31,0)</f>
        <v>61.4983333333333</v>
      </c>
      <c r="E76" s="41">
        <f ca="1" t="shared" si="1"/>
        <v>87</v>
      </c>
      <c r="F76" s="6">
        <v>37</v>
      </c>
      <c r="G76" s="2"/>
    </row>
    <row r="77" spans="1:7">
      <c r="A77" s="41" t="s">
        <v>69</v>
      </c>
      <c r="B77" s="31" t="s">
        <v>84</v>
      </c>
      <c r="C77" s="41"/>
      <c r="D77" s="22">
        <f ca="1">VLOOKUP(B77,计分表!B79:计分表!AF268,31,0)</f>
        <v>59.8920952380952</v>
      </c>
      <c r="E77" s="41">
        <f ca="1" t="shared" si="1"/>
        <v>122</v>
      </c>
      <c r="F77" s="6">
        <v>97</v>
      </c>
      <c r="G77" s="2"/>
    </row>
    <row r="78" spans="1:7">
      <c r="A78" s="41" t="s">
        <v>69</v>
      </c>
      <c r="B78" s="31" t="s">
        <v>85</v>
      </c>
      <c r="C78" s="41"/>
      <c r="D78" s="22">
        <f ca="1">VLOOKUP(B78,计分表!B80:计分表!AF269,31,0)</f>
        <v>63.9278125</v>
      </c>
      <c r="E78" s="41">
        <f ca="1" t="shared" si="1"/>
        <v>54</v>
      </c>
      <c r="F78" s="6">
        <v>81</v>
      </c>
      <c r="G78" s="2"/>
    </row>
    <row r="79" spans="1:7">
      <c r="A79" s="41" t="s">
        <v>69</v>
      </c>
      <c r="B79" s="31" t="s">
        <v>86</v>
      </c>
      <c r="C79" s="41"/>
      <c r="D79" s="22">
        <f ca="1">VLOOKUP(B79,计分表!B81:计分表!AF270,31,0)</f>
        <v>61.2502857142857</v>
      </c>
      <c r="E79" s="41">
        <f ca="1" t="shared" si="1"/>
        <v>92</v>
      </c>
      <c r="F79" s="6">
        <v>57</v>
      </c>
      <c r="G79" s="2"/>
    </row>
    <row r="80" spans="1:7">
      <c r="A80" s="41" t="s">
        <v>69</v>
      </c>
      <c r="B80" s="31" t="s">
        <v>87</v>
      </c>
      <c r="C80" s="41"/>
      <c r="D80" s="22">
        <f ca="1">VLOOKUP(B80,计分表!B82:计分表!AF271,31,0)</f>
        <v>58.2198</v>
      </c>
      <c r="E80" s="41">
        <f ca="1" t="shared" si="1"/>
        <v>144</v>
      </c>
      <c r="F80" s="6">
        <v>122</v>
      </c>
      <c r="G80" s="2"/>
    </row>
    <row r="81" spans="1:7">
      <c r="A81" s="41" t="s">
        <v>69</v>
      </c>
      <c r="B81" s="31" t="s">
        <v>88</v>
      </c>
      <c r="C81" s="41"/>
      <c r="D81" s="22">
        <f ca="1">VLOOKUP(B81,计分表!B83:计分表!AF272,31,0)</f>
        <v>63.3518666666667</v>
      </c>
      <c r="E81" s="41">
        <f ca="1" t="shared" si="1"/>
        <v>59</v>
      </c>
      <c r="F81" s="6">
        <v>87</v>
      </c>
      <c r="G81" s="2"/>
    </row>
    <row r="82" spans="1:7">
      <c r="A82" s="41" t="s">
        <v>69</v>
      </c>
      <c r="B82" s="31" t="s">
        <v>89</v>
      </c>
      <c r="C82" s="41"/>
      <c r="D82" s="22">
        <f ca="1">VLOOKUP(B82,计分表!B84:计分表!AF273,31,0)</f>
        <v>60.8636</v>
      </c>
      <c r="E82" s="41">
        <f ca="1" t="shared" si="1"/>
        <v>103</v>
      </c>
      <c r="F82" s="6">
        <v>104</v>
      </c>
      <c r="G82" s="2"/>
    </row>
    <row r="83" spans="1:7">
      <c r="A83" s="41" t="s">
        <v>69</v>
      </c>
      <c r="B83" s="31" t="s">
        <v>90</v>
      </c>
      <c r="C83" s="41"/>
      <c r="D83" s="22">
        <f ca="1">VLOOKUP(B83,计分表!B85:计分表!AF274,31,0)</f>
        <v>57.2003888888889</v>
      </c>
      <c r="E83" s="41">
        <f ca="1" t="shared" si="1"/>
        <v>155</v>
      </c>
      <c r="F83" s="6">
        <v>146</v>
      </c>
      <c r="G83" s="2"/>
    </row>
    <row r="84" spans="1:7">
      <c r="A84" s="41" t="s">
        <v>69</v>
      </c>
      <c r="B84" s="31" t="s">
        <v>91</v>
      </c>
      <c r="C84" s="41"/>
      <c r="D84" s="22">
        <f ca="1">VLOOKUP(B84,计分表!B86:计分表!AF275,31,0)</f>
        <v>58.7224770833333</v>
      </c>
      <c r="E84" s="41">
        <f ca="1" t="shared" si="1"/>
        <v>140</v>
      </c>
      <c r="F84" s="6">
        <v>126</v>
      </c>
      <c r="G84" s="2"/>
    </row>
    <row r="85" spans="1:7">
      <c r="A85" s="41" t="s">
        <v>69</v>
      </c>
      <c r="B85" s="31" t="s">
        <v>92</v>
      </c>
      <c r="C85" s="41"/>
      <c r="D85" s="22">
        <f ca="1">VLOOKUP(B85,计分表!B87:计分表!AF276,31,0)</f>
        <v>56.0702</v>
      </c>
      <c r="E85" s="41">
        <f ca="1" t="shared" si="1"/>
        <v>166</v>
      </c>
      <c r="F85" s="6">
        <v>165</v>
      </c>
      <c r="G85" s="2"/>
    </row>
    <row r="86" spans="1:7">
      <c r="A86" s="41" t="s">
        <v>69</v>
      </c>
      <c r="B86" s="31" t="s">
        <v>93</v>
      </c>
      <c r="C86" s="41"/>
      <c r="D86" s="22">
        <f ca="1">VLOOKUP(B86,计分表!B88:计分表!AF277,31,0)</f>
        <v>56.3651979166667</v>
      </c>
      <c r="E86" s="41">
        <f ca="1" t="shared" si="1"/>
        <v>163</v>
      </c>
      <c r="F86" s="6">
        <v>155</v>
      </c>
      <c r="G86" s="2"/>
    </row>
    <row r="87" spans="1:7">
      <c r="A87" s="41" t="s">
        <v>69</v>
      </c>
      <c r="B87" s="31" t="s">
        <v>94</v>
      </c>
      <c r="C87" s="41"/>
      <c r="D87" s="22">
        <f ca="1">VLOOKUP(B87,计分表!B89:计分表!AF278,31,0)</f>
        <v>57.5012</v>
      </c>
      <c r="E87" s="41">
        <f ca="1" t="shared" si="1"/>
        <v>150</v>
      </c>
      <c r="F87" s="6">
        <v>144</v>
      </c>
      <c r="G87" s="2"/>
    </row>
    <row r="88" spans="1:7">
      <c r="A88" s="41" t="s">
        <v>69</v>
      </c>
      <c r="B88" s="31" t="s">
        <v>95</v>
      </c>
      <c r="C88" s="41"/>
      <c r="D88" s="22">
        <f ca="1">VLOOKUP(B88,计分表!B90:计分表!AF279,31,0)</f>
        <v>59.3362</v>
      </c>
      <c r="E88" s="41">
        <f ca="1" t="shared" si="1"/>
        <v>133</v>
      </c>
      <c r="F88" s="6">
        <v>133</v>
      </c>
      <c r="G88" s="2"/>
    </row>
    <row r="89" spans="1:7">
      <c r="A89" s="41" t="s">
        <v>69</v>
      </c>
      <c r="B89" s="31" t="s">
        <v>96</v>
      </c>
      <c r="C89" s="41"/>
      <c r="D89" s="22">
        <f ca="1">VLOOKUP(B89,计分表!B91:计分表!AF280,31,0)</f>
        <v>59.4046583333333</v>
      </c>
      <c r="E89" s="41">
        <f ca="1" t="shared" si="1"/>
        <v>129</v>
      </c>
      <c r="F89" s="6">
        <v>116</v>
      </c>
      <c r="G89" s="2"/>
    </row>
    <row r="90" spans="1:7">
      <c r="A90" s="41" t="s">
        <v>69</v>
      </c>
      <c r="B90" s="31" t="s">
        <v>97</v>
      </c>
      <c r="C90" s="41"/>
      <c r="D90" s="22">
        <f ca="1">VLOOKUP(B90,计分表!B92:计分表!AF281,31,0)</f>
        <v>57.2016</v>
      </c>
      <c r="E90" s="41">
        <f ca="1" t="shared" si="1"/>
        <v>154</v>
      </c>
      <c r="F90" s="6">
        <v>139</v>
      </c>
      <c r="G90" s="2"/>
    </row>
    <row r="91" spans="1:7">
      <c r="A91" s="41" t="s">
        <v>69</v>
      </c>
      <c r="B91" s="31" t="s">
        <v>98</v>
      </c>
      <c r="C91" s="41"/>
      <c r="D91" s="22">
        <f ca="1">VLOOKUP(B91,计分表!B93:计分表!AF282,31,0)</f>
        <v>56.5933125</v>
      </c>
      <c r="E91" s="41">
        <f ca="1" t="shared" si="1"/>
        <v>160</v>
      </c>
      <c r="F91" s="6">
        <v>161</v>
      </c>
      <c r="G91" s="2"/>
    </row>
    <row r="92" spans="1:7">
      <c r="A92" s="41" t="s">
        <v>69</v>
      </c>
      <c r="B92" s="31" t="s">
        <v>99</v>
      </c>
      <c r="C92" s="41"/>
      <c r="D92" s="22">
        <f ca="1">VLOOKUP(B92,计分表!B94:计分表!AF283,31,0)</f>
        <v>53.275</v>
      </c>
      <c r="E92" s="41">
        <f ca="1" t="shared" si="1"/>
        <v>180</v>
      </c>
      <c r="F92" s="6">
        <v>182</v>
      </c>
      <c r="G92" s="2"/>
    </row>
    <row r="93" spans="1:7">
      <c r="A93" s="41" t="s">
        <v>69</v>
      </c>
      <c r="B93" s="31" t="s">
        <v>100</v>
      </c>
      <c r="C93" s="41"/>
      <c r="D93" s="22">
        <f ca="1">VLOOKUP(B93,计分表!B95:计分表!AF284,31,0)</f>
        <v>47.3830952380952</v>
      </c>
      <c r="E93" s="41">
        <f ca="1" t="shared" si="1"/>
        <v>187</v>
      </c>
      <c r="F93" s="6">
        <v>186</v>
      </c>
      <c r="G93" s="2"/>
    </row>
    <row r="94" spans="1:7">
      <c r="A94" s="41" t="s">
        <v>101</v>
      </c>
      <c r="B94" s="41" t="s">
        <v>102</v>
      </c>
      <c r="C94" s="41"/>
      <c r="D94" s="22">
        <f ca="1">VLOOKUP(B94,计分表!B96:计分表!AF285,31,0)</f>
        <v>78.0244375</v>
      </c>
      <c r="E94" s="41">
        <f ca="1" t="shared" si="1"/>
        <v>10</v>
      </c>
      <c r="F94" s="6">
        <v>2</v>
      </c>
      <c r="G94" s="2"/>
    </row>
    <row r="95" spans="1:7">
      <c r="A95" s="41" t="s">
        <v>101</v>
      </c>
      <c r="B95" s="41" t="s">
        <v>103</v>
      </c>
      <c r="C95" s="41"/>
      <c r="D95" s="22">
        <f ca="1">VLOOKUP(B95,计分表!B97:计分表!AF286,31,0)</f>
        <v>76.0319166666667</v>
      </c>
      <c r="E95" s="41">
        <f ca="1" t="shared" si="1"/>
        <v>14</v>
      </c>
      <c r="F95" s="6">
        <v>5</v>
      </c>
      <c r="G95" s="2"/>
    </row>
    <row r="96" spans="1:7">
      <c r="A96" s="41" t="s">
        <v>101</v>
      </c>
      <c r="B96" s="41" t="s">
        <v>104</v>
      </c>
      <c r="C96" s="41"/>
      <c r="D96" s="22">
        <f ca="1">VLOOKUP(B96,计分表!B98:计分表!AF287,31,0)</f>
        <v>66.8103993055555</v>
      </c>
      <c r="E96" s="41">
        <f ca="1" t="shared" si="1"/>
        <v>37</v>
      </c>
      <c r="F96" s="6">
        <v>26</v>
      </c>
      <c r="G96" s="2"/>
    </row>
    <row r="97" spans="1:7">
      <c r="A97" s="41" t="s">
        <v>101</v>
      </c>
      <c r="B97" s="41" t="s">
        <v>105</v>
      </c>
      <c r="C97" s="41"/>
      <c r="D97" s="22">
        <f ca="1">VLOOKUP(B97,计分表!B99:计分表!AF288,31,0)</f>
        <v>67.1726854166667</v>
      </c>
      <c r="E97" s="41">
        <f ca="1" t="shared" si="1"/>
        <v>34</v>
      </c>
      <c r="F97" s="6">
        <v>31</v>
      </c>
      <c r="G97" s="2"/>
    </row>
    <row r="98" spans="1:7">
      <c r="A98" s="41" t="s">
        <v>101</v>
      </c>
      <c r="B98" s="41" t="s">
        <v>106</v>
      </c>
      <c r="C98" s="41"/>
      <c r="D98" s="22">
        <f ca="1">VLOOKUP(B98,计分表!B100:计分表!AF289,31,0)</f>
        <v>61.444875</v>
      </c>
      <c r="E98" s="41">
        <f ca="1" t="shared" si="1"/>
        <v>89</v>
      </c>
      <c r="F98" s="6">
        <v>58</v>
      </c>
      <c r="G98" s="2"/>
    </row>
    <row r="99" spans="1:7">
      <c r="A99" s="41" t="s">
        <v>101</v>
      </c>
      <c r="B99" s="41" t="s">
        <v>107</v>
      </c>
      <c r="C99" s="41"/>
      <c r="D99" s="22">
        <f ca="1">VLOOKUP(B99,计分表!B101:计分表!AF290,31,0)</f>
        <v>61.4900486111111</v>
      </c>
      <c r="E99" s="41">
        <f ca="1" t="shared" si="1"/>
        <v>88</v>
      </c>
      <c r="F99" s="6">
        <v>70</v>
      </c>
      <c r="G99" s="2"/>
    </row>
    <row r="100" spans="1:7">
      <c r="A100" s="41" t="s">
        <v>101</v>
      </c>
      <c r="B100" s="41" t="s">
        <v>108</v>
      </c>
      <c r="C100" s="41"/>
      <c r="D100" s="22">
        <f ca="1">VLOOKUP(B100,计分表!B102:计分表!AF291,31,0)</f>
        <v>60.3994861111111</v>
      </c>
      <c r="E100" s="41">
        <f ca="1" t="shared" si="1"/>
        <v>116</v>
      </c>
      <c r="F100" s="6">
        <v>89</v>
      </c>
      <c r="G100" s="2"/>
    </row>
    <row r="101" spans="1:7">
      <c r="A101" s="41" t="s">
        <v>101</v>
      </c>
      <c r="B101" s="41" t="s">
        <v>109</v>
      </c>
      <c r="C101" s="41"/>
      <c r="D101" s="22">
        <f ca="1">VLOOKUP(B101,计分表!B103:计分表!AF292,31,0)</f>
        <v>59.0179097222222</v>
      </c>
      <c r="E101" s="41">
        <f ca="1" t="shared" si="1"/>
        <v>136</v>
      </c>
      <c r="F101" s="6">
        <v>130</v>
      </c>
      <c r="G101" s="2"/>
    </row>
    <row r="102" spans="1:7">
      <c r="A102" s="41" t="s">
        <v>101</v>
      </c>
      <c r="B102" s="41" t="s">
        <v>110</v>
      </c>
      <c r="C102" s="41"/>
      <c r="D102" s="22">
        <f ca="1">VLOOKUP(B102,计分表!B104:计分表!AF293,31,0)</f>
        <v>61.1011111111111</v>
      </c>
      <c r="E102" s="41">
        <f ca="1" t="shared" si="1"/>
        <v>97</v>
      </c>
      <c r="F102" s="6">
        <v>69</v>
      </c>
      <c r="G102" s="2"/>
    </row>
    <row r="103" spans="1:7">
      <c r="A103" s="41" t="s">
        <v>101</v>
      </c>
      <c r="B103" s="41" t="s">
        <v>111</v>
      </c>
      <c r="C103" s="41"/>
      <c r="D103" s="22">
        <f ca="1">VLOOKUP(B103,计分表!B105:计分表!AF294,31,0)</f>
        <v>61.0045208333333</v>
      </c>
      <c r="E103" s="41">
        <f ca="1" t="shared" si="1"/>
        <v>100</v>
      </c>
      <c r="F103" s="6">
        <v>119</v>
      </c>
      <c r="G103" s="2"/>
    </row>
    <row r="104" spans="1:7">
      <c r="A104" s="41" t="s">
        <v>101</v>
      </c>
      <c r="B104" s="41" t="s">
        <v>112</v>
      </c>
      <c r="C104" s="41"/>
      <c r="D104" s="22">
        <f ca="1">VLOOKUP(B104,计分表!B106:计分表!AF295,31,0)</f>
        <v>62.0245</v>
      </c>
      <c r="E104" s="41">
        <f ca="1" t="shared" si="1"/>
        <v>80</v>
      </c>
      <c r="F104" s="6">
        <v>107</v>
      </c>
      <c r="G104" s="2"/>
    </row>
    <row r="105" spans="1:7">
      <c r="A105" s="41" t="s">
        <v>101</v>
      </c>
      <c r="B105" s="41" t="s">
        <v>113</v>
      </c>
      <c r="C105" s="41"/>
      <c r="D105" s="22">
        <f ca="1">VLOOKUP(B105,计分表!B107:计分表!AF296,31,0)</f>
        <v>58.9171729166667</v>
      </c>
      <c r="E105" s="41">
        <f ca="1" t="shared" si="1"/>
        <v>138</v>
      </c>
      <c r="F105" s="6">
        <v>129</v>
      </c>
      <c r="G105" s="2"/>
    </row>
    <row r="106" spans="1:7">
      <c r="A106" s="41" t="s">
        <v>101</v>
      </c>
      <c r="B106" s="41" t="s">
        <v>114</v>
      </c>
      <c r="C106" s="41"/>
      <c r="D106" s="22">
        <f ca="1">VLOOKUP(B106,计分表!B108:计分表!AF297,31,0)</f>
        <v>60.5876979166667</v>
      </c>
      <c r="E106" s="41">
        <f ca="1" t="shared" si="1"/>
        <v>110</v>
      </c>
      <c r="F106" s="6">
        <v>94</v>
      </c>
      <c r="G106" s="2"/>
    </row>
    <row r="107" spans="1:7">
      <c r="A107" s="41" t="s">
        <v>101</v>
      </c>
      <c r="B107" s="41" t="s">
        <v>115</v>
      </c>
      <c r="C107" s="41"/>
      <c r="D107" s="22">
        <f ca="1">VLOOKUP(B107,计分表!B109:计分表!AF298,31,0)</f>
        <v>65.8969270833333</v>
      </c>
      <c r="E107" s="41">
        <f ca="1" t="shared" si="1"/>
        <v>42</v>
      </c>
      <c r="F107" s="6">
        <v>82</v>
      </c>
      <c r="G107" s="2"/>
    </row>
    <row r="108" spans="1:7">
      <c r="A108" s="41" t="s">
        <v>101</v>
      </c>
      <c r="B108" s="41" t="s">
        <v>116</v>
      </c>
      <c r="C108" s="41"/>
      <c r="D108" s="22">
        <f ca="1">VLOOKUP(B108,计分表!B110:计分表!AF299,31,0)</f>
        <v>60.9191666666667</v>
      </c>
      <c r="E108" s="41">
        <f ca="1" t="shared" si="1"/>
        <v>102</v>
      </c>
      <c r="F108" s="6">
        <v>61</v>
      </c>
      <c r="G108" s="2"/>
    </row>
    <row r="109" spans="1:7">
      <c r="A109" s="41" t="s">
        <v>101</v>
      </c>
      <c r="B109" s="41" t="s">
        <v>117</v>
      </c>
      <c r="C109" s="41"/>
      <c r="D109" s="22">
        <f ca="1">VLOOKUP(B109,计分表!B111:计分表!AF300,31,0)</f>
        <v>61.2552777777778</v>
      </c>
      <c r="E109" s="41">
        <f ca="1" t="shared" si="1"/>
        <v>91</v>
      </c>
      <c r="F109" s="6">
        <v>151</v>
      </c>
      <c r="G109" s="2"/>
    </row>
    <row r="110" spans="1:7">
      <c r="A110" s="41" t="s">
        <v>101</v>
      </c>
      <c r="B110" s="41" t="s">
        <v>118</v>
      </c>
      <c r="C110" s="41"/>
      <c r="D110" s="22">
        <f ca="1">VLOOKUP(B110,计分表!B112:计分表!AF301,31,0)</f>
        <v>59.7473645833333</v>
      </c>
      <c r="E110" s="41">
        <f ca="1" t="shared" si="1"/>
        <v>125</v>
      </c>
      <c r="F110" s="6">
        <v>140</v>
      </c>
      <c r="G110" s="2"/>
    </row>
    <row r="111" spans="1:7">
      <c r="A111" s="41" t="s">
        <v>101</v>
      </c>
      <c r="B111" s="41" t="s">
        <v>119</v>
      </c>
      <c r="C111" s="41"/>
      <c r="D111" s="22">
        <f ca="1">VLOOKUP(B111,计分表!B113:计分表!AF302,31,0)</f>
        <v>54.680425</v>
      </c>
      <c r="E111" s="41">
        <f ca="1" t="shared" si="1"/>
        <v>176</v>
      </c>
      <c r="F111" s="6">
        <v>173</v>
      </c>
      <c r="G111" s="2"/>
    </row>
    <row r="112" spans="1:7">
      <c r="A112" s="41" t="s">
        <v>101</v>
      </c>
      <c r="B112" s="41" t="s">
        <v>120</v>
      </c>
      <c r="C112" s="41"/>
      <c r="D112" s="22">
        <f ca="1">VLOOKUP(B112,计分表!B114:计分表!AF303,31,0)</f>
        <v>54.8712666666667</v>
      </c>
      <c r="E112" s="41">
        <f ca="1" t="shared" si="1"/>
        <v>174</v>
      </c>
      <c r="F112" s="6">
        <v>168</v>
      </c>
      <c r="G112" s="2"/>
    </row>
    <row r="113" spans="1:7">
      <c r="A113" s="41" t="s">
        <v>101</v>
      </c>
      <c r="B113" s="41" t="s">
        <v>121</v>
      </c>
      <c r="C113" s="41"/>
      <c r="D113" s="22">
        <f ca="1">VLOOKUP(B113,计分表!B115:计分表!AF304,31,0)</f>
        <v>60.8387673611111</v>
      </c>
      <c r="E113" s="41">
        <f ca="1" t="shared" si="1"/>
        <v>105</v>
      </c>
      <c r="F113" s="6">
        <v>141</v>
      </c>
      <c r="G113" s="2"/>
    </row>
    <row r="114" spans="1:7">
      <c r="A114" s="41" t="s">
        <v>101</v>
      </c>
      <c r="B114" s="41" t="s">
        <v>122</v>
      </c>
      <c r="C114" s="41"/>
      <c r="D114" s="22">
        <f ca="1">VLOOKUP(B114,计分表!B116:计分表!AF305,31,0)</f>
        <v>54.93605225</v>
      </c>
      <c r="E114" s="41">
        <f ca="1" t="shared" si="1"/>
        <v>173</v>
      </c>
      <c r="F114" s="6">
        <v>172</v>
      </c>
      <c r="G114" s="2"/>
    </row>
    <row r="115" spans="1:7">
      <c r="A115" s="41" t="s">
        <v>101</v>
      </c>
      <c r="B115" s="41" t="s">
        <v>123</v>
      </c>
      <c r="C115" s="41"/>
      <c r="D115" s="22">
        <f ca="1">VLOOKUP(B115,计分表!B117:计分表!AF306,31,0)</f>
        <v>37.668</v>
      </c>
      <c r="E115" s="41">
        <f ca="1" t="shared" si="1"/>
        <v>190</v>
      </c>
      <c r="F115" s="6">
        <v>190</v>
      </c>
      <c r="G115" s="2"/>
    </row>
    <row r="116" spans="1:7">
      <c r="A116" s="41" t="s">
        <v>101</v>
      </c>
      <c r="B116" s="41" t="s">
        <v>124</v>
      </c>
      <c r="C116" s="41"/>
      <c r="D116" s="22">
        <f ca="1">VLOOKUP(B116,计分表!B118:计分表!AF307,31,0)</f>
        <v>53.2651333333333</v>
      </c>
      <c r="E116" s="41">
        <f ca="1" t="shared" si="1"/>
        <v>181</v>
      </c>
      <c r="F116" s="6">
        <v>178</v>
      </c>
      <c r="G116" s="2"/>
    </row>
    <row r="117" spans="1:7">
      <c r="A117" s="41" t="s">
        <v>101</v>
      </c>
      <c r="B117" s="41" t="s">
        <v>125</v>
      </c>
      <c r="C117" s="41"/>
      <c r="D117" s="22">
        <f ca="1">VLOOKUP(B117,计分表!B119:计分表!AF308,31,0)</f>
        <v>55.6602666666667</v>
      </c>
      <c r="E117" s="41">
        <f ca="1" t="shared" si="1"/>
        <v>169</v>
      </c>
      <c r="F117" s="6">
        <v>169</v>
      </c>
      <c r="G117" s="2"/>
    </row>
    <row r="118" spans="1:7">
      <c r="A118" s="41" t="s">
        <v>101</v>
      </c>
      <c r="B118" s="41" t="s">
        <v>126</v>
      </c>
      <c r="C118" s="41"/>
      <c r="D118" s="22">
        <f ca="1">VLOOKUP(B118,计分表!B120:计分表!AF309,31,0)</f>
        <v>61.1036354166667</v>
      </c>
      <c r="E118" s="41">
        <f ca="1" t="shared" si="1"/>
        <v>96</v>
      </c>
      <c r="F118" s="6">
        <v>115</v>
      </c>
      <c r="G118" s="2"/>
    </row>
    <row r="119" spans="1:7">
      <c r="A119" s="41" t="s">
        <v>101</v>
      </c>
      <c r="B119" s="41" t="s">
        <v>127</v>
      </c>
      <c r="C119" s="41"/>
      <c r="D119" s="22">
        <f ca="1">VLOOKUP(B119,计分表!B121:计分表!AF310,31,0)</f>
        <v>57.4376666666667</v>
      </c>
      <c r="E119" s="41">
        <f ca="1" t="shared" si="1"/>
        <v>151</v>
      </c>
      <c r="F119" s="6">
        <v>158</v>
      </c>
      <c r="G119" s="2"/>
    </row>
    <row r="120" spans="1:7">
      <c r="A120" s="41" t="s">
        <v>101</v>
      </c>
      <c r="B120" s="41" t="s">
        <v>128</v>
      </c>
      <c r="C120" s="41"/>
      <c r="D120" s="22">
        <f ca="1">VLOOKUP(B120,计分表!B122:计分表!AF311,31,0)</f>
        <v>55.7682666666667</v>
      </c>
      <c r="E120" s="41">
        <f ca="1" t="shared" si="1"/>
        <v>168</v>
      </c>
      <c r="F120" s="6">
        <v>167</v>
      </c>
      <c r="G120" s="2"/>
    </row>
    <row r="121" spans="1:7">
      <c r="A121" s="41" t="s">
        <v>101</v>
      </c>
      <c r="B121" s="41" t="s">
        <v>129</v>
      </c>
      <c r="C121" s="41"/>
      <c r="D121" s="22">
        <f ca="1">VLOOKUP(B121,计分表!B123:计分表!AF312,31,0)</f>
        <v>55.5767020833333</v>
      </c>
      <c r="E121" s="41">
        <f ca="1" t="shared" si="1"/>
        <v>170</v>
      </c>
      <c r="F121" s="6">
        <v>177</v>
      </c>
      <c r="G121" s="2"/>
    </row>
    <row r="122" spans="1:7">
      <c r="A122" s="41" t="s">
        <v>101</v>
      </c>
      <c r="B122" s="41" t="s">
        <v>130</v>
      </c>
      <c r="C122" s="41"/>
      <c r="D122" s="22">
        <f ca="1">VLOOKUP(B122,计分表!B124:计分表!AF313,31,0)</f>
        <v>52.7422666666667</v>
      </c>
      <c r="E122" s="41">
        <f ca="1" t="shared" si="1"/>
        <v>182</v>
      </c>
      <c r="F122" s="6">
        <v>181</v>
      </c>
      <c r="G122" s="2"/>
    </row>
    <row r="123" spans="1:7">
      <c r="A123" s="41" t="s">
        <v>101</v>
      </c>
      <c r="B123" s="41" t="s">
        <v>131</v>
      </c>
      <c r="C123" s="41"/>
      <c r="D123" s="22">
        <f ca="1">VLOOKUP(B123,计分表!B125:计分表!AF314,31,0)</f>
        <v>46.5398666666667</v>
      </c>
      <c r="E123" s="41">
        <f ca="1" t="shared" si="1"/>
        <v>188</v>
      </c>
      <c r="F123" s="6">
        <v>187</v>
      </c>
      <c r="G123" s="2"/>
    </row>
    <row r="124" spans="1:7">
      <c r="A124" s="41" t="s">
        <v>101</v>
      </c>
      <c r="B124" s="41" t="s">
        <v>132</v>
      </c>
      <c r="C124" s="41"/>
      <c r="D124" s="22">
        <f ca="1">VLOOKUP(B124,计分表!B126:计分表!AF315,31,0)</f>
        <v>47.5257708333333</v>
      </c>
      <c r="E124" s="41">
        <f ca="1" t="shared" si="1"/>
        <v>186</v>
      </c>
      <c r="F124" s="6">
        <v>188</v>
      </c>
      <c r="G124" s="2"/>
    </row>
    <row r="125" spans="1:7">
      <c r="A125" s="41" t="s">
        <v>101</v>
      </c>
      <c r="B125" s="41" t="s">
        <v>133</v>
      </c>
      <c r="C125" s="41"/>
      <c r="D125" s="22">
        <f ca="1">VLOOKUP(B125,计分表!B127:计分表!AF316,31,0)</f>
        <v>43.646</v>
      </c>
      <c r="E125" s="41">
        <f ca="1" t="shared" si="1"/>
        <v>189</v>
      </c>
      <c r="F125" s="6">
        <v>189</v>
      </c>
      <c r="G125" s="2"/>
    </row>
    <row r="126" spans="1:7">
      <c r="A126" s="41" t="s">
        <v>134</v>
      </c>
      <c r="B126" s="41" t="s">
        <v>135</v>
      </c>
      <c r="C126" s="41"/>
      <c r="D126" s="22">
        <f ca="1">VLOOKUP(B126,计分表!B128:计分表!AF317,31,0)</f>
        <v>75.0548</v>
      </c>
      <c r="E126" s="41">
        <f ca="1" t="shared" si="1"/>
        <v>15</v>
      </c>
      <c r="F126" s="6">
        <v>12</v>
      </c>
      <c r="G126" s="2"/>
    </row>
    <row r="127" spans="1:7">
      <c r="A127" s="41" t="s">
        <v>134</v>
      </c>
      <c r="B127" s="41" t="s">
        <v>136</v>
      </c>
      <c r="C127" s="41"/>
      <c r="D127" s="22">
        <f ca="1">VLOOKUP(B127,计分表!B129:计分表!AF318,31,0)</f>
        <v>69.9116666666667</v>
      </c>
      <c r="E127" s="41">
        <f ca="1" t="shared" si="1"/>
        <v>29</v>
      </c>
      <c r="F127" s="6">
        <v>25</v>
      </c>
      <c r="G127" s="2"/>
    </row>
    <row r="128" spans="1:7">
      <c r="A128" s="41" t="s">
        <v>134</v>
      </c>
      <c r="B128" s="41" t="s">
        <v>137</v>
      </c>
      <c r="C128" s="41"/>
      <c r="D128" s="22">
        <f ca="1">VLOOKUP(B128,计分表!B130:计分表!AF319,31,0)</f>
        <v>62.7176111111111</v>
      </c>
      <c r="E128" s="41">
        <f ca="1" t="shared" si="1"/>
        <v>68</v>
      </c>
      <c r="F128" s="6">
        <v>34</v>
      </c>
      <c r="G128" s="2"/>
    </row>
    <row r="129" spans="1:7">
      <c r="A129" s="41" t="s">
        <v>134</v>
      </c>
      <c r="B129" s="41" t="s">
        <v>138</v>
      </c>
      <c r="C129" s="41"/>
      <c r="D129" s="22">
        <f ca="1">VLOOKUP(B129,计分表!B131:计分表!AF320,31,0)</f>
        <v>61.6491875</v>
      </c>
      <c r="E129" s="41">
        <f ca="1" t="shared" si="1"/>
        <v>84</v>
      </c>
      <c r="F129" s="6">
        <v>66</v>
      </c>
      <c r="G129" s="2"/>
    </row>
    <row r="130" spans="1:7">
      <c r="A130" s="41" t="s">
        <v>134</v>
      </c>
      <c r="B130" s="41" t="s">
        <v>139</v>
      </c>
      <c r="C130" s="41"/>
      <c r="D130" s="22">
        <f ca="1">VLOOKUP(B130,计分表!B132:计分表!AF321,31,0)</f>
        <v>66.5200395833333</v>
      </c>
      <c r="E130" s="41">
        <f ca="1" t="shared" ref="E130:E191" si="2">RANK(D130,D$2:D$191)</f>
        <v>39</v>
      </c>
      <c r="F130" s="6">
        <v>36</v>
      </c>
      <c r="G130" s="2"/>
    </row>
    <row r="131" spans="1:7">
      <c r="A131" s="41" t="s">
        <v>134</v>
      </c>
      <c r="B131" s="41" t="s">
        <v>140</v>
      </c>
      <c r="C131" s="41"/>
      <c r="D131" s="22">
        <f ca="1">VLOOKUP(B131,计分表!B133:计分表!AF322,31,0)</f>
        <v>62.30415625</v>
      </c>
      <c r="E131" s="41">
        <f ca="1" t="shared" si="2"/>
        <v>75</v>
      </c>
      <c r="F131" s="6">
        <v>53</v>
      </c>
      <c r="G131" s="2"/>
    </row>
    <row r="132" spans="1:7">
      <c r="A132" s="41" t="s">
        <v>134</v>
      </c>
      <c r="B132" s="41" t="s">
        <v>141</v>
      </c>
      <c r="C132" s="41"/>
      <c r="D132" s="22">
        <f ca="1">VLOOKUP(B132,计分表!B134:计分表!AF323,31,0)</f>
        <v>70.97346875</v>
      </c>
      <c r="E132" s="41">
        <f ca="1" t="shared" si="2"/>
        <v>25</v>
      </c>
      <c r="F132" s="6">
        <v>49</v>
      </c>
      <c r="G132" s="2"/>
    </row>
    <row r="133" spans="1:7">
      <c r="A133" s="41" t="s">
        <v>134</v>
      </c>
      <c r="B133" s="41" t="s">
        <v>142</v>
      </c>
      <c r="C133" s="41"/>
      <c r="D133" s="22">
        <f ca="1">VLOOKUP(B133,计分表!B135:计分表!AF324,31,0)</f>
        <v>66.2427416666667</v>
      </c>
      <c r="E133" s="41">
        <f ca="1" t="shared" si="2"/>
        <v>40</v>
      </c>
      <c r="F133" s="6">
        <v>83</v>
      </c>
      <c r="G133" s="2"/>
    </row>
    <row r="134" spans="1:7">
      <c r="A134" s="41" t="s">
        <v>134</v>
      </c>
      <c r="B134" s="41" t="s">
        <v>143</v>
      </c>
      <c r="C134" s="41"/>
      <c r="D134" s="22">
        <f ca="1">VLOOKUP(B134,计分表!B136:计分表!AF325,31,0)</f>
        <v>65.8082658730159</v>
      </c>
      <c r="E134" s="41">
        <f ca="1" t="shared" si="2"/>
        <v>43</v>
      </c>
      <c r="F134" s="6">
        <v>62</v>
      </c>
      <c r="G134" s="2"/>
    </row>
    <row r="135" spans="1:7">
      <c r="A135" s="41" t="s">
        <v>134</v>
      </c>
      <c r="B135" s="41" t="s">
        <v>144</v>
      </c>
      <c r="C135" s="41"/>
      <c r="D135" s="22">
        <f ca="1">VLOOKUP(B135,计分表!B137:计分表!AF326,31,0)</f>
        <v>60.6354666666667</v>
      </c>
      <c r="E135" s="41">
        <f ca="1" t="shared" si="2"/>
        <v>108</v>
      </c>
      <c r="F135" s="6">
        <v>85</v>
      </c>
      <c r="G135" s="2"/>
    </row>
    <row r="136" spans="1:7">
      <c r="A136" s="41" t="s">
        <v>134</v>
      </c>
      <c r="B136" s="41" t="s">
        <v>145</v>
      </c>
      <c r="C136" s="41"/>
      <c r="D136" s="22">
        <f ca="1">VLOOKUP(B136,计分表!B138:计分表!AF327,31,0)</f>
        <v>59.4871875</v>
      </c>
      <c r="E136" s="41">
        <f ca="1" t="shared" si="2"/>
        <v>128</v>
      </c>
      <c r="F136" s="6">
        <v>118</v>
      </c>
      <c r="G136" s="2"/>
    </row>
    <row r="137" spans="1:7">
      <c r="A137" s="41" t="s">
        <v>134</v>
      </c>
      <c r="B137" s="41" t="s">
        <v>146</v>
      </c>
      <c r="C137" s="41"/>
      <c r="D137" s="22">
        <f ca="1">VLOOKUP(B137,计分表!B139:计分表!AF328,31,0)</f>
        <v>61.3476979166667</v>
      </c>
      <c r="E137" s="41">
        <f ca="1" t="shared" si="2"/>
        <v>90</v>
      </c>
      <c r="F137" s="6">
        <v>56</v>
      </c>
      <c r="G137" s="2"/>
    </row>
    <row r="138" spans="1:7">
      <c r="A138" s="41" t="s">
        <v>134</v>
      </c>
      <c r="B138" s="41" t="s">
        <v>147</v>
      </c>
      <c r="C138" s="41"/>
      <c r="D138" s="22">
        <f ca="1">VLOOKUP(B138,计分表!B140:计分表!AF329,31,0)</f>
        <v>61.2280104166667</v>
      </c>
      <c r="E138" s="41">
        <f ca="1" t="shared" si="2"/>
        <v>93</v>
      </c>
      <c r="F138" s="6">
        <v>78</v>
      </c>
      <c r="G138" s="2"/>
    </row>
    <row r="139" spans="1:7">
      <c r="A139" s="41" t="s">
        <v>134</v>
      </c>
      <c r="B139" s="41" t="s">
        <v>148</v>
      </c>
      <c r="C139" s="41"/>
      <c r="D139" s="22">
        <f ca="1">VLOOKUP(B139,计分表!B141:计分表!AF330,31,0)</f>
        <v>63.2395798611111</v>
      </c>
      <c r="E139" s="41">
        <f ca="1" t="shared" si="2"/>
        <v>61</v>
      </c>
      <c r="F139" s="6">
        <v>80</v>
      </c>
      <c r="G139" s="2"/>
    </row>
    <row r="140" spans="1:7">
      <c r="A140" s="41" t="s">
        <v>134</v>
      </c>
      <c r="B140" s="41" t="s">
        <v>149</v>
      </c>
      <c r="C140" s="41"/>
      <c r="D140" s="22">
        <f ca="1">VLOOKUP(B140,计分表!B142:计分表!AF331,31,0)</f>
        <v>68.8366</v>
      </c>
      <c r="E140" s="41">
        <f ca="1" t="shared" si="2"/>
        <v>31</v>
      </c>
      <c r="F140" s="6">
        <v>33</v>
      </c>
      <c r="G140" s="2"/>
    </row>
    <row r="141" spans="1:7">
      <c r="A141" s="41" t="s">
        <v>134</v>
      </c>
      <c r="B141" s="41" t="s">
        <v>150</v>
      </c>
      <c r="C141" s="41"/>
      <c r="D141" s="22">
        <f ca="1">VLOOKUP(B141,计分表!B143:计分表!AF332,31,0)</f>
        <v>63.0823333333333</v>
      </c>
      <c r="E141" s="41">
        <f ca="1" t="shared" si="2"/>
        <v>63</v>
      </c>
      <c r="F141" s="6">
        <v>55</v>
      </c>
      <c r="G141" s="2"/>
    </row>
    <row r="142" spans="1:7">
      <c r="A142" s="41" t="s">
        <v>134</v>
      </c>
      <c r="B142" s="41" t="s">
        <v>151</v>
      </c>
      <c r="C142" s="41"/>
      <c r="D142" s="22">
        <f ca="1">VLOOKUP(B142,计分表!B144:计分表!AF333,31,0)</f>
        <v>62.3809041666667</v>
      </c>
      <c r="E142" s="41">
        <f ca="1" t="shared" si="2"/>
        <v>72</v>
      </c>
      <c r="F142" s="6">
        <v>43</v>
      </c>
      <c r="G142" s="2"/>
    </row>
    <row r="143" spans="1:7">
      <c r="A143" s="41" t="s">
        <v>134</v>
      </c>
      <c r="B143" s="41" t="s">
        <v>152</v>
      </c>
      <c r="C143" s="41"/>
      <c r="D143" s="22">
        <f ca="1">VLOOKUP(B143,计分表!B145:计分表!AF334,31,0)</f>
        <v>61.6349333333333</v>
      </c>
      <c r="E143" s="41">
        <f ca="1" t="shared" si="2"/>
        <v>85</v>
      </c>
      <c r="F143" s="6">
        <v>76</v>
      </c>
      <c r="G143" s="2"/>
    </row>
    <row r="144" spans="1:7">
      <c r="A144" s="41" t="s">
        <v>134</v>
      </c>
      <c r="B144" s="41" t="s">
        <v>153</v>
      </c>
      <c r="C144" s="41"/>
      <c r="D144" s="22">
        <f ca="1">VLOOKUP(B144,计分表!B146:计分表!AF335,31,0)</f>
        <v>62.1766666666667</v>
      </c>
      <c r="E144" s="41">
        <f ca="1" t="shared" si="2"/>
        <v>77</v>
      </c>
      <c r="F144" s="6">
        <v>79</v>
      </c>
      <c r="G144" s="2"/>
    </row>
    <row r="145" spans="1:7">
      <c r="A145" s="41" t="s">
        <v>134</v>
      </c>
      <c r="B145" s="41" t="s">
        <v>154</v>
      </c>
      <c r="C145" s="41"/>
      <c r="D145" s="22">
        <f ca="1">VLOOKUP(B145,计分表!B147:计分表!AF336,31,0)</f>
        <v>63.2551125</v>
      </c>
      <c r="E145" s="41">
        <f ca="1" t="shared" si="2"/>
        <v>60</v>
      </c>
      <c r="F145" s="6">
        <v>75</v>
      </c>
      <c r="G145" s="2"/>
    </row>
    <row r="146" spans="1:7">
      <c r="A146" s="41" t="s">
        <v>134</v>
      </c>
      <c r="B146" s="41" t="s">
        <v>155</v>
      </c>
      <c r="C146" s="41"/>
      <c r="D146" s="22">
        <f ca="1">VLOOKUP(B146,计分表!B148:计分表!AF337,31,0)</f>
        <v>65.4851979166667</v>
      </c>
      <c r="E146" s="41">
        <f ca="1" t="shared" si="2"/>
        <v>45</v>
      </c>
      <c r="F146" s="6">
        <v>59</v>
      </c>
      <c r="G146" s="2"/>
    </row>
    <row r="147" spans="1:7">
      <c r="A147" s="41" t="s">
        <v>134</v>
      </c>
      <c r="B147" s="41" t="s">
        <v>156</v>
      </c>
      <c r="C147" s="41"/>
      <c r="D147" s="22">
        <f ca="1">VLOOKUP(B147,计分表!B149:计分表!AF338,31,0)</f>
        <v>60.1235074404762</v>
      </c>
      <c r="E147" s="41">
        <f ca="1" t="shared" si="2"/>
        <v>120</v>
      </c>
      <c r="F147" s="6">
        <v>98</v>
      </c>
      <c r="G147" s="2"/>
    </row>
    <row r="148" spans="1:7">
      <c r="A148" s="41" t="s">
        <v>134</v>
      </c>
      <c r="B148" s="41" t="s">
        <v>157</v>
      </c>
      <c r="C148" s="41"/>
      <c r="D148" s="22">
        <f ca="1">VLOOKUP(B148,计分表!B150:计分表!AF339,31,0)</f>
        <v>59.3938095238095</v>
      </c>
      <c r="E148" s="41">
        <f ca="1" t="shared" si="2"/>
        <v>130</v>
      </c>
      <c r="F148" s="6">
        <v>112</v>
      </c>
      <c r="G148" s="2"/>
    </row>
    <row r="149" spans="1:7">
      <c r="A149" s="41" t="s">
        <v>134</v>
      </c>
      <c r="B149" s="41" t="s">
        <v>158</v>
      </c>
      <c r="C149" s="41"/>
      <c r="D149" s="22">
        <f ca="1">VLOOKUP(B149,计分表!B151:计分表!AF340,31,0)</f>
        <v>57.7588666666667</v>
      </c>
      <c r="E149" s="41">
        <f ca="1" t="shared" si="2"/>
        <v>148</v>
      </c>
      <c r="F149" s="6">
        <v>150</v>
      </c>
      <c r="G149" s="2"/>
    </row>
    <row r="150" spans="1:7">
      <c r="A150" s="41" t="s">
        <v>134</v>
      </c>
      <c r="B150" s="41" t="s">
        <v>159</v>
      </c>
      <c r="C150" s="41"/>
      <c r="D150" s="22">
        <f ca="1">VLOOKUP(B150,计分表!B152:计分表!AF341,31,0)</f>
        <v>62.7083229166667</v>
      </c>
      <c r="E150" s="41">
        <f ca="1" t="shared" si="2"/>
        <v>69</v>
      </c>
      <c r="F150" s="6">
        <v>111</v>
      </c>
      <c r="G150" s="2"/>
    </row>
    <row r="151" spans="1:7">
      <c r="A151" s="41" t="s">
        <v>134</v>
      </c>
      <c r="B151" s="41" t="s">
        <v>160</v>
      </c>
      <c r="C151" s="41"/>
      <c r="D151" s="22">
        <f ca="1">VLOOKUP(B151,计分表!B153:计分表!AF342,31,0)</f>
        <v>60.6207053571429</v>
      </c>
      <c r="E151" s="41">
        <f ca="1" t="shared" si="2"/>
        <v>109</v>
      </c>
      <c r="F151" s="6">
        <v>87</v>
      </c>
      <c r="G151" s="2"/>
    </row>
    <row r="152" spans="1:7">
      <c r="A152" s="41" t="s">
        <v>134</v>
      </c>
      <c r="B152" s="41" t="s">
        <v>161</v>
      </c>
      <c r="C152" s="41"/>
      <c r="D152" s="22">
        <f ca="1">VLOOKUP(B152,计分表!B154:计分表!AF343,31,0)</f>
        <v>60.9775178571429</v>
      </c>
      <c r="E152" s="41">
        <f ca="1" t="shared" si="2"/>
        <v>101</v>
      </c>
      <c r="F152" s="6">
        <v>101</v>
      </c>
      <c r="G152" s="2"/>
    </row>
    <row r="153" spans="1:7">
      <c r="A153" s="41" t="s">
        <v>134</v>
      </c>
      <c r="B153" s="41" t="s">
        <v>162</v>
      </c>
      <c r="C153" s="41"/>
      <c r="D153" s="22">
        <f ca="1">VLOOKUP(B153,计分表!B155:计分表!AF344,31,0)</f>
        <v>57.9475451388889</v>
      </c>
      <c r="E153" s="41">
        <f ca="1" t="shared" si="2"/>
        <v>147</v>
      </c>
      <c r="F153" s="6">
        <v>142</v>
      </c>
      <c r="G153" s="2"/>
    </row>
    <row r="154" spans="1:7">
      <c r="A154" s="41" t="s">
        <v>134</v>
      </c>
      <c r="B154" s="41" t="s">
        <v>163</v>
      </c>
      <c r="C154" s="41"/>
      <c r="D154" s="22">
        <f ca="1">VLOOKUP(B154,计分表!B156:计分表!AF345,31,0)</f>
        <v>58.6158</v>
      </c>
      <c r="E154" s="41">
        <f ca="1" t="shared" si="2"/>
        <v>142</v>
      </c>
      <c r="F154" s="6">
        <v>134</v>
      </c>
      <c r="G154" s="2"/>
    </row>
    <row r="155" spans="1:7">
      <c r="A155" s="41" t="s">
        <v>134</v>
      </c>
      <c r="B155" s="41" t="s">
        <v>164</v>
      </c>
      <c r="C155" s="41"/>
      <c r="D155" s="22">
        <f ca="1">VLOOKUP(B155,计分表!B157:计分表!AF346,31,0)</f>
        <v>56.6598666666667</v>
      </c>
      <c r="E155" s="41">
        <f ca="1" t="shared" si="2"/>
        <v>159</v>
      </c>
      <c r="F155" s="6">
        <v>152</v>
      </c>
      <c r="G155" s="2"/>
    </row>
    <row r="156" spans="1:7">
      <c r="A156" s="41" t="s">
        <v>134</v>
      </c>
      <c r="B156" s="41" t="s">
        <v>165</v>
      </c>
      <c r="C156" s="41"/>
      <c r="D156" s="22">
        <f ca="1">VLOOKUP(B156,计分表!B158:计分表!AF347,31,0)</f>
        <v>57.16975</v>
      </c>
      <c r="E156" s="41">
        <f ca="1" t="shared" si="2"/>
        <v>156</v>
      </c>
      <c r="F156" s="6">
        <v>159</v>
      </c>
      <c r="G156" s="2"/>
    </row>
    <row r="157" spans="1:7">
      <c r="A157" s="41" t="s">
        <v>134</v>
      </c>
      <c r="B157" s="41" t="s">
        <v>166</v>
      </c>
      <c r="C157" s="41"/>
      <c r="D157" s="22">
        <f ca="1">VLOOKUP(B157,计分表!B159:计分表!AF348,31,0)</f>
        <v>55.9378666666667</v>
      </c>
      <c r="E157" s="41">
        <f ca="1" t="shared" si="2"/>
        <v>0</v>
      </c>
      <c r="F157" s="6">
        <v>166</v>
      </c>
      <c r="G157" s="2"/>
    </row>
    <row r="158" spans="1:7">
      <c r="A158" s="41" t="s">
        <v>134</v>
      </c>
      <c r="B158" s="41" t="s">
        <v>167</v>
      </c>
      <c r="C158" s="41"/>
      <c r="D158" s="22">
        <f ca="1">VLOOKUP(B158,计分表!B160:计分表!AF349,31,0)</f>
        <v>53.6539333333333</v>
      </c>
      <c r="E158" s="41">
        <f ca="1" t="shared" si="2"/>
        <v>179</v>
      </c>
      <c r="F158" s="6">
        <v>175</v>
      </c>
      <c r="G158" s="2"/>
    </row>
    <row r="159" spans="1:7">
      <c r="A159" s="41" t="s">
        <v>168</v>
      </c>
      <c r="B159" s="41" t="s">
        <v>169</v>
      </c>
      <c r="C159" s="41"/>
      <c r="D159" s="22">
        <f ca="1">VLOOKUP(B159,计分表!B161:计分表!AF350,31,0)</f>
        <v>81.7779419642857</v>
      </c>
      <c r="E159" s="41">
        <f ca="1" t="shared" si="2"/>
        <v>6</v>
      </c>
      <c r="F159" s="6">
        <v>15</v>
      </c>
      <c r="G159" s="2"/>
    </row>
    <row r="160" spans="1:7">
      <c r="A160" s="41" t="s">
        <v>168</v>
      </c>
      <c r="B160" s="41" t="s">
        <v>170</v>
      </c>
      <c r="C160" s="41"/>
      <c r="D160" s="22">
        <f ca="1">VLOOKUP(B160,计分表!B162:计分表!AF351,31,0)</f>
        <v>71.7980208333333</v>
      </c>
      <c r="E160" s="41">
        <f ca="1" t="shared" si="2"/>
        <v>22</v>
      </c>
      <c r="F160" s="6">
        <v>10</v>
      </c>
      <c r="G160" s="2"/>
    </row>
    <row r="161" spans="1:7">
      <c r="A161" s="41" t="s">
        <v>168</v>
      </c>
      <c r="B161" s="41" t="s">
        <v>171</v>
      </c>
      <c r="C161" s="41"/>
      <c r="D161" s="22">
        <f ca="1">VLOOKUP(B161,计分表!B163:计分表!AF352,31,0)</f>
        <v>76.3387777777778</v>
      </c>
      <c r="E161" s="41">
        <f ca="1" t="shared" si="2"/>
        <v>12</v>
      </c>
      <c r="F161" s="6">
        <v>18</v>
      </c>
      <c r="G161" s="2"/>
    </row>
    <row r="162" spans="1:7">
      <c r="A162" s="41" t="s">
        <v>168</v>
      </c>
      <c r="B162" s="41" t="s">
        <v>172</v>
      </c>
      <c r="C162" s="41"/>
      <c r="D162" s="22">
        <f ca="1">VLOOKUP(B162,计分表!B164:计分表!AF353,31,0)</f>
        <v>76.064</v>
      </c>
      <c r="E162" s="41">
        <f ca="1" t="shared" si="2"/>
        <v>13</v>
      </c>
      <c r="F162" s="6">
        <v>22</v>
      </c>
      <c r="G162" s="2"/>
    </row>
    <row r="163" spans="1:7">
      <c r="A163" s="41" t="s">
        <v>168</v>
      </c>
      <c r="B163" s="41" t="s">
        <v>173</v>
      </c>
      <c r="C163" s="41"/>
      <c r="D163" s="22">
        <f ca="1">VLOOKUP(B163,计分表!B165:计分表!AF354,31,0)</f>
        <v>66.8414666666667</v>
      </c>
      <c r="E163" s="41">
        <f ca="1" t="shared" si="2"/>
        <v>36</v>
      </c>
      <c r="F163" s="6">
        <v>19</v>
      </c>
      <c r="G163" s="2"/>
    </row>
    <row r="164" spans="1:7">
      <c r="A164" s="41" t="s">
        <v>168</v>
      </c>
      <c r="B164" s="41" t="s">
        <v>174</v>
      </c>
      <c r="C164" s="41"/>
      <c r="D164" s="22">
        <f ca="1">VLOOKUP(B164,计分表!B166:计分表!AF355,31,0)</f>
        <v>65.4735902777778</v>
      </c>
      <c r="E164" s="41">
        <f ca="1" t="shared" si="2"/>
        <v>46</v>
      </c>
      <c r="F164" s="6">
        <v>35</v>
      </c>
      <c r="G164" s="2"/>
    </row>
    <row r="165" spans="1:7">
      <c r="A165" s="41" t="s">
        <v>168</v>
      </c>
      <c r="B165" s="41" t="s">
        <v>175</v>
      </c>
      <c r="C165" s="41"/>
      <c r="D165" s="22">
        <f ca="1">VLOOKUP(B165,计分表!B167:计分表!AF356,31,0)</f>
        <v>62.538</v>
      </c>
      <c r="E165" s="41">
        <f ca="1" t="shared" si="2"/>
        <v>71</v>
      </c>
      <c r="F165" s="6">
        <v>64</v>
      </c>
      <c r="G165" s="2"/>
    </row>
    <row r="166" spans="1:7">
      <c r="A166" s="41" t="s">
        <v>168</v>
      </c>
      <c r="B166" s="41" t="s">
        <v>176</v>
      </c>
      <c r="C166" s="41"/>
      <c r="D166" s="22">
        <f ca="1">VLOOKUP(B166,计分表!B168:计分表!AF357,31,0)</f>
        <v>69.3353333333333</v>
      </c>
      <c r="E166" s="41">
        <f ca="1" t="shared" si="2"/>
        <v>30</v>
      </c>
      <c r="F166" s="6">
        <v>28</v>
      </c>
      <c r="G166" s="2"/>
    </row>
    <row r="167" spans="1:7">
      <c r="A167" s="41" t="s">
        <v>168</v>
      </c>
      <c r="B167" s="41" t="s">
        <v>177</v>
      </c>
      <c r="C167" s="41"/>
      <c r="D167" s="22">
        <f ca="1">VLOOKUP(B167,计分表!B169:计分表!AF358,31,0)</f>
        <v>65.2513333333333</v>
      </c>
      <c r="E167" s="41">
        <f ca="1" t="shared" si="2"/>
        <v>48</v>
      </c>
      <c r="F167" s="6">
        <v>44</v>
      </c>
      <c r="G167" s="2"/>
    </row>
    <row r="168" spans="1:7">
      <c r="A168" s="41" t="s">
        <v>168</v>
      </c>
      <c r="B168" s="41" t="s">
        <v>178</v>
      </c>
      <c r="C168" s="41"/>
      <c r="D168" s="22">
        <f ca="1">VLOOKUP(B168,计分表!B170:计分表!AF359,31,0)</f>
        <v>64.3504666666667</v>
      </c>
      <c r="E168" s="41">
        <f ca="1" t="shared" si="2"/>
        <v>51</v>
      </c>
      <c r="F168" s="6">
        <v>51</v>
      </c>
      <c r="G168" s="2"/>
    </row>
    <row r="169" spans="1:7">
      <c r="A169" s="41" t="s">
        <v>168</v>
      </c>
      <c r="B169" s="41" t="s">
        <v>179</v>
      </c>
      <c r="C169" s="41"/>
      <c r="D169" s="22">
        <f ca="1">VLOOKUP(B169,计分表!B171:计分表!AF360,31,0)</f>
        <v>65.9472222222222</v>
      </c>
      <c r="E169" s="41">
        <f ca="1" t="shared" si="2"/>
        <v>41</v>
      </c>
      <c r="F169" s="6">
        <v>50</v>
      </c>
      <c r="G169" s="2"/>
    </row>
    <row r="170" spans="1:7">
      <c r="A170" s="41" t="s">
        <v>168</v>
      </c>
      <c r="B170" s="41" t="s">
        <v>180</v>
      </c>
      <c r="C170" s="41"/>
      <c r="D170" s="22">
        <f ca="1">VLOOKUP(B170,计分表!B172:计分表!AF361,31,0)</f>
        <v>58.0863333333333</v>
      </c>
      <c r="E170" s="41">
        <f ca="1" t="shared" si="2"/>
        <v>146</v>
      </c>
      <c r="F170" s="6">
        <v>145</v>
      </c>
      <c r="G170" s="2"/>
    </row>
    <row r="171" spans="1:7">
      <c r="A171" s="41" t="s">
        <v>168</v>
      </c>
      <c r="B171" s="41" t="s">
        <v>181</v>
      </c>
      <c r="C171" s="41"/>
      <c r="D171" s="22">
        <f ca="1">VLOOKUP(B171,计分表!B173:计分表!AF362,31,0)</f>
        <v>62.3555291666667</v>
      </c>
      <c r="E171" s="41">
        <f ca="1" t="shared" si="2"/>
        <v>73</v>
      </c>
      <c r="F171" s="6">
        <v>65</v>
      </c>
      <c r="G171" s="2"/>
    </row>
    <row r="172" spans="1:7">
      <c r="A172" s="41" t="s">
        <v>168</v>
      </c>
      <c r="B172" s="41" t="s">
        <v>182</v>
      </c>
      <c r="C172" s="41"/>
      <c r="D172" s="22">
        <f ca="1">VLOOKUP(B172,计分表!B174:计分表!AF363,31,0)</f>
        <v>60.74165625</v>
      </c>
      <c r="E172" s="41">
        <f ca="1" t="shared" si="2"/>
        <v>107</v>
      </c>
      <c r="F172" s="6">
        <v>103</v>
      </c>
      <c r="G172" s="2"/>
    </row>
    <row r="173" spans="1:7">
      <c r="A173" s="41" t="s">
        <v>168</v>
      </c>
      <c r="B173" s="41" t="s">
        <v>183</v>
      </c>
      <c r="C173" s="41"/>
      <c r="D173" s="22">
        <f ca="1">VLOOKUP(B173,计分表!B175:计分表!AF364,31,0)</f>
        <v>62.3241145833333</v>
      </c>
      <c r="E173" s="41">
        <f ca="1" t="shared" si="2"/>
        <v>74</v>
      </c>
      <c r="F173" s="6">
        <v>54</v>
      </c>
      <c r="G173" s="2"/>
    </row>
    <row r="174" spans="1:7">
      <c r="A174" s="41" t="s">
        <v>168</v>
      </c>
      <c r="B174" s="41" t="s">
        <v>184</v>
      </c>
      <c r="C174" s="41"/>
      <c r="D174" s="22">
        <f ca="1">VLOOKUP(B174,计分表!B176:计分表!AF365,31,0)</f>
        <v>62.2269770833333</v>
      </c>
      <c r="E174" s="41">
        <f ca="1" t="shared" si="2"/>
        <v>76</v>
      </c>
      <c r="F174" s="6">
        <v>60</v>
      </c>
      <c r="G174" s="2"/>
    </row>
    <row r="175" spans="1:7">
      <c r="A175" s="41" t="s">
        <v>168</v>
      </c>
      <c r="B175" s="41" t="s">
        <v>185</v>
      </c>
      <c r="C175" s="41"/>
      <c r="D175" s="22">
        <f ca="1">VLOOKUP(B175,计分表!B177:计分表!AF366,31,0)</f>
        <v>66.8493958333333</v>
      </c>
      <c r="E175" s="41">
        <f ca="1" t="shared" si="2"/>
        <v>35</v>
      </c>
      <c r="F175" s="6">
        <v>68</v>
      </c>
      <c r="G175" s="2"/>
    </row>
    <row r="176" spans="1:7">
      <c r="A176" s="41" t="s">
        <v>168</v>
      </c>
      <c r="B176" s="41" t="s">
        <v>186</v>
      </c>
      <c r="C176" s="41"/>
      <c r="D176" s="22">
        <f ca="1">VLOOKUP(B176,计分表!B178:计分表!AF367,31,0)</f>
        <v>60.7533229166667</v>
      </c>
      <c r="E176" s="41">
        <f ca="1" t="shared" si="2"/>
        <v>106</v>
      </c>
      <c r="F176" s="6">
        <v>105</v>
      </c>
      <c r="G176" s="2"/>
    </row>
    <row r="177" spans="1:7">
      <c r="A177" s="41" t="s">
        <v>168</v>
      </c>
      <c r="B177" s="41" t="s">
        <v>187</v>
      </c>
      <c r="C177" s="41"/>
      <c r="D177" s="22">
        <f ca="1">VLOOKUP(B177,计分表!B179:计分表!AF368,31,0)</f>
        <v>62.1694604166667</v>
      </c>
      <c r="E177" s="41">
        <f ca="1" t="shared" si="2"/>
        <v>78</v>
      </c>
      <c r="F177" s="6">
        <v>84</v>
      </c>
      <c r="G177" s="2"/>
    </row>
    <row r="178" spans="1:7">
      <c r="A178" s="41" t="s">
        <v>168</v>
      </c>
      <c r="B178" s="41" t="s">
        <v>188</v>
      </c>
      <c r="C178" s="41"/>
      <c r="D178" s="22">
        <f ca="1">VLOOKUP(B178,计分表!B180:计分表!AF369,31,0)</f>
        <v>60.4386666666667</v>
      </c>
      <c r="E178" s="41">
        <f ca="1" t="shared" si="2"/>
        <v>115</v>
      </c>
      <c r="F178" s="6">
        <v>96</v>
      </c>
      <c r="G178" s="2"/>
    </row>
    <row r="179" spans="1:7">
      <c r="A179" s="41" t="s">
        <v>168</v>
      </c>
      <c r="B179" s="41" t="s">
        <v>189</v>
      </c>
      <c r="C179" s="41"/>
      <c r="D179" s="22">
        <f ca="1">VLOOKUP(B179,计分表!B181:计分表!AF370,31,0)</f>
        <v>59.2015104166667</v>
      </c>
      <c r="E179" s="41">
        <f ca="1" t="shared" si="2"/>
        <v>134</v>
      </c>
      <c r="F179" s="6">
        <v>138</v>
      </c>
      <c r="G179" s="2"/>
    </row>
    <row r="180" spans="1:7">
      <c r="A180" s="41" t="s">
        <v>168</v>
      </c>
      <c r="B180" s="41" t="s">
        <v>190</v>
      </c>
      <c r="C180" s="41"/>
      <c r="D180" s="22">
        <f ca="1">VLOOKUP(B180,计分表!B182:计分表!AF371,31,0)</f>
        <v>63.8770381944444</v>
      </c>
      <c r="E180" s="41">
        <f ca="1" t="shared" si="2"/>
        <v>55</v>
      </c>
      <c r="F180" s="6">
        <v>113</v>
      </c>
      <c r="G180" s="2"/>
    </row>
    <row r="181" spans="1:7">
      <c r="A181" s="41" t="s">
        <v>168</v>
      </c>
      <c r="B181" s="41" t="s">
        <v>191</v>
      </c>
      <c r="C181" s="41"/>
      <c r="D181" s="22">
        <f ca="1">VLOOKUP(B181,计分表!B183:计分表!AF372,31,0)</f>
        <v>59.173125</v>
      </c>
      <c r="E181" s="41">
        <f ca="1" t="shared" si="2"/>
        <v>135</v>
      </c>
      <c r="F181" s="6">
        <v>148</v>
      </c>
      <c r="G181" s="2"/>
    </row>
    <row r="182" spans="1:7">
      <c r="A182" s="41" t="s">
        <v>168</v>
      </c>
      <c r="B182" s="41" t="s">
        <v>192</v>
      </c>
      <c r="C182" s="41"/>
      <c r="D182" s="22">
        <f ca="1">VLOOKUP(B182,计分表!B184:计分表!AF373,31,0)</f>
        <v>60.484</v>
      </c>
      <c r="E182" s="41">
        <f ca="1" t="shared" si="2"/>
        <v>113</v>
      </c>
      <c r="F182" s="6">
        <v>122</v>
      </c>
      <c r="G182" s="2"/>
    </row>
    <row r="183" spans="1:7">
      <c r="A183" s="41" t="s">
        <v>168</v>
      </c>
      <c r="B183" s="41" t="s">
        <v>193</v>
      </c>
      <c r="C183" s="41"/>
      <c r="D183" s="22">
        <f ca="1">VLOOKUP(B183,计分表!B185:计分表!AF374,31,0)</f>
        <v>61.0256711309524</v>
      </c>
      <c r="E183" s="41">
        <f ca="1" t="shared" si="2"/>
        <v>99</v>
      </c>
      <c r="F183" s="6">
        <v>102</v>
      </c>
      <c r="G183" s="2"/>
    </row>
    <row r="184" spans="1:7">
      <c r="A184" s="41" t="s">
        <v>168</v>
      </c>
      <c r="B184" s="41" t="s">
        <v>194</v>
      </c>
      <c r="C184" s="41"/>
      <c r="D184" s="22">
        <f ca="1">VLOOKUP(B184,计分表!B186:计分表!AF375,31,0)</f>
        <v>58.14</v>
      </c>
      <c r="E184" s="41">
        <f ca="1" t="shared" si="2"/>
        <v>145</v>
      </c>
      <c r="F184" s="6">
        <v>149</v>
      </c>
      <c r="G184" s="2"/>
    </row>
    <row r="185" spans="1:7">
      <c r="A185" s="41" t="s">
        <v>168</v>
      </c>
      <c r="B185" s="41" t="s">
        <v>195</v>
      </c>
      <c r="C185" s="41"/>
      <c r="D185" s="22">
        <f ca="1">VLOOKUP(B185,计分表!B187:计分表!AF376,31,0)</f>
        <v>61.9159791666667</v>
      </c>
      <c r="E185" s="41">
        <f ca="1" t="shared" si="2"/>
        <v>81</v>
      </c>
      <c r="F185" s="6">
        <v>125</v>
      </c>
      <c r="G185" s="2"/>
    </row>
    <row r="186" spans="1:7">
      <c r="A186" s="41" t="s">
        <v>168</v>
      </c>
      <c r="B186" s="41" t="s">
        <v>196</v>
      </c>
      <c r="C186" s="41"/>
      <c r="D186" s="22">
        <f ca="1">VLOOKUP(B186,计分表!B188:计分表!AF377,31,0)</f>
        <v>59.3920902777778</v>
      </c>
      <c r="E186" s="41">
        <f ca="1" t="shared" si="2"/>
        <v>131</v>
      </c>
      <c r="F186" s="6">
        <v>131</v>
      </c>
      <c r="G186" s="2"/>
    </row>
    <row r="187" spans="1:7">
      <c r="A187" s="41" t="s">
        <v>168</v>
      </c>
      <c r="B187" s="41" t="s">
        <v>197</v>
      </c>
      <c r="C187" s="41"/>
      <c r="D187" s="22">
        <f ca="1">VLOOKUP(B187,计分表!B189:计分表!AF378,31,0)</f>
        <v>59.7686607142857</v>
      </c>
      <c r="E187" s="41">
        <f ca="1" t="shared" si="2"/>
        <v>124</v>
      </c>
      <c r="F187" s="6">
        <v>124</v>
      </c>
      <c r="G187" s="2"/>
    </row>
    <row r="188" spans="1:7">
      <c r="A188" s="41" t="s">
        <v>168</v>
      </c>
      <c r="B188" s="41" t="s">
        <v>198</v>
      </c>
      <c r="C188" s="41"/>
      <c r="D188" s="22">
        <f ca="1">VLOOKUP(B188,计分表!B190:计分表!AF379,31,0)</f>
        <v>58.9412256944444</v>
      </c>
      <c r="E188" s="41">
        <f ca="1" t="shared" si="2"/>
        <v>137</v>
      </c>
      <c r="F188" s="6">
        <v>142</v>
      </c>
      <c r="G188" s="2"/>
    </row>
    <row r="189" spans="1:7">
      <c r="A189" s="41" t="s">
        <v>168</v>
      </c>
      <c r="B189" s="41" t="s">
        <v>199</v>
      </c>
      <c r="C189" s="41"/>
      <c r="D189" s="22">
        <f ca="1">VLOOKUP(B189,计分表!B191:计分表!AF380,31,0)</f>
        <v>57.5620333333333</v>
      </c>
      <c r="E189" s="41">
        <f ca="1" t="shared" si="2"/>
        <v>149</v>
      </c>
      <c r="F189" s="6">
        <v>162</v>
      </c>
      <c r="G189" s="2"/>
    </row>
    <row r="190" spans="1:7">
      <c r="A190" s="41" t="s">
        <v>168</v>
      </c>
      <c r="B190" s="41" t="s">
        <v>200</v>
      </c>
      <c r="C190" s="41"/>
      <c r="D190" s="22">
        <f ca="1">VLOOKUP(B190,计分表!B192:计分表!AF381,31,0)</f>
        <v>53.8278</v>
      </c>
      <c r="E190" s="41">
        <f ca="1" t="shared" si="2"/>
        <v>178</v>
      </c>
      <c r="F190" s="6">
        <v>174</v>
      </c>
      <c r="G190" s="2"/>
    </row>
    <row r="191" spans="1:7">
      <c r="A191" s="41" t="s">
        <v>168</v>
      </c>
      <c r="B191" s="41" t="s">
        <v>201</v>
      </c>
      <c r="C191" s="41"/>
      <c r="D191" s="22">
        <f ca="1">VLOOKUP(B191,计分表!B193:计分表!AF382,31,0)</f>
        <v>61.8822083333333</v>
      </c>
      <c r="E191" s="41">
        <f ca="1" t="shared" si="2"/>
        <v>82</v>
      </c>
      <c r="F191" s="6">
        <v>38</v>
      </c>
      <c r="G191" s="2"/>
    </row>
  </sheetData>
  <sortState ref="A2:F191">
    <sortCondition ref="A1:A191"/>
  </sortState>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F193"/>
  <sheetViews>
    <sheetView workbookViewId="0">
      <pane xSplit="2" ySplit="3" topLeftCell="C121" activePane="bottomRight" state="frozen"/>
      <selection/>
      <selection pane="topRight"/>
      <selection pane="bottomLeft"/>
      <selection pane="bottomRight" activeCell="E134" sqref="E134"/>
    </sheetView>
  </sheetViews>
  <sheetFormatPr defaultColWidth="9.2" defaultRowHeight="14"/>
  <cols>
    <col min="1" max="1" width="15.0636363636364" style="27" customWidth="1"/>
    <col min="2" max="2" width="14.0636363636364" style="27" customWidth="1"/>
    <col min="3" max="3" width="10.2" style="27" customWidth="1"/>
    <col min="4" max="4" width="15.9272727272727" style="83" customWidth="1"/>
    <col min="5" max="5" width="17.0636363636364" style="83" customWidth="1"/>
    <col min="6" max="6" width="15.9272727272727" style="83" customWidth="1"/>
    <col min="7" max="8" width="13.8" style="83" customWidth="1"/>
    <col min="9" max="9" width="5.6" style="83" customWidth="1"/>
    <col min="10" max="10" width="15.9272727272727" style="83" customWidth="1"/>
    <col min="11" max="11" width="16.7272727272727" style="27" customWidth="1"/>
    <col min="12" max="12" width="14.8" style="27" customWidth="1"/>
    <col min="13" max="13" width="20.2" style="27" customWidth="1"/>
    <col min="14" max="14" width="11.7272727272727" style="27" customWidth="1"/>
    <col min="15" max="15" width="11.7272727272727" style="83" customWidth="1"/>
    <col min="16" max="16" width="6.06363636363636" style="27" customWidth="1"/>
    <col min="17" max="17" width="15.9272727272727" style="83" customWidth="1"/>
    <col min="18" max="18" width="18.0636363636364" style="27" customWidth="1"/>
    <col min="19" max="19" width="20.2" style="27" customWidth="1"/>
    <col min="20" max="20" width="15.9272727272727" style="27" customWidth="1"/>
    <col min="21" max="21" width="9.33636363636364" style="27" customWidth="1"/>
    <col min="22" max="22" width="10.2" style="29" customWidth="1"/>
    <col min="23" max="24" width="6.06363636363636" style="29" customWidth="1"/>
    <col min="25" max="25" width="9.33636363636364" style="29" customWidth="1"/>
    <col min="26" max="26" width="15.9272727272727" style="29" customWidth="1"/>
    <col min="27" max="27" width="13.8" style="29" customWidth="1"/>
    <col min="28" max="29" width="9.33636363636364" style="29" customWidth="1"/>
    <col min="30" max="30" width="7.33636363636364" style="29" customWidth="1"/>
    <col min="31" max="31" width="22.4636363636364" style="29" customWidth="1"/>
    <col min="32" max="32" width="15.9272727272727" style="29" customWidth="1"/>
    <col min="33" max="16384" width="9.2" style="27"/>
  </cols>
  <sheetData>
    <row r="1" s="82" customFormat="1" ht="40.05" customHeight="1" spans="1:32">
      <c r="A1" s="13" t="s">
        <v>0</v>
      </c>
      <c r="B1" s="36" t="s">
        <v>1</v>
      </c>
      <c r="C1" s="36" t="s">
        <v>2</v>
      </c>
      <c r="D1" s="84" t="s">
        <v>202</v>
      </c>
      <c r="E1" s="84"/>
      <c r="F1" s="84"/>
      <c r="G1" s="84"/>
      <c r="H1" s="84"/>
      <c r="I1" s="84"/>
      <c r="J1" s="84"/>
      <c r="K1" s="89" t="s">
        <v>203</v>
      </c>
      <c r="L1" s="89" t="s">
        <v>204</v>
      </c>
      <c r="M1" s="89"/>
      <c r="N1" s="89"/>
      <c r="O1" s="84"/>
      <c r="P1" s="89"/>
      <c r="Q1" s="84"/>
      <c r="R1" s="91" t="s">
        <v>205</v>
      </c>
      <c r="S1" s="91"/>
      <c r="T1" s="91"/>
      <c r="U1" s="89" t="s">
        <v>206</v>
      </c>
      <c r="V1" s="92"/>
      <c r="W1" s="92"/>
      <c r="X1" s="92"/>
      <c r="Y1" s="92"/>
      <c r="Z1" s="92"/>
      <c r="AA1" s="97" t="s">
        <v>207</v>
      </c>
      <c r="AB1" s="97"/>
      <c r="AC1" s="97"/>
      <c r="AD1" s="97"/>
      <c r="AE1" s="97"/>
      <c r="AF1" s="98" t="s">
        <v>208</v>
      </c>
    </row>
    <row r="2" s="82" customFormat="1" ht="40.05" customHeight="1" spans="1:32">
      <c r="A2" s="13"/>
      <c r="B2" s="36"/>
      <c r="C2" s="36"/>
      <c r="D2" s="85" t="s">
        <v>209</v>
      </c>
      <c r="E2" s="86" t="s">
        <v>210</v>
      </c>
      <c r="F2" s="86"/>
      <c r="G2" s="86"/>
      <c r="H2" s="86"/>
      <c r="I2" s="86"/>
      <c r="J2" s="85" t="s">
        <v>211</v>
      </c>
      <c r="K2" s="89"/>
      <c r="L2" s="90" t="s">
        <v>212</v>
      </c>
      <c r="M2" s="90" t="s">
        <v>213</v>
      </c>
      <c r="N2" s="90"/>
      <c r="O2" s="86"/>
      <c r="P2" s="90"/>
      <c r="Q2" s="86" t="s">
        <v>214</v>
      </c>
      <c r="R2" s="67" t="s">
        <v>215</v>
      </c>
      <c r="S2" s="93" t="s">
        <v>216</v>
      </c>
      <c r="T2" s="67" t="s">
        <v>217</v>
      </c>
      <c r="U2" s="94" t="s">
        <v>218</v>
      </c>
      <c r="V2" s="64" t="s">
        <v>219</v>
      </c>
      <c r="W2" s="64"/>
      <c r="X2" s="64"/>
      <c r="Y2" s="99" t="s">
        <v>220</v>
      </c>
      <c r="Z2" s="64" t="s">
        <v>221</v>
      </c>
      <c r="AA2" s="99" t="s">
        <v>222</v>
      </c>
      <c r="AB2" s="99" t="s">
        <v>223</v>
      </c>
      <c r="AC2" s="99" t="s">
        <v>224</v>
      </c>
      <c r="AD2" s="100" t="s">
        <v>225</v>
      </c>
      <c r="AE2" s="64" t="s">
        <v>226</v>
      </c>
      <c r="AF2" s="98"/>
    </row>
    <row r="3" s="82" customFormat="1" ht="40.05" customHeight="1" spans="1:32">
      <c r="A3" s="13"/>
      <c r="B3" s="36"/>
      <c r="C3" s="36"/>
      <c r="D3" s="85"/>
      <c r="E3" s="87" t="s">
        <v>227</v>
      </c>
      <c r="F3" s="66" t="s">
        <v>228</v>
      </c>
      <c r="G3" s="85" t="s">
        <v>229</v>
      </c>
      <c r="H3" s="85" t="s">
        <v>230</v>
      </c>
      <c r="I3" s="85" t="s">
        <v>3</v>
      </c>
      <c r="J3" s="85"/>
      <c r="K3" s="89"/>
      <c r="L3" s="90"/>
      <c r="M3" s="90" t="s">
        <v>231</v>
      </c>
      <c r="N3" s="90" t="s">
        <v>232</v>
      </c>
      <c r="O3" s="86" t="s">
        <v>233</v>
      </c>
      <c r="P3" s="90" t="s">
        <v>3</v>
      </c>
      <c r="Q3" s="86"/>
      <c r="R3" s="67"/>
      <c r="S3" s="95"/>
      <c r="T3" s="67"/>
      <c r="U3" s="96"/>
      <c r="V3" s="64" t="s">
        <v>234</v>
      </c>
      <c r="W3" s="64" t="s">
        <v>235</v>
      </c>
      <c r="X3" s="64" t="s">
        <v>236</v>
      </c>
      <c r="Y3" s="101"/>
      <c r="Z3" s="64"/>
      <c r="AA3" s="101"/>
      <c r="AB3" s="101"/>
      <c r="AC3" s="101"/>
      <c r="AD3" s="102"/>
      <c r="AE3" s="64"/>
      <c r="AF3" s="98"/>
    </row>
    <row r="4" spans="1:32">
      <c r="A4" s="41" t="s">
        <v>6</v>
      </c>
      <c r="B4" s="41" t="s">
        <v>7</v>
      </c>
      <c r="C4" s="41"/>
      <c r="D4" s="88">
        <f>SUMIFS(德育素质!H:H,德育素质!B:B,B4,德育素质!D:D,"=基本评定分")</f>
        <v>6</v>
      </c>
      <c r="E4" s="88">
        <f>MIN(2,SUMIFS(德育素质!H:H,德育素质!A:A,A4,德育素质!D:D,"=集体评定等级分",德育素质!E:E,"=班级考评等级")+SUMIFS(德育素质!H:H,德育素质!B:B,B4,德育素质!D:D,"=集体评定等级分"))</f>
        <v>2</v>
      </c>
      <c r="F4" s="88">
        <f>MIN(2,SUMIFS(德育素质!H:H,德育素质!B:B,B4,德育素质!D:D,"=社会责任记实分"))</f>
        <v>0.85</v>
      </c>
      <c r="G4" s="88">
        <f>SUMIFS(德育素质!H:H,德育素质!B:B,B4,德育素质!D:D,"=违纪违规扣分")</f>
        <v>0</v>
      </c>
      <c r="H4" s="88">
        <f>SUMIFS(德育素质!H:H,德育素质!B:B,B4,德育素质!D:D,"=荣誉称号加分")</f>
        <v>1.25</v>
      </c>
      <c r="I4" s="88">
        <f t="shared" ref="I4:I67" si="0">MIN(4,E4+F4+G4+H4)</f>
        <v>4</v>
      </c>
      <c r="J4" s="88">
        <f t="shared" ref="J4:J67" si="1">D4+I4</f>
        <v>10</v>
      </c>
      <c r="K4" s="88">
        <f>(VLOOKUP(B4,智育素质!B:D,3,0)*10+50)*0.6</f>
        <v>54.528</v>
      </c>
      <c r="L4" s="88">
        <f>SUMIFS(体育素质!J:J,体育素质!B:B,B4,体育素质!D:D,"=体育课程成绩",体育素质!E:E,"=体育成绩")/40</f>
        <v>3.225</v>
      </c>
      <c r="M4" s="88">
        <f>SUMIFS(体育素质!L:L,体育素质!B:B,B4,体育素质!D:D,"=校内外体育竞赛")</f>
        <v>0</v>
      </c>
      <c r="N4" s="88">
        <f>SUMIFS(体育素质!L:L,体育素质!B:B,B4,体育素质!D:D,"=校内外体育活动",体育素质!E:E,"=早锻炼")</f>
        <v>0</v>
      </c>
      <c r="O4" s="88">
        <f>SUMIFS(体育素质!L:L,体育素质!B:B,B4,体育素质!D:D,"=校内外体育活动",体育素质!E:E,"=校园跑")</f>
        <v>1</v>
      </c>
      <c r="P4" s="88">
        <f t="shared" ref="P4:P67" si="2">MIN(3,M4+N4+O4)</f>
        <v>1</v>
      </c>
      <c r="Q4" s="88">
        <f t="shared" ref="Q4:Q67" si="3">MIN(8,P4+L4)</f>
        <v>4.225</v>
      </c>
      <c r="R4" s="88">
        <f>MIN(0.5,SUMIFS(美育素质!L:L,美育素质!B:B,B4,美育素质!D:D,"=文化艺术实践"))</f>
        <v>0.25</v>
      </c>
      <c r="S4" s="88">
        <f>SUMIFS(美育素质!L:L,美育素质!B:B,B4,美育素质!D:D,"=校内外文化艺术竞赛")</f>
        <v>8.4</v>
      </c>
      <c r="T4" s="88">
        <f t="shared" ref="T4:T67" si="4">MIN(5,S4+R4)</f>
        <v>5</v>
      </c>
      <c r="U4" s="88">
        <f>MAX(0,SUMIFS(劳育素质!K:K,劳育素质!B:B,B4,劳育素质!D:D,"=劳动日常考核基础分")+SUMIFS(劳育素质!K:K,劳育素质!B:B,B4,劳育素质!D:D,"=活动与卫生加减分"))</f>
        <v>1.35033333333333</v>
      </c>
      <c r="V4" s="23">
        <f>SUMIFS(劳育素质!K:K,劳育素质!B:B,B4,劳育素质!D:D,"=志愿服务",劳育素质!F:F,"=A类+B类")</f>
        <v>3</v>
      </c>
      <c r="W4" s="23">
        <f>MIN(0.5,SUMIFS(劳育素质!K:K,劳育素质!B:B,B4,劳育素质!D:D,"=志愿服务",劳育素质!F:F,"=C类"))</f>
        <v>0</v>
      </c>
      <c r="X4" s="23">
        <f t="shared" ref="X4:X67" si="5">MIN(4,V4+W4)</f>
        <v>3</v>
      </c>
      <c r="Y4" s="23">
        <f>SUMIFS(劳育素质!K:K,劳育素质!B:B,B4,劳育素质!D:D,"=实习实训")</f>
        <v>0</v>
      </c>
      <c r="Z4" s="23">
        <f t="shared" ref="Z4:Z67" si="6">MIN(5,U4+X4+Y4)</f>
        <v>4.35033333333333</v>
      </c>
      <c r="AA4" s="23">
        <f>SUMIFS(创新与实践素质!L:L,创新与实践素质!B:B,B4,创新与实践素质!D:D,"=创新创业素质")</f>
        <v>16.6</v>
      </c>
      <c r="AB4" s="23">
        <f>SUMIFS(创新与实践素质!L:L,创新与实践素质!B:B,B4,创新与实践素质!D:D,"=水平考试")</f>
        <v>1</v>
      </c>
      <c r="AC4" s="23">
        <f>SUMIFS(创新与实践素质!L:L,创新与实践素质!B:B,B4,创新与实践素质!D:D,"=社会实践")</f>
        <v>1.8</v>
      </c>
      <c r="AD4" s="23">
        <f>_xlfn.MAXIFS(创新与实践素质!L:L,创新与实践素质!B:B,B4,创新与实践素质!D:D,"=社会工作能力（工作表现）",创新与实践素质!G:G,"=上学期")+_xlfn.MAXIFS(创新与实践素质!L:L,创新与实践素质!B:B,B4,创新与实践素质!D:D,"=社会工作能力（工作表现）",创新与实践素质!G:G,"=下学期")</f>
        <v>1.7</v>
      </c>
      <c r="AE4" s="23">
        <f t="shared" ref="AE4:AE67" si="7">MIN(12,AA4+AB4+AC4+AD4)</f>
        <v>12</v>
      </c>
      <c r="AF4" s="23">
        <f t="shared" ref="AF4:AF67" si="8">AE4+Z4+T4+Q4+K4+J4</f>
        <v>90.1033333333333</v>
      </c>
    </row>
    <row r="5" spans="1:32">
      <c r="A5" s="41" t="s">
        <v>6</v>
      </c>
      <c r="B5" s="41" t="s">
        <v>8</v>
      </c>
      <c r="C5" s="41"/>
      <c r="D5" s="88">
        <f>SUMIFS(德育素质!H:H,德育素质!B:B,B5,德育素质!D:D,"=基本评定分")</f>
        <v>6</v>
      </c>
      <c r="E5" s="88">
        <f>MIN(2,SUMIFS(德育素质!H:H,德育素质!A:A,A5,德育素质!D:D,"=集体评定等级分",德育素质!E:E,"=班级考评等级")+SUMIFS(德育素质!H:H,德育素质!B:B,B5,德育素质!D:D,"=集体评定等级分"))</f>
        <v>2</v>
      </c>
      <c r="F5" s="88">
        <f>MIN(2,SUMIFS(德育素质!H:H,德育素质!B:B,B5,德育素质!D:D,"=社会责任记实分"))</f>
        <v>0</v>
      </c>
      <c r="G5" s="23">
        <f>SUMIFS(德育素质!H:H,德育素质!B:B,B5,德育素质!D:D,"=违纪违规扣分")</f>
        <v>0</v>
      </c>
      <c r="H5" s="88">
        <f>SUMIFS(德育素质!H:H,德育素质!B:B,B5,德育素质!D:D,"=荣誉称号加分")</f>
        <v>0</v>
      </c>
      <c r="I5" s="88">
        <f t="shared" si="0"/>
        <v>2</v>
      </c>
      <c r="J5" s="88">
        <f t="shared" si="1"/>
        <v>8</v>
      </c>
      <c r="K5" s="88">
        <f>(VLOOKUP(B5,智育素质!B:D,3,0)*10+50)*0.6</f>
        <v>54.894</v>
      </c>
      <c r="L5" s="88">
        <f>SUMIFS(体育素质!J:J,体育素质!B:B,B5,体育素质!D:D,"=体育课程成绩",体育素质!E:E,"=体育成绩")/40</f>
        <v>4.68</v>
      </c>
      <c r="M5" s="88">
        <f>SUMIFS(体育素质!L:L,体育素质!B:B,B5,体育素质!D:D,"=校内外体育竞赛")</f>
        <v>2</v>
      </c>
      <c r="N5" s="88">
        <f>SUMIFS(体育素质!L:L,体育素质!B:B,B5,体育素质!D:D,"=校内外体育活动",体育素质!E:E,"=早锻炼")</f>
        <v>0</v>
      </c>
      <c r="O5" s="88">
        <f>SUMIFS(体育素质!L:L,体育素质!B:B,B5,体育素质!D:D,"=校内外体育活动",体育素质!E:E,"=校园跑")</f>
        <v>1</v>
      </c>
      <c r="P5" s="88">
        <f t="shared" si="2"/>
        <v>3</v>
      </c>
      <c r="Q5" s="88">
        <f t="shared" si="3"/>
        <v>7.68</v>
      </c>
      <c r="R5" s="88">
        <f>MIN(0.5,SUMIFS(美育素质!L:L,美育素质!B:B,B5,美育素质!D:D,"=文化艺术实践"))</f>
        <v>0</v>
      </c>
      <c r="S5" s="88">
        <f>SUMIFS(美育素质!L:L,美育素质!B:B,B5,美育素质!D:D,"=校内外文化艺术竞赛")</f>
        <v>0</v>
      </c>
      <c r="T5" s="88">
        <f t="shared" si="4"/>
        <v>0</v>
      </c>
      <c r="U5" s="88">
        <f>MAX(0,SUMIFS(劳育素质!K:K,劳育素质!B:B,B5,劳育素质!D:D,"=劳动日常考核基础分")+SUMIFS(劳育素质!K:K,劳育素质!B:B,B5,劳育素质!D:D,"=活动与卫生加减分"))</f>
        <v>1.5946</v>
      </c>
      <c r="V5" s="23">
        <f>SUMIFS(劳育素质!K:K,劳育素质!B:B,B5,劳育素质!D:D,"=志愿服务",劳育素质!F:F,"=A类+B类")</f>
        <v>3</v>
      </c>
      <c r="W5" s="23">
        <f>SUMIFS(劳育素质!K:K,劳育素质!B:B,B5,劳育素质!D:D,"=志愿服务",劳育素质!F:F,"=C类")</f>
        <v>0</v>
      </c>
      <c r="X5" s="23">
        <f t="shared" si="5"/>
        <v>3</v>
      </c>
      <c r="Y5" s="23">
        <f>SUMIFS(劳育素质!K:K,劳育素质!B:B,B5,劳育素质!D:D,"=实习实训")</f>
        <v>0</v>
      </c>
      <c r="Z5" s="23">
        <f t="shared" si="6"/>
        <v>4.5946</v>
      </c>
      <c r="AA5" s="23">
        <f>SUMIFS(创新与实践素质!L:L,创新与实践素质!B:B,B5,创新与实践素质!D:D,"=创新创业素质")</f>
        <v>3.25</v>
      </c>
      <c r="AB5" s="23">
        <f>SUMIFS(创新与实践素质!L:L,创新与实践素质!B:B,B5,创新与实践素质!D:D,"=水平考试")</f>
        <v>0</v>
      </c>
      <c r="AC5" s="23">
        <f>SUMIFS(创新与实践素质!L:L,创新与实践素质!B:B,B5,创新与实践素质!D:D,"=社会实践")</f>
        <v>0</v>
      </c>
      <c r="AD5" s="23">
        <f>_xlfn.MAXIFS(创新与实践素质!L:L,创新与实践素质!B:B,B5,创新与实践素质!D:D,"=社会工作能力（工作表现）",创新与实践素质!G:G,"=上学期")+_xlfn.MAXIFS(创新与实践素质!L:L,创新与实践素质!B:B,B5,创新与实践素质!D:D,"=社会工作能力（工作表现）",创新与实践素质!G:G,"=下学期")</f>
        <v>0</v>
      </c>
      <c r="AE5" s="23">
        <f t="shared" si="7"/>
        <v>3.25</v>
      </c>
      <c r="AF5" s="23">
        <f t="shared" si="8"/>
        <v>78.4186</v>
      </c>
    </row>
    <row r="6" spans="1:32">
      <c r="A6" s="41" t="s">
        <v>6</v>
      </c>
      <c r="B6" s="41" t="s">
        <v>9</v>
      </c>
      <c r="C6" s="41"/>
      <c r="D6" s="88">
        <f>SUMIFS(德育素质!H:H,德育素质!B:B,B6,德育素质!D:D,"=基本评定分")</f>
        <v>6</v>
      </c>
      <c r="E6" s="88">
        <f>MIN(2,SUMIFS(德育素质!H:H,德育素质!A:A,A6,德育素质!D:D,"=集体评定等级分",德育素质!E:E,"=班级考评等级")+SUMIFS(德育素质!H:H,德育素质!B:B,B6,德育素质!D:D,"=集体评定等级分"))</f>
        <v>2</v>
      </c>
      <c r="F6" s="88">
        <f>MIN(2,SUMIFS(德育素质!H:H,德育素质!B:B,B6,德育素质!D:D,"=社会责任记实分"))</f>
        <v>0</v>
      </c>
      <c r="G6" s="88">
        <f>SUMIFS(德育素质!H:H,德育素质!B:B,B6,德育素质!D:D,"=违纪违规扣分")</f>
        <v>0</v>
      </c>
      <c r="H6" s="88">
        <f>SUMIFS(德育素质!H:H,德育素质!B:B,B6,德育素质!D:D,"=荣誉称号加分")</f>
        <v>0</v>
      </c>
      <c r="I6" s="88">
        <f t="shared" si="0"/>
        <v>2</v>
      </c>
      <c r="J6" s="88">
        <f t="shared" si="1"/>
        <v>8</v>
      </c>
      <c r="K6" s="88">
        <f>(VLOOKUP(B6,智育素质!B:D,3,0)*10+50)*0.6</f>
        <v>53.208</v>
      </c>
      <c r="L6" s="88">
        <f>SUMIFS(体育素质!J:J,体育素质!B:B,B6,体育素质!D:D,"=体育课程成绩",体育素质!E:E,"=体育成绩")/40</f>
        <v>4.135</v>
      </c>
      <c r="M6" s="88">
        <f>SUMIFS(体育素质!L:L,体育素质!B:B,B6,体育素质!D:D,"=校内外体育竞赛")</f>
        <v>0</v>
      </c>
      <c r="N6" s="88">
        <f>SUMIFS(体育素质!L:L,体育素质!B:B,B6,体育素质!D:D,"=校内外体育活动",体育素质!E:E,"=早锻炼")</f>
        <v>0</v>
      </c>
      <c r="O6" s="88">
        <f>SUMIFS(体育素质!L:L,体育素质!B:B,B6,体育素质!D:D,"=校内外体育活动",体育素质!E:E,"=校园跑")</f>
        <v>1</v>
      </c>
      <c r="P6" s="88">
        <f t="shared" si="2"/>
        <v>1</v>
      </c>
      <c r="Q6" s="88">
        <f t="shared" si="3"/>
        <v>5.135</v>
      </c>
      <c r="R6" s="88">
        <f>MIN(0.5,SUMIFS(美育素质!L:L,美育素质!B:B,B6,美育素质!D:D,"=文化艺术实践"))</f>
        <v>0</v>
      </c>
      <c r="S6" s="88">
        <f>SUMIFS(美育素质!L:L,美育素质!B:B,B6,美育素质!D:D,"=校内外文化艺术竞赛")</f>
        <v>0</v>
      </c>
      <c r="T6" s="88">
        <f t="shared" si="4"/>
        <v>0</v>
      </c>
      <c r="U6" s="88">
        <f>MAX(0,SUMIFS(劳育素质!K:K,劳育素质!B:B,B6,劳育素质!D:D,"=劳动日常考核基础分")+SUMIFS(劳育素质!K:K,劳育素质!B:B,B6,劳育素质!D:D,"=活动与卫生加减分"))</f>
        <v>1.45133333333333</v>
      </c>
      <c r="V6" s="23">
        <f>SUMIFS(劳育素质!K:K,劳育素质!B:B,B6,劳育素质!D:D,"=志愿服务",劳育素质!F:F,"=A类+B类")</f>
        <v>3</v>
      </c>
      <c r="W6" s="23">
        <f>SUMIFS(劳育素质!K:K,劳育素质!B:B,B6,劳育素质!D:D,"=志愿服务",劳育素质!F:F,"=C类")</f>
        <v>0.25</v>
      </c>
      <c r="X6" s="23">
        <f t="shared" si="5"/>
        <v>3.25</v>
      </c>
      <c r="Y6" s="23">
        <f>SUMIFS(劳育素质!K:K,劳育素质!B:B,B6,劳育素质!D:D,"=实习实训")</f>
        <v>0</v>
      </c>
      <c r="Z6" s="23">
        <f t="shared" si="6"/>
        <v>4.70133333333333</v>
      </c>
      <c r="AA6" s="23">
        <f>SUMIFS(创新与实践素质!L:L,创新与实践素质!B:B,B6,创新与实践素质!D:D,"=创新创业素质")</f>
        <v>7.75</v>
      </c>
      <c r="AB6" s="23">
        <f>SUMIFS(创新与实践素质!L:L,创新与实践素质!B:B,B6,创新与实践素质!D:D,"=水平考试")</f>
        <v>4.40666666666667</v>
      </c>
      <c r="AC6" s="23">
        <f>SUMIFS(创新与实践素质!L:L,创新与实践素质!B:B,B6,创新与实践素质!D:D,"=社会实践")</f>
        <v>0</v>
      </c>
      <c r="AD6" s="23">
        <f>_xlfn.MAXIFS(创新与实践素质!L:L,创新与实践素质!B:B,B6,创新与实践素质!D:D,"=社会工作能力（工作表现）",创新与实践素质!G:G,"=上学期")+_xlfn.MAXIFS(创新与实践素质!L:L,创新与实践素质!B:B,B6,创新与实践素质!D:D,"=社会工作能力（工作表现）",创新与实践素质!G:G,"=下学期")</f>
        <v>0.6</v>
      </c>
      <c r="AE6" s="23">
        <f t="shared" si="7"/>
        <v>12</v>
      </c>
      <c r="AF6" s="23">
        <f t="shared" si="8"/>
        <v>83.0443333333333</v>
      </c>
    </row>
    <row r="7" spans="1:32">
      <c r="A7" s="41" t="s">
        <v>6</v>
      </c>
      <c r="B7" s="41" t="s">
        <v>10</v>
      </c>
      <c r="C7" s="41"/>
      <c r="D7" s="88">
        <f>SUMIFS(德育素质!H:H,德育素质!B:B,B7,德育素质!D:D,"=基本评定分")</f>
        <v>6</v>
      </c>
      <c r="E7" s="88">
        <f>MIN(2,SUMIFS(德育素质!H:H,德育素质!A:A,A7,德育素质!D:D,"=集体评定等级分",德育素质!E:E,"=班级考评等级")+SUMIFS(德育素质!H:H,德育素质!B:B,B7,德育素质!D:D,"=集体评定等级分"))</f>
        <v>2</v>
      </c>
      <c r="F7" s="88">
        <f>MIN(2,SUMIFS(德育素质!H:H,德育素质!B:B,B7,德育素质!D:D,"=社会责任记实分"))</f>
        <v>0</v>
      </c>
      <c r="G7" s="88">
        <f>SUMIFS(德育素质!H:H,德育素质!B:B,B7,德育素质!D:D,"=违纪违规扣分")</f>
        <v>0</v>
      </c>
      <c r="H7" s="88">
        <f>SUMIFS(德育素质!H:H,德育素质!B:B,B7,德育素质!D:D,"=荣誉称号加分")</f>
        <v>1.25</v>
      </c>
      <c r="I7" s="88">
        <f t="shared" si="0"/>
        <v>3.25</v>
      </c>
      <c r="J7" s="88">
        <f t="shared" si="1"/>
        <v>9.25</v>
      </c>
      <c r="K7" s="88">
        <f>(VLOOKUP(B7,智育素质!B:D,3,0)*10+50)*0.6</f>
        <v>54.858</v>
      </c>
      <c r="L7" s="88">
        <f>SUMIFS(体育素质!J:J,体育素质!B:B,B7,体育素质!D:D,"=体育课程成绩",体育素质!E:E,"=体育成绩")/40</f>
        <v>4.42</v>
      </c>
      <c r="M7" s="88">
        <f>SUMIFS(体育素质!L:L,体育素质!B:B,B7,体育素质!D:D,"=校内外体育竞赛")</f>
        <v>0</v>
      </c>
      <c r="N7" s="88">
        <f>SUMIFS(体育素质!L:L,体育素质!B:B,B7,体育素质!D:D,"=校内外体育活动",体育素质!E:E,"=早锻炼")</f>
        <v>0</v>
      </c>
      <c r="O7" s="88">
        <f>SUMIFS(体育素质!L:L,体育素质!B:B,B7,体育素质!D:D,"=校内外体育活动",体育素质!E:E,"=校园跑")</f>
        <v>1</v>
      </c>
      <c r="P7" s="88">
        <f t="shared" si="2"/>
        <v>1</v>
      </c>
      <c r="Q7" s="88">
        <f t="shared" si="3"/>
        <v>5.42</v>
      </c>
      <c r="R7" s="88">
        <f>MIN(0.5,SUMIFS(美育素质!L:L,美育素质!B:B,B7,美育素质!D:D,"=文化艺术实践"))</f>
        <v>0</v>
      </c>
      <c r="S7" s="88">
        <f>SUMIFS(美育素质!L:L,美育素质!B:B,B7,美育素质!D:D,"=校内外文化艺术竞赛")</f>
        <v>0.925</v>
      </c>
      <c r="T7" s="88">
        <f t="shared" si="4"/>
        <v>0.925</v>
      </c>
      <c r="U7" s="88">
        <f>MAX(0,SUMIFS(劳育素质!K:K,劳育素质!B:B,B7,劳育素质!D:D,"=劳动日常考核基础分")+SUMIFS(劳育素质!K:K,劳育素质!B:B,B7,劳育素质!D:D,"=活动与卫生加减分"))</f>
        <v>1.396</v>
      </c>
      <c r="V7" s="23">
        <f>SUMIFS(劳育素质!K:K,劳育素质!B:B,B7,劳育素质!D:D,"=志愿服务",劳育素质!F:F,"=A类+B类")</f>
        <v>3</v>
      </c>
      <c r="W7" s="23">
        <f>SUMIFS(劳育素质!K:K,劳育素质!B:B,B7,劳育素质!D:D,"=志愿服务",劳育素质!F:F,"=C类")</f>
        <v>0</v>
      </c>
      <c r="X7" s="23">
        <f t="shared" si="5"/>
        <v>3</v>
      </c>
      <c r="Y7" s="23">
        <f>SUMIFS(劳育素质!K:K,劳育素质!B:B,B7,劳育素质!D:D,"=实习实训")</f>
        <v>0</v>
      </c>
      <c r="Z7" s="23">
        <f t="shared" si="6"/>
        <v>4.396</v>
      </c>
      <c r="AA7" s="23">
        <f>SUMIFS(创新与实践素质!L:L,创新与实践素质!B:B,B7,创新与实践素质!D:D,"=创新创业素质")</f>
        <v>0.5</v>
      </c>
      <c r="AB7" s="23">
        <f>SUMIFS(创新与实践素质!L:L,创新与实践素质!B:B,B7,创新与实践素质!D:D,"=水平考试")</f>
        <v>1.79166666666667</v>
      </c>
      <c r="AC7" s="23">
        <f>SUMIFS(创新与实践素质!L:L,创新与实践素质!B:B,B7,创新与实践素质!D:D,"=社会实践")</f>
        <v>0.28</v>
      </c>
      <c r="AD7" s="23">
        <f>_xlfn.MAXIFS(创新与实践素质!L:L,创新与实践素质!B:B,B7,创新与实践素质!D:D,"=社会工作能力（工作表现）",创新与实践素质!G:G,"=上学期")+_xlfn.MAXIFS(创新与实践素质!L:L,创新与实践素质!B:B,B7,创新与实践素质!D:D,"=社会工作能力（工作表现）",创新与实践素质!G:G,"=下学期")</f>
        <v>1</v>
      </c>
      <c r="AE7" s="23">
        <f t="shared" si="7"/>
        <v>3.57166666666667</v>
      </c>
      <c r="AF7" s="23">
        <f t="shared" si="8"/>
        <v>78.4206666666667</v>
      </c>
    </row>
    <row r="8" spans="1:32">
      <c r="A8" s="41" t="s">
        <v>6</v>
      </c>
      <c r="B8" s="41" t="s">
        <v>11</v>
      </c>
      <c r="C8" s="41"/>
      <c r="D8" s="88">
        <f>SUMIFS(德育素质!H:H,德育素质!B:B,B8,德育素质!D:D,"=基本评定分")</f>
        <v>6</v>
      </c>
      <c r="E8" s="88">
        <f>MIN(2,SUMIFS(德育素质!H:H,德育素质!A:A,A8,德育素质!D:D,"=集体评定等级分",德育素质!E:E,"=班级考评等级")+SUMIFS(德育素质!H:H,德育素质!B:B,B8,德育素质!D:D,"=集体评定等级分"))</f>
        <v>2</v>
      </c>
      <c r="F8" s="88">
        <f>MIN(2,SUMIFS(德育素质!H:H,德育素质!B:B,B8,德育素质!D:D,"=社会责任记实分"))</f>
        <v>0</v>
      </c>
      <c r="G8" s="88">
        <f>SUMIFS(德育素质!H:H,德育素质!B:B,B8,德育素质!D:D,"=违纪违规扣分")</f>
        <v>0</v>
      </c>
      <c r="H8" s="88">
        <f>SUMIFS(德育素质!H:H,德育素质!B:B,B8,德育素质!D:D,"=荣誉称号加分")</f>
        <v>0.625</v>
      </c>
      <c r="I8" s="88">
        <f t="shared" si="0"/>
        <v>2.625</v>
      </c>
      <c r="J8" s="88">
        <f t="shared" si="1"/>
        <v>8.625</v>
      </c>
      <c r="K8" s="88">
        <f>(VLOOKUP(B8,智育素质!B:D,3,0)*10+50)*0.6</f>
        <v>52.8</v>
      </c>
      <c r="L8" s="88">
        <f>SUMIFS(体育素质!J:J,体育素质!B:B,B8,体育素质!D:D,"=体育课程成绩",体育素质!E:E,"=体育成绩")/40</f>
        <v>3.72</v>
      </c>
      <c r="M8" s="88">
        <f>SUMIFS(体育素质!L:L,体育素质!B:B,B8,体育素质!D:D,"=校内外体育竞赛")</f>
        <v>0</v>
      </c>
      <c r="N8" s="88">
        <f>SUMIFS(体育素质!L:L,体育素质!B:B,B8,体育素质!D:D,"=校内外体育活动",体育素质!E:E,"=早锻炼")</f>
        <v>0</v>
      </c>
      <c r="O8" s="88">
        <f>SUMIFS(体育素质!L:L,体育素质!B:B,B8,体育素质!D:D,"=校内外体育活动",体育素质!E:E,"=校园跑")</f>
        <v>0.695989583333333</v>
      </c>
      <c r="P8" s="88">
        <f t="shared" si="2"/>
        <v>0.695989583333333</v>
      </c>
      <c r="Q8" s="88">
        <f t="shared" si="3"/>
        <v>4.41598958333333</v>
      </c>
      <c r="R8" s="88">
        <f>MIN(0.5,SUMIFS(美育素质!L:L,美育素质!B:B,B8,美育素质!D:D,"=文化艺术实践"))</f>
        <v>0</v>
      </c>
      <c r="S8" s="88">
        <f>SUMIFS(美育素质!L:L,美育素质!B:B,B8,美育素质!D:D,"=校内外文化艺术竞赛")</f>
        <v>0</v>
      </c>
      <c r="T8" s="88">
        <f t="shared" si="4"/>
        <v>0</v>
      </c>
      <c r="U8" s="88">
        <f>MAX(0,SUMIFS(劳育素质!K:K,劳育素质!B:B,B8,劳育素质!D:D,"=劳动日常考核基础分")+SUMIFS(劳育素质!K:K,劳育素质!B:B,B8,劳育素质!D:D,"=活动与卫生加减分"))</f>
        <v>1.45133333333333</v>
      </c>
      <c r="V8" s="23">
        <f>SUMIFS(劳育素质!K:K,劳育素质!B:B,B8,劳育素质!D:D,"=志愿服务",劳育素质!F:F,"=A类+B类")</f>
        <v>1.5</v>
      </c>
      <c r="W8" s="23">
        <f>SUMIFS(劳育素质!K:K,劳育素质!B:B,B8,劳育素质!D:D,"=志愿服务",劳育素质!F:F,"=C类")</f>
        <v>0</v>
      </c>
      <c r="X8" s="23">
        <f t="shared" si="5"/>
        <v>1.5</v>
      </c>
      <c r="Y8" s="23">
        <f>SUMIFS(劳育素质!K:K,劳育素质!B:B,B8,劳育素质!D:D,"=实习实训")</f>
        <v>0</v>
      </c>
      <c r="Z8" s="23">
        <f t="shared" si="6"/>
        <v>2.95133333333333</v>
      </c>
      <c r="AA8" s="23">
        <f>SUMIFS(创新与实践素质!L:L,创新与实践素质!B:B,B8,创新与实践素质!D:D,"=创新创业素质")</f>
        <v>2.25</v>
      </c>
      <c r="AB8" s="23">
        <f>SUMIFS(创新与实践素质!L:L,创新与实践素质!B:B,B8,创新与实践素质!D:D,"=水平考试")</f>
        <v>1.25</v>
      </c>
      <c r="AC8" s="23">
        <f>SUMIFS(创新与实践素质!L:L,创新与实践素质!B:B,B8,创新与实践素质!D:D,"=社会实践")</f>
        <v>0</v>
      </c>
      <c r="AD8" s="23">
        <f>_xlfn.MAXIFS(创新与实践素质!L:L,创新与实践素质!B:B,B8,创新与实践素质!D:D,"=社会工作能力（工作表现）",创新与实践素质!G:G,"=上学期")+_xlfn.MAXIFS(创新与实践素质!L:L,创新与实践素质!B:B,B8,创新与实践素质!D:D,"=社会工作能力（工作表现）",创新与实践素质!G:G,"=下学期")</f>
        <v>0.6</v>
      </c>
      <c r="AE8" s="23">
        <f t="shared" si="7"/>
        <v>4.1</v>
      </c>
      <c r="AF8" s="23">
        <f t="shared" si="8"/>
        <v>72.8923229166667</v>
      </c>
    </row>
    <row r="9" spans="1:32">
      <c r="A9" s="41" t="s">
        <v>6</v>
      </c>
      <c r="B9" s="41" t="s">
        <v>12</v>
      </c>
      <c r="C9" s="41"/>
      <c r="D9" s="88">
        <f>SUMIFS(德育素质!H:H,德育素质!B:B,B9,德育素质!D:D,"=基本评定分")</f>
        <v>5.28</v>
      </c>
      <c r="E9" s="88">
        <f>MIN(2,SUMIFS(德育素质!H:H,德育素质!A:A,A9,德育素质!D:D,"=集体评定等级分",德育素质!E:E,"=班级考评等级")+SUMIFS(德育素质!H:H,德育素质!B:B,B9,德育素质!D:D,"=集体评定等级分"))</f>
        <v>2</v>
      </c>
      <c r="F9" s="88">
        <f>MIN(2,SUMIFS(德育素质!H:H,德育素质!B:B,B9,德育素质!D:D,"=社会责任记实分"))</f>
        <v>0</v>
      </c>
      <c r="G9" s="88">
        <f>SUMIFS(德育素质!H:H,德育素质!B:B,B9,德育素质!D:D,"=违纪违规扣分")</f>
        <v>0</v>
      </c>
      <c r="H9" s="88">
        <f>SUMIFS(德育素质!H:H,德育素质!B:B,B9,德育素质!D:D,"=荣誉称号加分")</f>
        <v>0</v>
      </c>
      <c r="I9" s="88">
        <f t="shared" si="0"/>
        <v>2</v>
      </c>
      <c r="J9" s="88">
        <f t="shared" si="1"/>
        <v>7.28</v>
      </c>
      <c r="K9" s="88">
        <f>(VLOOKUP(B9,智育素质!B:D,3,0)*10+50)*0.6</f>
        <v>54.096</v>
      </c>
      <c r="L9" s="88">
        <f>SUMIFS(体育素质!J:J,体育素质!B:B,B9,体育素质!D:D,"=体育课程成绩",体育素质!E:E,"=体育成绩")/40</f>
        <v>3.7</v>
      </c>
      <c r="M9" s="88">
        <f>SUMIFS(体育素质!L:L,体育素质!B:B,B9,体育素质!D:D,"=校内外体育竞赛")</f>
        <v>0</v>
      </c>
      <c r="N9" s="88">
        <f>SUMIFS(体育素质!L:L,体育素质!B:B,B9,体育素质!D:D,"=校内外体育活动",体育素质!E:E,"=早锻炼")</f>
        <v>0</v>
      </c>
      <c r="O9" s="88">
        <f>SUMIFS(体育素质!L:L,体育素质!B:B,B9,体育素质!D:D,"=校内外体育活动",体育素质!E:E,"=校园跑")</f>
        <v>1</v>
      </c>
      <c r="P9" s="88">
        <f t="shared" si="2"/>
        <v>1</v>
      </c>
      <c r="Q9" s="88">
        <f t="shared" si="3"/>
        <v>4.7</v>
      </c>
      <c r="R9" s="88">
        <f>MIN(0.5,SUMIFS(美育素质!L:L,美育素质!B:B,B9,美育素质!D:D,"=文化艺术实践"))</f>
        <v>0</v>
      </c>
      <c r="S9" s="88">
        <f>SUMIFS(美育素质!L:L,美育素质!B:B,B9,美育素质!D:D,"=校内外文化艺术竞赛")</f>
        <v>0.25</v>
      </c>
      <c r="T9" s="88">
        <f t="shared" si="4"/>
        <v>0.25</v>
      </c>
      <c r="U9" s="88">
        <f>MAX(0,SUMIFS(劳育素质!K:K,劳育素质!B:B,B9,劳育素质!D:D,"=劳动日常考核基础分")+SUMIFS(劳育素质!K:K,劳育素质!B:B,B9,劳育素质!D:D,"=活动与卫生加减分"))</f>
        <v>1.396</v>
      </c>
      <c r="V9" s="23">
        <f>SUMIFS(劳育素质!K:K,劳育素质!B:B,B9,劳育素质!D:D,"=志愿服务",劳育素质!F:F,"=A类+B类")</f>
        <v>3</v>
      </c>
      <c r="W9" s="23">
        <f>SUMIFS(劳育素质!K:K,劳育素质!B:B,B9,劳育素质!D:D,"=志愿服务",劳育素质!F:F,"=C类")</f>
        <v>0</v>
      </c>
      <c r="X9" s="23">
        <f t="shared" si="5"/>
        <v>3</v>
      </c>
      <c r="Y9" s="23">
        <f>SUMIFS(劳育素质!K:K,劳育素质!B:B,B9,劳育素质!D:D,"=实习实训")</f>
        <v>0</v>
      </c>
      <c r="Z9" s="23">
        <f t="shared" si="6"/>
        <v>4.396</v>
      </c>
      <c r="AA9" s="23">
        <f>SUMIFS(创新与实践素质!L:L,创新与实践素质!B:B,B9,创新与实践素质!D:D,"=创新创业素质")</f>
        <v>0</v>
      </c>
      <c r="AB9" s="23">
        <f>SUMIFS(创新与实践素质!L:L,创新与实践素质!B:B,B9,创新与实践素质!D:D,"=水平考试")</f>
        <v>0</v>
      </c>
      <c r="AC9" s="23">
        <f>SUMIFS(创新与实践素质!L:L,创新与实践素质!B:B,B9,创新与实践素质!D:D,"=社会实践")</f>
        <v>0</v>
      </c>
      <c r="AD9" s="23">
        <f>_xlfn.MAXIFS(创新与实践素质!L:L,创新与实践素质!B:B,B9,创新与实践素质!D:D,"=社会工作能力（工作表现）",创新与实践素质!G:G,"=上学期")+_xlfn.MAXIFS(创新与实践素质!L:L,创新与实践素质!B:B,B9,创新与实践素质!D:D,"=社会工作能力（工作表现）",创新与实践素质!G:G,"=下学期")</f>
        <v>0</v>
      </c>
      <c r="AE9" s="23">
        <f t="shared" si="7"/>
        <v>0</v>
      </c>
      <c r="AF9" s="23">
        <f t="shared" si="8"/>
        <v>70.722</v>
      </c>
    </row>
    <row r="10" spans="1:32">
      <c r="A10" s="41" t="s">
        <v>6</v>
      </c>
      <c r="B10" s="41" t="s">
        <v>13</v>
      </c>
      <c r="C10" s="41"/>
      <c r="D10" s="88">
        <f>SUMIFS(德育素质!H:H,德育素质!B:B,B10,德育素质!D:D,"=基本评定分")</f>
        <v>6</v>
      </c>
      <c r="E10" s="88">
        <f>MIN(2,SUMIFS(德育素质!H:H,德育素质!A:A,A10,德育素质!D:D,"=集体评定等级分",德育素质!E:E,"=班级考评等级")+SUMIFS(德育素质!H:H,德育素质!B:B,B10,德育素质!D:D,"=集体评定等级分"))</f>
        <v>2</v>
      </c>
      <c r="F10" s="88">
        <f>MIN(2,SUMIFS(德育素质!H:H,德育素质!B:B,B10,德育素质!D:D,"=社会责任记实分"))</f>
        <v>0</v>
      </c>
      <c r="G10" s="88">
        <f>SUMIFS(德育素质!H:H,德育素质!B:B,B10,德育素质!D:D,"=违纪违规扣分")</f>
        <v>0</v>
      </c>
      <c r="H10" s="88">
        <f>SUMIFS(德育素质!H:H,德育素质!B:B,B10,德育素质!D:D,"=荣誉称号加分")</f>
        <v>0</v>
      </c>
      <c r="I10" s="88">
        <f t="shared" si="0"/>
        <v>2</v>
      </c>
      <c r="J10" s="88">
        <f t="shared" si="1"/>
        <v>8</v>
      </c>
      <c r="K10" s="88">
        <f>(VLOOKUP(B10,智育素质!B:D,3,0)*10+50)*0.6</f>
        <v>53.076</v>
      </c>
      <c r="L10" s="88">
        <f>SUMIFS(体育素质!J:J,体育素质!B:B,B10,体育素质!D:D,"=体育课程成绩",体育素质!E:E,"=体育成绩")/40</f>
        <v>4.47</v>
      </c>
      <c r="M10" s="88">
        <f>SUMIFS(体育素质!L:L,体育素质!B:B,B10,体育素质!D:D,"=校内外体育竞赛")</f>
        <v>0</v>
      </c>
      <c r="N10" s="88">
        <f>SUMIFS(体育素质!L:L,体育素质!B:B,B10,体育素质!D:D,"=校内外体育活动",体育素质!E:E,"=早锻炼")</f>
        <v>0</v>
      </c>
      <c r="O10" s="88">
        <f>SUMIFS(体育素质!L:L,体育素质!B:B,B10,体育素质!D:D,"=校内外体育活动",体育素质!E:E,"=校园跑")</f>
        <v>1</v>
      </c>
      <c r="P10" s="88">
        <f t="shared" si="2"/>
        <v>1</v>
      </c>
      <c r="Q10" s="88">
        <f t="shared" si="3"/>
        <v>5.47</v>
      </c>
      <c r="R10" s="88">
        <f>MIN(0.5,SUMIFS(美育素质!L:L,美育素质!B:B,B10,美育素质!D:D,"=文化艺术实践"))</f>
        <v>0</v>
      </c>
      <c r="S10" s="88">
        <f>SUMIFS(美育素质!L:L,美育素质!B:B,B10,美育素质!D:D,"=校内外文化艺术竞赛")</f>
        <v>0</v>
      </c>
      <c r="T10" s="88">
        <f t="shared" si="4"/>
        <v>0</v>
      </c>
      <c r="U10" s="88">
        <f>MAX(0,SUMIFS(劳育素质!K:K,劳育素质!B:B,B10,劳育素质!D:D,"=劳动日常考核基础分")+SUMIFS(劳育素质!K:K,劳育素质!B:B,B10,劳育素质!D:D,"=活动与卫生加减分"))</f>
        <v>1.621</v>
      </c>
      <c r="V10" s="23">
        <f>SUMIFS(劳育素质!K:K,劳育素质!B:B,B10,劳育素质!D:D,"=志愿服务",劳育素质!F:F,"=A类+B类")</f>
        <v>1.6</v>
      </c>
      <c r="W10" s="23">
        <f>SUMIFS(劳育素质!K:K,劳育素质!B:B,B10,劳育素质!D:D,"=志愿服务",劳育素质!F:F,"=C类")</f>
        <v>0</v>
      </c>
      <c r="X10" s="23">
        <f t="shared" si="5"/>
        <v>1.6</v>
      </c>
      <c r="Y10" s="23">
        <f>SUMIFS(劳育素质!K:K,劳育素质!B:B,B10,劳育素质!D:D,"=实习实训")</f>
        <v>0</v>
      </c>
      <c r="Z10" s="23">
        <f t="shared" si="6"/>
        <v>3.221</v>
      </c>
      <c r="AA10" s="23">
        <f>SUMIFS(创新与实践素质!L:L,创新与实践素质!B:B,B10,创新与实践素质!D:D,"=创新创业素质")</f>
        <v>3.76</v>
      </c>
      <c r="AB10" s="23">
        <f>SUMIFS(创新与实践素质!L:L,创新与实践素质!B:B,B10,创新与实践素质!D:D,"=水平考试")</f>
        <v>0</v>
      </c>
      <c r="AC10" s="23">
        <f>SUMIFS(创新与实践素质!L:L,创新与实践素质!B:B,B10,创新与实践素质!D:D,"=社会实践")</f>
        <v>0</v>
      </c>
      <c r="AD10" s="23">
        <f>_xlfn.MAXIFS(创新与实践素质!L:L,创新与实践素质!B:B,B10,创新与实践素质!D:D,"=社会工作能力（工作表现）",创新与实践素质!G:G,"=上学期")+_xlfn.MAXIFS(创新与实践素质!L:L,创新与实践素质!B:B,B10,创新与实践素质!D:D,"=社会工作能力（工作表现）",创新与实践素质!G:G,"=下学期")</f>
        <v>1.2</v>
      </c>
      <c r="AE10" s="23">
        <f t="shared" si="7"/>
        <v>4.96</v>
      </c>
      <c r="AF10" s="23">
        <f t="shared" si="8"/>
        <v>74.727</v>
      </c>
    </row>
    <row r="11" spans="1:32">
      <c r="A11" s="41" t="s">
        <v>6</v>
      </c>
      <c r="B11" s="41" t="s">
        <v>14</v>
      </c>
      <c r="C11" s="41"/>
      <c r="D11" s="88">
        <f>SUMIFS(德育素质!H:H,德育素质!B:B,B11,德育素质!D:D,"=基本评定分")</f>
        <v>5.28</v>
      </c>
      <c r="E11" s="88">
        <f>MIN(2,SUMIFS(德育素质!H:H,德育素质!A:A,A11,德育素质!D:D,"=集体评定等级分",德育素质!E:E,"=班级考评等级")+SUMIFS(德育素质!H:H,德育素质!B:B,B11,德育素质!D:D,"=集体评定等级分"))</f>
        <v>2</v>
      </c>
      <c r="F11" s="88">
        <f>MIN(2,SUMIFS(德育素质!H:H,德育素质!B:B,B11,德育素质!D:D,"=社会责任记实分"))</f>
        <v>0.25</v>
      </c>
      <c r="G11" s="88">
        <f>SUMIFS(德育素质!H:H,德育素质!B:B,B11,德育素质!D:D,"=违纪违规扣分")</f>
        <v>0</v>
      </c>
      <c r="H11" s="88">
        <f>SUMIFS(德育素质!H:H,德育素质!B:B,B11,德育素质!D:D,"=荣誉称号加分")</f>
        <v>0.375</v>
      </c>
      <c r="I11" s="88">
        <f t="shared" si="0"/>
        <v>2.625</v>
      </c>
      <c r="J11" s="88">
        <f t="shared" si="1"/>
        <v>7.905</v>
      </c>
      <c r="K11" s="88">
        <f>(VLOOKUP(B11,智育素质!B:D,3,0)*10+50)*0.6</f>
        <v>52.89</v>
      </c>
      <c r="L11" s="88">
        <f>SUMIFS(体育素质!J:J,体育素质!B:B,B11,体育素质!D:D,"=体育课程成绩",体育素质!E:E,"=体育成绩")/40</f>
        <v>4.435</v>
      </c>
      <c r="M11" s="88">
        <f>SUMIFS(体育素质!L:L,体育素质!B:B,B11,体育素质!D:D,"=校内外体育竞赛")</f>
        <v>1.25</v>
      </c>
      <c r="N11" s="88">
        <f>SUMIFS(体育素质!L:L,体育素质!B:B,B11,体育素质!D:D,"=校内外体育活动",体育素质!E:E,"=早锻炼")</f>
        <v>0</v>
      </c>
      <c r="O11" s="88">
        <f>SUMIFS(体育素质!L:L,体育素质!B:B,B11,体育素质!D:D,"=校内外体育活动",体育素质!E:E,"=校园跑")</f>
        <v>0</v>
      </c>
      <c r="P11" s="88">
        <f t="shared" si="2"/>
        <v>1.25</v>
      </c>
      <c r="Q11" s="88">
        <f t="shared" si="3"/>
        <v>5.685</v>
      </c>
      <c r="R11" s="88">
        <f>MIN(0.5,SUMIFS(美育素质!L:L,美育素质!B:B,B11,美育素质!D:D,"=文化艺术实践"))</f>
        <v>0</v>
      </c>
      <c r="S11" s="88">
        <f>SUMIFS(美育素质!L:L,美育素质!B:B,B11,美育素质!D:D,"=校内外文化艺术竞赛")</f>
        <v>2.8</v>
      </c>
      <c r="T11" s="88">
        <f t="shared" si="4"/>
        <v>2.8</v>
      </c>
      <c r="U11" s="88">
        <f>MAX(0,SUMIFS(劳育素质!K:K,劳育素质!B:B,B11,劳育素质!D:D,"=劳动日常考核基础分")+SUMIFS(劳育素质!K:K,劳育素质!B:B,B11,劳育素质!D:D,"=活动与卫生加减分"))</f>
        <v>1.30486666666667</v>
      </c>
      <c r="V11" s="23">
        <f>SUMIFS(劳育素质!K:K,劳育素质!B:B,B11,劳育素质!D:D,"=志愿服务",劳育素质!F:F,"=A类+B类")</f>
        <v>2.8</v>
      </c>
      <c r="W11" s="23">
        <f>SUMIFS(劳育素质!K:K,劳育素质!B:B,B11,劳育素质!D:D,"=志愿服务",劳育素质!F:F,"=C类")</f>
        <v>0</v>
      </c>
      <c r="X11" s="23">
        <f t="shared" si="5"/>
        <v>2.8</v>
      </c>
      <c r="Y11" s="23">
        <f>SUMIFS(劳育素质!K:K,劳育素质!B:B,B11,劳育素质!D:D,"=实习实训")</f>
        <v>0</v>
      </c>
      <c r="Z11" s="23">
        <f t="shared" si="6"/>
        <v>4.10486666666667</v>
      </c>
      <c r="AA11" s="23">
        <f>SUMIFS(创新与实践素质!L:L,创新与实践素质!B:B,B11,创新与实践素质!D:D,"=创新创业素质")</f>
        <v>9.35</v>
      </c>
      <c r="AB11" s="23">
        <f>SUMIFS(创新与实践素质!L:L,创新与实践素质!B:B,B11,创新与实践素质!D:D,"=水平考试")</f>
        <v>1.5</v>
      </c>
      <c r="AC11" s="23">
        <f>SUMIFS(创新与实践素质!L:L,创新与实践素质!B:B,B11,创新与实践素质!D:D,"=社会实践")</f>
        <v>0</v>
      </c>
      <c r="AD11" s="23">
        <f>_xlfn.MAXIFS(创新与实践素质!L:L,创新与实践素质!B:B,B11,创新与实践素质!D:D,"=社会工作能力（工作表现）",创新与实践素质!G:G,"=上学期")+_xlfn.MAXIFS(创新与实践素质!L:L,创新与实践素质!B:B,B11,创新与实践素质!D:D,"=社会工作能力（工作表现）",创新与实践素质!G:G,"=下学期")</f>
        <v>0</v>
      </c>
      <c r="AE11" s="23">
        <f t="shared" si="7"/>
        <v>10.85</v>
      </c>
      <c r="AF11" s="23">
        <f t="shared" si="8"/>
        <v>84.2348666666667</v>
      </c>
    </row>
    <row r="12" spans="1:32">
      <c r="A12" s="41" t="s">
        <v>6</v>
      </c>
      <c r="B12" s="41" t="s">
        <v>15</v>
      </c>
      <c r="C12" s="41"/>
      <c r="D12" s="88">
        <f>SUMIFS(德育素质!H:H,德育素质!B:B,B12,德育素质!D:D,"=基本评定分")</f>
        <v>6</v>
      </c>
      <c r="E12" s="88">
        <f>MIN(2,SUMIFS(德育素质!H:H,德育素质!A:A,A12,德育素质!D:D,"=集体评定等级分",德育素质!E:E,"=班级考评等级")+SUMIFS(德育素质!H:H,德育素质!B:B,B12,德育素质!D:D,"=集体评定等级分"))</f>
        <v>2</v>
      </c>
      <c r="F12" s="88">
        <f>MIN(2,SUMIFS(德育素质!H:H,德育素质!B:B,B12,德育素质!D:D,"=社会责任记实分"))</f>
        <v>0</v>
      </c>
      <c r="G12" s="88">
        <f>SUMIFS(德育素质!H:H,德育素质!B:B,B12,德育素质!D:D,"=违纪违规扣分")</f>
        <v>0</v>
      </c>
      <c r="H12" s="88">
        <f>SUMIFS(德育素质!H:H,德育素质!B:B,B12,德育素质!D:D,"=荣誉称号加分")</f>
        <v>0</v>
      </c>
      <c r="I12" s="88">
        <f t="shared" si="0"/>
        <v>2</v>
      </c>
      <c r="J12" s="88">
        <f t="shared" si="1"/>
        <v>8</v>
      </c>
      <c r="K12" s="88">
        <f>(VLOOKUP(B12,智育素质!B:D,3,0)*10+50)*0.6</f>
        <v>49.14</v>
      </c>
      <c r="L12" s="88">
        <f>SUMIFS(体育素质!J:J,体育素质!B:B,B12,体育素质!D:D,"=体育课程成绩",体育素质!E:E,"=体育成绩")/40</f>
        <v>4.45</v>
      </c>
      <c r="M12" s="88">
        <f>SUMIFS(体育素质!L:L,体育素质!B:B,B12,体育素质!D:D,"=校内外体育竞赛")</f>
        <v>0</v>
      </c>
      <c r="N12" s="88">
        <f>SUMIFS(体育素质!L:L,体育素质!B:B,B12,体育素质!D:D,"=校内外体育活动",体育素质!E:E,"=早锻炼")</f>
        <v>0</v>
      </c>
      <c r="O12" s="88">
        <f>SUMIFS(体育素质!L:L,体育素质!B:B,B12,体育素质!D:D,"=校内外体育活动",体育素质!E:E,"=校园跑")</f>
        <v>1</v>
      </c>
      <c r="P12" s="88">
        <f t="shared" si="2"/>
        <v>1</v>
      </c>
      <c r="Q12" s="88">
        <f t="shared" si="3"/>
        <v>5.45</v>
      </c>
      <c r="R12" s="88">
        <f>MIN(0.5,SUMIFS(美育素质!L:L,美育素质!B:B,B12,美育素质!D:D,"=文化艺术实践"))</f>
        <v>0</v>
      </c>
      <c r="S12" s="88">
        <f>SUMIFS(美育素质!L:L,美育素质!B:B,B12,美育素质!D:D,"=校内外文化艺术竞赛")</f>
        <v>0</v>
      </c>
      <c r="T12" s="88">
        <f t="shared" si="4"/>
        <v>0</v>
      </c>
      <c r="U12" s="88">
        <f>MAX(0,SUMIFS(劳育素质!K:K,劳育素质!B:B,B12,劳育素质!D:D,"=劳动日常考核基础分")+SUMIFS(劳育素质!K:K,劳育素质!B:B,B12,劳育素质!D:D,"=活动与卫生加减分"))</f>
        <v>1.53086666666667</v>
      </c>
      <c r="V12" s="23">
        <f>SUMIFS(劳育素质!K:K,劳育素质!B:B,B12,劳育素质!D:D,"=志愿服务",劳育素质!F:F,"=A类+B类")</f>
        <v>0</v>
      </c>
      <c r="W12" s="23">
        <f>SUMIFS(劳育素质!K:K,劳育素质!B:B,B12,劳育素质!D:D,"=志愿服务",劳育素质!F:F,"=C类")</f>
        <v>0</v>
      </c>
      <c r="X12" s="23">
        <f t="shared" si="5"/>
        <v>0</v>
      </c>
      <c r="Y12" s="23">
        <f>SUMIFS(劳育素质!K:K,劳育素质!B:B,B12,劳育素质!D:D,"=实习实训")</f>
        <v>0</v>
      </c>
      <c r="Z12" s="23">
        <f t="shared" si="6"/>
        <v>1.53086666666667</v>
      </c>
      <c r="AA12" s="23">
        <f>SUMIFS(创新与实践素质!L:L,创新与实践素质!B:B,B12,创新与实践素质!D:D,"=创新创业素质")</f>
        <v>0</v>
      </c>
      <c r="AB12" s="23">
        <f>SUMIFS(创新与实践素质!L:L,创新与实践素质!B:B,B12,创新与实践素质!D:D,"=水平考试")</f>
        <v>0</v>
      </c>
      <c r="AC12" s="23">
        <f>SUMIFS(创新与实践素质!L:L,创新与实践素质!B:B,B12,创新与实践素质!D:D,"=社会实践")</f>
        <v>0</v>
      </c>
      <c r="AD12" s="23">
        <f>_xlfn.MAXIFS(创新与实践素质!L:L,创新与实践素质!B:B,B12,创新与实践素质!D:D,"=社会工作能力（工作表现）",创新与实践素质!G:G,"=上学期")+_xlfn.MAXIFS(创新与实践素质!L:L,创新与实践素质!B:B,B12,创新与实践素质!D:D,"=社会工作能力（工作表现）",创新与实践素质!G:G,"=下学期")</f>
        <v>0.6</v>
      </c>
      <c r="AE12" s="23">
        <f t="shared" si="7"/>
        <v>0.6</v>
      </c>
      <c r="AF12" s="23">
        <f t="shared" si="8"/>
        <v>64.7208666666667</v>
      </c>
    </row>
    <row r="13" spans="1:32">
      <c r="A13" s="41" t="s">
        <v>6</v>
      </c>
      <c r="B13" s="41" t="s">
        <v>16</v>
      </c>
      <c r="C13" s="41"/>
      <c r="D13" s="88">
        <f>SUMIFS(德育素质!H:H,德育素质!B:B,B13,德育素质!D:D,"=基本评定分")</f>
        <v>5.28</v>
      </c>
      <c r="E13" s="88">
        <f>MIN(2,SUMIFS(德育素质!H:H,德育素质!A:A,A13,德育素质!D:D,"=集体评定等级分",德育素质!E:E,"=班级考评等级")+SUMIFS(德育素质!H:H,德育素质!B:B,B13,德育素质!D:D,"=集体评定等级分"))</f>
        <v>2</v>
      </c>
      <c r="F13" s="88">
        <f>MIN(2,SUMIFS(德育素质!H:H,德育素质!B:B,B13,德育素质!D:D,"=社会责任记实分"))</f>
        <v>0</v>
      </c>
      <c r="G13" s="88">
        <f>SUMIFS(德育素质!H:H,德育素质!B:B,B13,德育素质!D:D,"=违纪违规扣分")</f>
        <v>0</v>
      </c>
      <c r="H13" s="88">
        <f>SUMIFS(德育素质!H:H,德育素质!B:B,B13,德育素质!D:D,"=荣誉称号加分")</f>
        <v>0</v>
      </c>
      <c r="I13" s="88">
        <f t="shared" si="0"/>
        <v>2</v>
      </c>
      <c r="J13" s="88">
        <f t="shared" si="1"/>
        <v>7.28</v>
      </c>
      <c r="K13" s="88">
        <f>(VLOOKUP(B13,智育素质!B:D,3,0)*10+50)*0.6</f>
        <v>52.968</v>
      </c>
      <c r="L13" s="88">
        <f>SUMIFS(体育素质!J:J,体育素质!B:B,B13,体育素质!D:D,"=体育课程成绩",体育素质!E:E,"=体育成绩")/40</f>
        <v>3.805</v>
      </c>
      <c r="M13" s="88">
        <f>SUMIFS(体育素质!L:L,体育素质!B:B,B13,体育素质!D:D,"=校内外体育竞赛")</f>
        <v>0</v>
      </c>
      <c r="N13" s="88">
        <f>SUMIFS(体育素质!L:L,体育素质!B:B,B13,体育素质!D:D,"=校内外体育活动",体育素质!E:E,"=早锻炼")</f>
        <v>0</v>
      </c>
      <c r="O13" s="88">
        <f>SUMIFS(体育素质!L:L,体育素质!B:B,B13,体育素质!D:D,"=校内外体育活动",体育素质!E:E,"=校园跑")</f>
        <v>1</v>
      </c>
      <c r="P13" s="88">
        <f t="shared" si="2"/>
        <v>1</v>
      </c>
      <c r="Q13" s="88">
        <f t="shared" si="3"/>
        <v>4.805</v>
      </c>
      <c r="R13" s="88">
        <f>MIN(0.5,SUMIFS(美育素质!L:L,美育素质!B:B,B13,美育素质!D:D,"=文化艺术实践"))</f>
        <v>0</v>
      </c>
      <c r="S13" s="88">
        <f>SUMIFS(美育素质!L:L,美育素质!B:B,B13,美育素质!D:D,"=校内外文化艺术竞赛")</f>
        <v>0</v>
      </c>
      <c r="T13" s="88">
        <f t="shared" si="4"/>
        <v>0</v>
      </c>
      <c r="U13" s="88">
        <f>MAX(0,SUMIFS(劳育素质!K:K,劳育素质!B:B,B13,劳育素质!D:D,"=劳动日常考核基础分")+SUMIFS(劳育素质!K:K,劳育素质!B:B,B13,劳育素质!D:D,"=活动与卫生加减分"))</f>
        <v>1.396</v>
      </c>
      <c r="V13" s="23">
        <f>SUMIFS(劳育素质!K:K,劳育素质!B:B,B13,劳育素质!D:D,"=志愿服务",劳育素质!F:F,"=A类+B类")</f>
        <v>3</v>
      </c>
      <c r="W13" s="23">
        <f>SUMIFS(劳育素质!K:K,劳育素质!B:B,B13,劳育素质!D:D,"=志愿服务",劳育素质!F:F,"=C类")</f>
        <v>0</v>
      </c>
      <c r="X13" s="23">
        <f t="shared" si="5"/>
        <v>3</v>
      </c>
      <c r="Y13" s="23">
        <f>SUMIFS(劳育素质!K:K,劳育素质!B:B,B13,劳育素质!D:D,"=实习实训")</f>
        <v>0</v>
      </c>
      <c r="Z13" s="23">
        <f t="shared" si="6"/>
        <v>4.396</v>
      </c>
      <c r="AA13" s="23">
        <f>SUMIFS(创新与实践素质!L:L,创新与实践素质!B:B,B13,创新与实践素质!D:D,"=创新创业素质")</f>
        <v>0</v>
      </c>
      <c r="AB13" s="23">
        <f>SUMIFS(创新与实践素质!L:L,创新与实践素质!B:B,B13,创新与实践素质!D:D,"=水平考试")</f>
        <v>0</v>
      </c>
      <c r="AC13" s="23">
        <f>SUMIFS(创新与实践素质!L:L,创新与实践素质!B:B,B13,创新与实践素质!D:D,"=社会实践")</f>
        <v>0</v>
      </c>
      <c r="AD13" s="23">
        <f>_xlfn.MAXIFS(创新与实践素质!L:L,创新与实践素质!B:B,B13,创新与实践素质!D:D,"=社会工作能力（工作表现）",创新与实践素质!G:G,"=上学期")+_xlfn.MAXIFS(创新与实践素质!L:L,创新与实践素质!B:B,B13,创新与实践素质!D:D,"=社会工作能力（工作表现）",创新与实践素质!G:G,"=下学期")</f>
        <v>0.6</v>
      </c>
      <c r="AE13" s="23">
        <f t="shared" si="7"/>
        <v>0.6</v>
      </c>
      <c r="AF13" s="23">
        <f t="shared" si="8"/>
        <v>70.049</v>
      </c>
    </row>
    <row r="14" spans="1:32">
      <c r="A14" s="41" t="s">
        <v>6</v>
      </c>
      <c r="B14" s="41" t="s">
        <v>17</v>
      </c>
      <c r="C14" s="41"/>
      <c r="D14" s="88">
        <f>SUMIFS(德育素质!H:H,德育素质!B:B,B14,德育素质!D:D,"=基本评定分")</f>
        <v>6</v>
      </c>
      <c r="E14" s="88">
        <f>MIN(2,SUMIFS(德育素质!H:H,德育素质!A:A,A14,德育素质!D:D,"=集体评定等级分",德育素质!E:E,"=班级考评等级")+SUMIFS(德育素质!H:H,德育素质!B:B,B14,德育素质!D:D,"=集体评定等级分"))</f>
        <v>2</v>
      </c>
      <c r="F14" s="88">
        <f>MIN(2,SUMIFS(德育素质!H:H,德育素质!B:B,B14,德育素质!D:D,"=社会责任记实分"))</f>
        <v>0.3</v>
      </c>
      <c r="G14" s="88">
        <f>SUMIFS(德育素质!H:H,德育素质!B:B,B14,德育素质!D:D,"=违纪违规扣分")</f>
        <v>0</v>
      </c>
      <c r="H14" s="88">
        <f>SUMIFS(德育素质!H:H,德育素质!B:B,B14,德育素质!D:D,"=荣誉称号加分")</f>
        <v>0.375</v>
      </c>
      <c r="I14" s="88">
        <f t="shared" si="0"/>
        <v>2.675</v>
      </c>
      <c r="J14" s="88">
        <f t="shared" si="1"/>
        <v>8.675</v>
      </c>
      <c r="K14" s="88">
        <f>(VLOOKUP(B14,智育素质!B:D,3,0)*10+50)*0.6</f>
        <v>50.652</v>
      </c>
      <c r="L14" s="88">
        <f>SUMIFS(体育素质!J:J,体育素质!B:B,B14,体育素质!D:D,"=体育课程成绩",体育素质!E:E,"=体育成绩")/40</f>
        <v>4.18</v>
      </c>
      <c r="M14" s="88">
        <f>SUMIFS(体育素质!L:L,体育素质!B:B,B14,体育素质!D:D,"=校内外体育竞赛")</f>
        <v>0</v>
      </c>
      <c r="N14" s="88">
        <f>SUMIFS(体育素质!L:L,体育素质!B:B,B14,体育素质!D:D,"=校内外体育活动",体育素质!E:E,"=早锻炼")</f>
        <v>0</v>
      </c>
      <c r="O14" s="88">
        <f>SUMIFS(体育素质!L:L,体育素质!B:B,B14,体育素质!D:D,"=校内外体育活动",体育素质!E:E,"=校园跑")</f>
        <v>1</v>
      </c>
      <c r="P14" s="88">
        <f t="shared" si="2"/>
        <v>1</v>
      </c>
      <c r="Q14" s="88">
        <f t="shared" si="3"/>
        <v>5.18</v>
      </c>
      <c r="R14" s="88">
        <f>MIN(0.5,SUMIFS(美育素质!L:L,美育素质!B:B,B14,美育素质!D:D,"=文化艺术实践"))</f>
        <v>0</v>
      </c>
      <c r="S14" s="88">
        <f>SUMIFS(美育素质!L:L,美育素质!B:B,B14,美育素质!D:D,"=校内外文化艺术竞赛")</f>
        <v>0.5</v>
      </c>
      <c r="T14" s="88">
        <f t="shared" si="4"/>
        <v>0.5</v>
      </c>
      <c r="U14" s="88">
        <f>MAX(0,SUMIFS(劳育素质!K:K,劳育素质!B:B,B14,劳育素质!D:D,"=劳动日常考核基础分")+SUMIFS(劳育素质!K:K,劳育素质!B:B,B14,劳育素质!D:D,"=活动与卫生加减分"))</f>
        <v>1.57283333333333</v>
      </c>
      <c r="V14" s="23">
        <f>SUMIFS(劳育素质!K:K,劳育素质!B:B,B14,劳育素质!D:D,"=志愿服务",劳育素质!F:F,"=A类+B类")</f>
        <v>3</v>
      </c>
      <c r="W14" s="23">
        <f>SUMIFS(劳育素质!K:K,劳育素质!B:B,B14,劳育素质!D:D,"=志愿服务",劳育素质!F:F,"=C类")</f>
        <v>0</v>
      </c>
      <c r="X14" s="23">
        <f t="shared" si="5"/>
        <v>3</v>
      </c>
      <c r="Y14" s="23">
        <f>SUMIFS(劳育素质!K:K,劳育素质!B:B,B14,劳育素质!D:D,"=实习实训")</f>
        <v>0</v>
      </c>
      <c r="Z14" s="23">
        <f t="shared" si="6"/>
        <v>4.57283333333333</v>
      </c>
      <c r="AA14" s="23">
        <f>SUMIFS(创新与实践素质!L:L,创新与实践素质!B:B,B14,创新与实践素质!D:D,"=创新创业素质")</f>
        <v>2.25</v>
      </c>
      <c r="AB14" s="23">
        <f>SUMIFS(创新与实践素质!L:L,创新与实践素质!B:B,B14,创新与实践素质!D:D,"=水平考试")</f>
        <v>0</v>
      </c>
      <c r="AC14" s="23">
        <f>SUMIFS(创新与实践素质!L:L,创新与实践素质!B:B,B14,创新与实践素质!D:D,"=社会实践")</f>
        <v>0</v>
      </c>
      <c r="AD14" s="23">
        <f>_xlfn.MAXIFS(创新与实践素质!L:L,创新与实践素质!B:B,B14,创新与实践素质!D:D,"=社会工作能力（工作表现）",创新与实践素质!G:G,"=上学期")+_xlfn.MAXIFS(创新与实践素质!L:L,创新与实践素质!B:B,B14,创新与实践素质!D:D,"=社会工作能力（工作表现）",创新与实践素质!G:G,"=下学期")</f>
        <v>1.6</v>
      </c>
      <c r="AE14" s="23">
        <f t="shared" si="7"/>
        <v>3.85</v>
      </c>
      <c r="AF14" s="23">
        <f t="shared" si="8"/>
        <v>73.4298333333333</v>
      </c>
    </row>
    <row r="15" spans="1:32">
      <c r="A15" s="41" t="s">
        <v>6</v>
      </c>
      <c r="B15" s="41" t="s">
        <v>18</v>
      </c>
      <c r="C15" s="41"/>
      <c r="D15" s="88">
        <f>SUMIFS(德育素质!H:H,德育素质!B:B,B15,德育素质!D:D,"=基本评定分")</f>
        <v>5.28</v>
      </c>
      <c r="E15" s="88">
        <f>MIN(2,SUMIFS(德育素质!H:H,德育素质!A:A,A15,德育素质!D:D,"=集体评定等级分",德育素质!E:E,"=班级考评等级")+SUMIFS(德育素质!H:H,德育素质!B:B,B15,德育素质!D:D,"=集体评定等级分"))</f>
        <v>2</v>
      </c>
      <c r="F15" s="88">
        <f>MIN(2,SUMIFS(德育素质!H:H,德育素质!B:B,B15,德育素质!D:D,"=社会责任记实分"))</f>
        <v>0</v>
      </c>
      <c r="G15" s="88">
        <f>SUMIFS(德育素质!H:H,德育素质!B:B,B15,德育素质!D:D,"=违纪违规扣分")</f>
        <v>0</v>
      </c>
      <c r="H15" s="88">
        <f>SUMIFS(德育素质!H:H,德育素质!B:B,B15,德育素质!D:D,"=荣誉称号加分")</f>
        <v>0</v>
      </c>
      <c r="I15" s="88">
        <f t="shared" si="0"/>
        <v>2</v>
      </c>
      <c r="J15" s="88">
        <f t="shared" si="1"/>
        <v>7.28</v>
      </c>
      <c r="K15" s="88">
        <f>(VLOOKUP(B15,智育素质!B:D,3,0)*10+50)*0.6</f>
        <v>49.164</v>
      </c>
      <c r="L15" s="88">
        <f>SUMIFS(体育素质!J:J,体育素质!B:B,B15,体育素质!D:D,"=体育课程成绩",体育素质!E:E,"=体育成绩")/40</f>
        <v>3.505</v>
      </c>
      <c r="M15" s="88">
        <f>SUMIFS(体育素质!L:L,体育素质!B:B,B15,体育素质!D:D,"=校内外体育竞赛")</f>
        <v>0</v>
      </c>
      <c r="N15" s="88">
        <f>SUMIFS(体育素质!L:L,体育素质!B:B,B15,体育素质!D:D,"=校内外体育活动",体育素质!E:E,"=早锻炼")</f>
        <v>0</v>
      </c>
      <c r="O15" s="88">
        <f>SUMIFS(体育素质!L:L,体育素质!B:B,B15,体育素质!D:D,"=校内外体育活动",体育素质!E:E,"=校园跑")</f>
        <v>0.637447916666667</v>
      </c>
      <c r="P15" s="88">
        <f t="shared" si="2"/>
        <v>0.637447916666667</v>
      </c>
      <c r="Q15" s="88">
        <f t="shared" si="3"/>
        <v>4.14244791666667</v>
      </c>
      <c r="R15" s="88">
        <f>MIN(0.5,SUMIFS(美育素质!L:L,美育素质!B:B,B15,美育素质!D:D,"=文化艺术实践"))</f>
        <v>0</v>
      </c>
      <c r="S15" s="88">
        <f>SUMIFS(美育素质!L:L,美育素质!B:B,B15,美育素质!D:D,"=校内外文化艺术竞赛")</f>
        <v>0</v>
      </c>
      <c r="T15" s="88">
        <f t="shared" si="4"/>
        <v>0</v>
      </c>
      <c r="U15" s="88">
        <f>MAX(0,SUMIFS(劳育素质!K:K,劳育素质!B:B,B15,劳育素质!D:D,"=劳动日常考核基础分")+SUMIFS(劳育素质!K:K,劳育素质!B:B,B15,劳育素质!D:D,"=活动与卫生加减分"))</f>
        <v>1.53086666666667</v>
      </c>
      <c r="V15" s="23">
        <f>SUMIFS(劳育素质!K:K,劳育素质!B:B,B15,劳育素质!D:D,"=志愿服务",劳育素质!F:F,"=A类+B类")</f>
        <v>0</v>
      </c>
      <c r="W15" s="23">
        <f>SUMIFS(劳育素质!K:K,劳育素质!B:B,B15,劳育素质!D:D,"=志愿服务",劳育素质!F:F,"=C类")</f>
        <v>0</v>
      </c>
      <c r="X15" s="23">
        <f t="shared" si="5"/>
        <v>0</v>
      </c>
      <c r="Y15" s="23">
        <f>SUMIFS(劳育素质!K:K,劳育素质!B:B,B15,劳育素质!D:D,"=实习实训")</f>
        <v>0</v>
      </c>
      <c r="Z15" s="23">
        <f t="shared" si="6"/>
        <v>1.53086666666667</v>
      </c>
      <c r="AA15" s="23">
        <f>SUMIFS(创新与实践素质!L:L,创新与实践素质!B:B,B15,创新与实践素质!D:D,"=创新创业素质")</f>
        <v>0</v>
      </c>
      <c r="AB15" s="23">
        <f>SUMIFS(创新与实践素质!L:L,创新与实践素质!B:B,B15,创新与实践素质!D:D,"=水平考试")</f>
        <v>0</v>
      </c>
      <c r="AC15" s="23">
        <f>SUMIFS(创新与实践素质!L:L,创新与实践素质!B:B,B15,创新与实践素质!D:D,"=社会实践")</f>
        <v>0</v>
      </c>
      <c r="AD15" s="23">
        <f>_xlfn.MAXIFS(创新与实践素质!L:L,创新与实践素质!B:B,B15,创新与实践素质!D:D,"=社会工作能力（工作表现）",创新与实践素质!G:G,"=上学期")+_xlfn.MAXIFS(创新与实践素质!L:L,创新与实践素质!B:B,B15,创新与实践素质!D:D,"=社会工作能力（工作表现）",创新与实践素质!G:G,"=下学期")</f>
        <v>0</v>
      </c>
      <c r="AE15" s="23">
        <f t="shared" si="7"/>
        <v>0</v>
      </c>
      <c r="AF15" s="23">
        <f t="shared" si="8"/>
        <v>62.1173145833333</v>
      </c>
    </row>
    <row r="16" spans="1:32">
      <c r="A16" s="41" t="s">
        <v>6</v>
      </c>
      <c r="B16" s="41" t="s">
        <v>19</v>
      </c>
      <c r="C16" s="41"/>
      <c r="D16" s="88">
        <f>SUMIFS(德育素质!H:H,德育素质!B:B,B16,德育素质!D:D,"=基本评定分")</f>
        <v>5.28</v>
      </c>
      <c r="E16" s="88">
        <f>MIN(2,SUMIFS(德育素质!H:H,德育素质!A:A,A16,德育素质!D:D,"=集体评定等级分",德育素质!E:E,"=班级考评等级")+SUMIFS(德育素质!H:H,德育素质!B:B,B16,德育素质!D:D,"=集体评定等级分"))</f>
        <v>2</v>
      </c>
      <c r="F16" s="88">
        <f>MIN(2,SUMIFS(德育素质!H:H,德育素质!B:B,B16,德育素质!D:D,"=社会责任记实分"))</f>
        <v>0</v>
      </c>
      <c r="G16" s="88">
        <f>SUMIFS(德育素质!H:H,德育素质!B:B,B16,德育素质!D:D,"=违纪违规扣分")</f>
        <v>0</v>
      </c>
      <c r="H16" s="88">
        <f>SUMIFS(德育素质!H:H,德育素质!B:B,B16,德育素质!D:D,"=荣誉称号加分")</f>
        <v>0</v>
      </c>
      <c r="I16" s="88">
        <f t="shared" si="0"/>
        <v>2</v>
      </c>
      <c r="J16" s="88">
        <f t="shared" si="1"/>
        <v>7.28</v>
      </c>
      <c r="K16" s="88">
        <f>(VLOOKUP(B16,智育素质!B:D,3,0)*10+50)*0.6</f>
        <v>48.51</v>
      </c>
      <c r="L16" s="88">
        <f>SUMIFS(体育素质!J:J,体育素质!B:B,B16,体育素质!D:D,"=体育课程成绩",体育素质!E:E,"=体育成绩")/40</f>
        <v>3.235</v>
      </c>
      <c r="M16" s="88">
        <f>SUMIFS(体育素质!L:L,体育素质!B:B,B16,体育素质!D:D,"=校内外体育竞赛")</f>
        <v>0</v>
      </c>
      <c r="N16" s="88">
        <f>SUMIFS(体育素质!L:L,体育素质!B:B,B16,体育素质!D:D,"=校内外体育活动",体育素质!E:E,"=早锻炼")</f>
        <v>0</v>
      </c>
      <c r="O16" s="88">
        <f>SUMIFS(体育素质!L:L,体育素质!B:B,B16,体育素质!D:D,"=校内外体育活动",体育素质!E:E,"=校园跑")</f>
        <v>0.6603125</v>
      </c>
      <c r="P16" s="88">
        <f t="shared" si="2"/>
        <v>0.6603125</v>
      </c>
      <c r="Q16" s="88">
        <f t="shared" si="3"/>
        <v>3.8953125</v>
      </c>
      <c r="R16" s="88">
        <f>MIN(0.5,SUMIFS(美育素质!L:L,美育素质!B:B,B16,美育素质!D:D,"=文化艺术实践"))</f>
        <v>0</v>
      </c>
      <c r="S16" s="88">
        <f>SUMIFS(美育素质!L:L,美育素质!B:B,B16,美育素质!D:D,"=校内外文化艺术竞赛")</f>
        <v>0</v>
      </c>
      <c r="T16" s="88">
        <f t="shared" si="4"/>
        <v>0</v>
      </c>
      <c r="U16" s="88">
        <f>MAX(0,SUMIFS(劳育素质!K:K,劳育素质!B:B,B16,劳育素质!D:D,"=劳动日常考核基础分")+SUMIFS(劳育素质!K:K,劳育素质!B:B,B16,劳育素质!D:D,"=活动与卫生加减分"))</f>
        <v>1.53086666666667</v>
      </c>
      <c r="V16" s="23">
        <f>SUMIFS(劳育素质!K:K,劳育素质!B:B,B16,劳育素质!D:D,"=志愿服务",劳育素质!F:F,"=A类+B类")</f>
        <v>0</v>
      </c>
      <c r="W16" s="23">
        <f>SUMIFS(劳育素质!K:K,劳育素质!B:B,B16,劳育素质!D:D,"=志愿服务",劳育素质!F:F,"=C类")</f>
        <v>0</v>
      </c>
      <c r="X16" s="23">
        <f t="shared" si="5"/>
        <v>0</v>
      </c>
      <c r="Y16" s="23">
        <f>SUMIFS(劳育素质!K:K,劳育素质!B:B,B16,劳育素质!D:D,"=实习实训")</f>
        <v>0</v>
      </c>
      <c r="Z16" s="23">
        <f t="shared" si="6"/>
        <v>1.53086666666667</v>
      </c>
      <c r="AA16" s="23">
        <f>SUMIFS(创新与实践素质!L:L,创新与实践素质!B:B,B16,创新与实践素质!D:D,"=创新创业素质")</f>
        <v>0</v>
      </c>
      <c r="AB16" s="23">
        <f>SUMIFS(创新与实践素质!L:L,创新与实践素质!B:B,B16,创新与实践素质!D:D,"=水平考试")</f>
        <v>0</v>
      </c>
      <c r="AC16" s="23">
        <f>SUMIFS(创新与实践素质!L:L,创新与实践素质!B:B,B16,创新与实践素质!D:D,"=社会实践")</f>
        <v>0</v>
      </c>
      <c r="AD16" s="23">
        <f>_xlfn.MAXIFS(创新与实践素质!L:L,创新与实践素质!B:B,B16,创新与实践素质!D:D,"=社会工作能力（工作表现）",创新与实践素质!G:G,"=上学期")+_xlfn.MAXIFS(创新与实践素质!L:L,创新与实践素质!B:B,B16,创新与实践素质!D:D,"=社会工作能力（工作表现）",创新与实践素质!G:G,"=下学期")</f>
        <v>0.6</v>
      </c>
      <c r="AE16" s="23">
        <f t="shared" si="7"/>
        <v>0.6</v>
      </c>
      <c r="AF16" s="23">
        <f t="shared" si="8"/>
        <v>61.8161791666667</v>
      </c>
    </row>
    <row r="17" spans="1:32">
      <c r="A17" s="41" t="s">
        <v>6</v>
      </c>
      <c r="B17" s="41" t="s">
        <v>20</v>
      </c>
      <c r="C17" s="41"/>
      <c r="D17" s="88">
        <f>SUMIFS(德育素质!H:H,德育素质!B:B,B17,德育素质!D:D,"=基本评定分")</f>
        <v>5.28</v>
      </c>
      <c r="E17" s="88">
        <f>MIN(2,SUMIFS(德育素质!H:H,德育素质!A:A,A17,德育素质!D:D,"=集体评定等级分",德育素质!E:E,"=班级考评等级")+SUMIFS(德育素质!H:H,德育素质!B:B,B17,德育素质!D:D,"=集体评定等级分"))</f>
        <v>2</v>
      </c>
      <c r="F17" s="88">
        <f>MIN(2,SUMIFS(德育素质!H:H,德育素质!B:B,B17,德育素质!D:D,"=社会责任记实分"))</f>
        <v>0</v>
      </c>
      <c r="G17" s="88">
        <f>SUMIFS(德育素质!H:H,德育素质!B:B,B17,德育素质!D:D,"=违纪违规扣分")</f>
        <v>0</v>
      </c>
      <c r="H17" s="88">
        <f>SUMIFS(德育素质!H:H,德育素质!B:B,B17,德育素质!D:D,"=荣誉称号加分")</f>
        <v>0</v>
      </c>
      <c r="I17" s="88">
        <f t="shared" si="0"/>
        <v>2</v>
      </c>
      <c r="J17" s="88">
        <f t="shared" si="1"/>
        <v>7.28</v>
      </c>
      <c r="K17" s="88">
        <f>(VLOOKUP(B17,智育素质!B:D,3,0)*10+50)*0.6</f>
        <v>50.22</v>
      </c>
      <c r="L17" s="88">
        <f>SUMIFS(体育素质!J:J,体育素质!B:B,B17,体育素质!D:D,"=体育课程成绩",体育素质!E:E,"=体育成绩")/40</f>
        <v>3.53</v>
      </c>
      <c r="M17" s="88">
        <f>SUMIFS(体育素质!L:L,体育素质!B:B,B17,体育素质!D:D,"=校内外体育竞赛")</f>
        <v>0</v>
      </c>
      <c r="N17" s="88">
        <f>SUMIFS(体育素质!L:L,体育素质!B:B,B17,体育素质!D:D,"=校内外体育活动",体育素质!E:E,"=早锻炼")</f>
        <v>0</v>
      </c>
      <c r="O17" s="88">
        <f>SUMIFS(体育素质!L:L,体育素质!B:B,B17,体育素质!D:D,"=校内外体育活动",体育素质!E:E,"=校园跑")</f>
        <v>0.6275</v>
      </c>
      <c r="P17" s="88">
        <f t="shared" si="2"/>
        <v>0.6275</v>
      </c>
      <c r="Q17" s="88">
        <f t="shared" si="3"/>
        <v>4.1575</v>
      </c>
      <c r="R17" s="88">
        <f>MIN(0.5,SUMIFS(美育素质!L:L,美育素质!B:B,B17,美育素质!D:D,"=文化艺术实践"))</f>
        <v>0</v>
      </c>
      <c r="S17" s="88">
        <f>SUMIFS(美育素质!L:L,美育素质!B:B,B17,美育素质!D:D,"=校内外文化艺术竞赛")</f>
        <v>0</v>
      </c>
      <c r="T17" s="88">
        <f t="shared" si="4"/>
        <v>0</v>
      </c>
      <c r="U17" s="88">
        <f>MAX(0,SUMIFS(劳育素质!K:K,劳育素质!B:B,B17,劳育素质!D:D,"=劳动日常考核基础分")+SUMIFS(劳育素质!K:K,劳育素质!B:B,B17,劳育素质!D:D,"=活动与卫生加减分"))</f>
        <v>1.51944444444445</v>
      </c>
      <c r="V17" s="23">
        <f>SUMIFS(劳育素质!K:K,劳育素质!B:B,B17,劳育素质!D:D,"=志愿服务",劳育素质!F:F,"=A类+B类")</f>
        <v>0</v>
      </c>
      <c r="W17" s="23">
        <f>SUMIFS(劳育素质!K:K,劳育素质!B:B,B17,劳育素质!D:D,"=志愿服务",劳育素质!F:F,"=C类")</f>
        <v>0</v>
      </c>
      <c r="X17" s="23">
        <f t="shared" si="5"/>
        <v>0</v>
      </c>
      <c r="Y17" s="23">
        <f>SUMIFS(劳育素质!K:K,劳育素质!B:B,B17,劳育素质!D:D,"=实习实训")</f>
        <v>0</v>
      </c>
      <c r="Z17" s="23">
        <f t="shared" si="6"/>
        <v>1.51944444444445</v>
      </c>
      <c r="AA17" s="23">
        <f>SUMIFS(创新与实践素质!L:L,创新与实践素质!B:B,B17,创新与实践素质!D:D,"=创新创业素质")</f>
        <v>0</v>
      </c>
      <c r="AB17" s="23">
        <f>SUMIFS(创新与实践素质!L:L,创新与实践素质!B:B,B17,创新与实践素质!D:D,"=水平考试")</f>
        <v>0</v>
      </c>
      <c r="AC17" s="23">
        <f>SUMIFS(创新与实践素质!L:L,创新与实践素质!B:B,B17,创新与实践素质!D:D,"=社会实践")</f>
        <v>0</v>
      </c>
      <c r="AD17" s="23">
        <f>_xlfn.MAXIFS(创新与实践素质!L:L,创新与实践素质!B:B,B17,创新与实践素质!D:D,"=社会工作能力（工作表现）",创新与实践素质!G:G,"=上学期")+_xlfn.MAXIFS(创新与实践素质!L:L,创新与实践素质!B:B,B17,创新与实践素质!D:D,"=社会工作能力（工作表现）",创新与实践素质!G:G,"=下学期")</f>
        <v>0</v>
      </c>
      <c r="AE17" s="23">
        <f t="shared" si="7"/>
        <v>0</v>
      </c>
      <c r="AF17" s="23">
        <f t="shared" si="8"/>
        <v>63.1769444444445</v>
      </c>
    </row>
    <row r="18" spans="1:32">
      <c r="A18" s="41" t="s">
        <v>6</v>
      </c>
      <c r="B18" s="41" t="s">
        <v>21</v>
      </c>
      <c r="C18" s="41"/>
      <c r="D18" s="88">
        <f>SUMIFS(德育素质!H:H,德育素质!B:B,B18,德育素质!D:D,"=基本评定分")</f>
        <v>5.28</v>
      </c>
      <c r="E18" s="88">
        <f>MIN(2,SUMIFS(德育素质!H:H,德育素质!A:A,A18,德育素质!D:D,"=集体评定等级分",德育素质!E:E,"=班级考评等级")+SUMIFS(德育素质!H:H,德育素质!B:B,B18,德育素质!D:D,"=集体评定等级分"))</f>
        <v>2</v>
      </c>
      <c r="F18" s="88">
        <f>MIN(2,SUMIFS(德育素质!H:H,德育素质!B:B,B18,德育素质!D:D,"=社会责任记实分"))</f>
        <v>0</v>
      </c>
      <c r="G18" s="88">
        <f>SUMIFS(德育素质!H:H,德育素质!B:B,B18,德育素质!D:D,"=违纪违规扣分")</f>
        <v>0</v>
      </c>
      <c r="H18" s="88">
        <f>SUMIFS(德育素质!H:H,德育素质!B:B,B18,德育素质!D:D,"=荣誉称号加分")</f>
        <v>0</v>
      </c>
      <c r="I18" s="88">
        <f t="shared" si="0"/>
        <v>2</v>
      </c>
      <c r="J18" s="88">
        <f t="shared" si="1"/>
        <v>7.28</v>
      </c>
      <c r="K18" s="88">
        <f>(VLOOKUP(B18,智育素质!B:D,3,0)*10+50)*0.6</f>
        <v>50.022</v>
      </c>
      <c r="L18" s="88">
        <f>SUMIFS(体育素质!J:J,体育素质!B:B,B18,体育素质!D:D,"=体育课程成绩",体育素质!E:E,"=体育成绩")/40</f>
        <v>3.84</v>
      </c>
      <c r="M18" s="88">
        <f>SUMIFS(体育素质!L:L,体育素质!B:B,B18,体育素质!D:D,"=校内外体育竞赛")</f>
        <v>0</v>
      </c>
      <c r="N18" s="88">
        <f>SUMIFS(体育素质!L:L,体育素质!B:B,B18,体育素质!D:D,"=校内外体育活动",体育素质!E:E,"=早锻炼")</f>
        <v>0</v>
      </c>
      <c r="O18" s="88">
        <f>SUMIFS(体育素质!L:L,体育素质!B:B,B18,体育素质!D:D,"=校内外体育活动",体育素质!E:E,"=校园跑")</f>
        <v>0.674895833333333</v>
      </c>
      <c r="P18" s="88">
        <f t="shared" si="2"/>
        <v>0.674895833333333</v>
      </c>
      <c r="Q18" s="88">
        <f t="shared" si="3"/>
        <v>4.51489583333333</v>
      </c>
      <c r="R18" s="88">
        <f>MIN(0.5,SUMIFS(美育素质!L:L,美育素质!B:B,B18,美育素质!D:D,"=文化艺术实践"))</f>
        <v>0</v>
      </c>
      <c r="S18" s="88">
        <f>SUMIFS(美育素质!L:L,美育素质!B:B,B18,美育素质!D:D,"=校内外文化艺术竞赛")</f>
        <v>0</v>
      </c>
      <c r="T18" s="88">
        <f t="shared" si="4"/>
        <v>0</v>
      </c>
      <c r="U18" s="88">
        <f>MAX(0,SUMIFS(劳育素质!K:K,劳育素质!B:B,B18,劳育素质!D:D,"=劳动日常考核基础分")+SUMIFS(劳育素质!K:K,劳育素质!B:B,B18,劳育素质!D:D,"=活动与卫生加减分"))</f>
        <v>1.5366</v>
      </c>
      <c r="V18" s="23">
        <f>SUMIFS(劳育素质!K:K,劳育素质!B:B,B18,劳育素质!D:D,"=志愿服务",劳育素质!F:F,"=A类+B类")</f>
        <v>2.45</v>
      </c>
      <c r="W18" s="23">
        <f>SUMIFS(劳育素质!K:K,劳育素质!B:B,B18,劳育素质!D:D,"=志愿服务",劳育素质!F:F,"=C类")</f>
        <v>0</v>
      </c>
      <c r="X18" s="23">
        <f t="shared" si="5"/>
        <v>2.45</v>
      </c>
      <c r="Y18" s="23">
        <f>SUMIFS(劳育素质!K:K,劳育素质!B:B,B18,劳育素质!D:D,"=实习实训")</f>
        <v>0</v>
      </c>
      <c r="Z18" s="23">
        <f t="shared" si="6"/>
        <v>3.9866</v>
      </c>
      <c r="AA18" s="23">
        <f>SUMIFS(创新与实践素质!L:L,创新与实践素质!B:B,B18,创新与实践素质!D:D,"=创新创业素质")</f>
        <v>0</v>
      </c>
      <c r="AB18" s="23">
        <f>SUMIFS(创新与实践素质!L:L,创新与实践素质!B:B,B18,创新与实践素质!D:D,"=水平考试")</f>
        <v>0</v>
      </c>
      <c r="AC18" s="23">
        <f>SUMIFS(创新与实践素质!L:L,创新与实践素质!B:B,B18,创新与实践素质!D:D,"=社会实践")</f>
        <v>0</v>
      </c>
      <c r="AD18" s="23">
        <f>_xlfn.MAXIFS(创新与实践素质!L:L,创新与实践素质!B:B,B18,创新与实践素质!D:D,"=社会工作能力（工作表现）",创新与实践素质!G:G,"=上学期")+_xlfn.MAXIFS(创新与实践素质!L:L,创新与实践素质!B:B,B18,创新与实践素质!D:D,"=社会工作能力（工作表现）",创新与实践素质!G:G,"=下学期")</f>
        <v>0</v>
      </c>
      <c r="AE18" s="23">
        <f t="shared" si="7"/>
        <v>0</v>
      </c>
      <c r="AF18" s="23">
        <f t="shared" si="8"/>
        <v>65.8034958333333</v>
      </c>
    </row>
    <row r="19" spans="1:32">
      <c r="A19" s="41" t="s">
        <v>6</v>
      </c>
      <c r="B19" s="41" t="s">
        <v>22</v>
      </c>
      <c r="C19" s="41"/>
      <c r="D19" s="23">
        <f>SUMIFS(德育素质!H:H,德育素质!B:B,B19,德育素质!D:D,"=基本评定分")</f>
        <v>5.28</v>
      </c>
      <c r="E19" s="88">
        <f>MIN(2,SUMIFS(德育素质!H:H,德育素质!A:A,A19,德育素质!D:D,"=集体评定等级分",德育素质!E:E,"=班级考评等级")+SUMIFS(德育素质!H:H,德育素质!B:B,B19,德育素质!D:D,"=集体评定等级分"))</f>
        <v>2</v>
      </c>
      <c r="F19" s="88">
        <f>MIN(2,SUMIFS(德育素质!H:H,德育素质!B:B,B19,德育素质!D:D,"=社会责任记实分"))</f>
        <v>0</v>
      </c>
      <c r="G19" s="88">
        <f>SUMIFS(德育素质!H:H,德育素质!B:B,B19,德育素质!D:D,"=违纪违规扣分")</f>
        <v>0</v>
      </c>
      <c r="H19" s="88">
        <f>SUMIFS(德育素质!H:H,德育素质!B:B,B19,德育素质!D:D,"=荣誉称号加分")</f>
        <v>0</v>
      </c>
      <c r="I19" s="88">
        <f t="shared" si="0"/>
        <v>2</v>
      </c>
      <c r="J19" s="88">
        <f t="shared" si="1"/>
        <v>7.28</v>
      </c>
      <c r="K19" s="88">
        <f>(VLOOKUP(B19,智育素质!B:D,3,0)*10+50)*0.6</f>
        <v>48.42</v>
      </c>
      <c r="L19" s="88">
        <f>SUMIFS(体育素质!J:J,体育素质!B:B,B19,体育素质!D:D,"=体育课程成绩",体育素质!E:E,"=体育成绩")/40</f>
        <v>3.24</v>
      </c>
      <c r="M19" s="88">
        <f>SUMIFS(体育素质!L:L,体育素质!B:B,B19,体育素质!D:D,"=校内外体育竞赛")</f>
        <v>0</v>
      </c>
      <c r="N19" s="88">
        <f>SUMIFS(体育素质!L:L,体育素质!B:B,B19,体育素质!D:D,"=校内外体育活动",体育素质!E:E,"=早锻炼")</f>
        <v>0</v>
      </c>
      <c r="O19" s="88">
        <f>SUMIFS(体育素质!L:L,体育素质!B:B,B19,体育素质!D:D,"=校内外体育活动",体育素质!E:E,"=校园跑")</f>
        <v>0.625</v>
      </c>
      <c r="P19" s="88">
        <f t="shared" si="2"/>
        <v>0.625</v>
      </c>
      <c r="Q19" s="88">
        <f t="shared" si="3"/>
        <v>3.865</v>
      </c>
      <c r="R19" s="88">
        <f>MIN(0.5,SUMIFS(美育素质!L:L,美育素质!B:B,B19,美育素质!D:D,"=文化艺术实践"))</f>
        <v>0</v>
      </c>
      <c r="S19" s="88">
        <f>SUMIFS(美育素质!L:L,美育素质!B:B,B19,美育素质!D:D,"=校内外文化艺术竞赛")</f>
        <v>0</v>
      </c>
      <c r="T19" s="88">
        <f t="shared" si="4"/>
        <v>0</v>
      </c>
      <c r="U19" s="88">
        <f>MAX(0,SUMIFS(劳育素质!K:K,劳育素质!B:B,B19,劳育素质!D:D,"=劳动日常考核基础分")+SUMIFS(劳育素质!K:K,劳育素质!B:B,B19,劳育素质!D:D,"=活动与卫生加减分"))</f>
        <v>1.53086666666667</v>
      </c>
      <c r="V19" s="23">
        <f>SUMIFS(劳育素质!K:K,劳育素质!B:B,B19,劳育素质!D:D,"=志愿服务",劳育素质!F:F,"=A类+B类")</f>
        <v>0</v>
      </c>
      <c r="W19" s="23">
        <f>SUMIFS(劳育素质!K:K,劳育素质!B:B,B19,劳育素质!D:D,"=志愿服务",劳育素质!F:F,"=C类")</f>
        <v>0</v>
      </c>
      <c r="X19" s="23">
        <f t="shared" si="5"/>
        <v>0</v>
      </c>
      <c r="Y19" s="23">
        <f>SUMIFS(劳育素质!K:K,劳育素质!B:B,B19,劳育素质!D:D,"=实习实训")</f>
        <v>0</v>
      </c>
      <c r="Z19" s="23">
        <f t="shared" si="6"/>
        <v>1.53086666666667</v>
      </c>
      <c r="AA19" s="23">
        <f>SUMIFS(创新与实践素质!L:L,创新与实践素质!B:B,B19,创新与实践素质!D:D,"=创新创业素质")</f>
        <v>0</v>
      </c>
      <c r="AB19" s="23">
        <f>SUMIFS(创新与实践素质!L:L,创新与实践素质!B:B,B19,创新与实践素质!D:D,"=水平考试")</f>
        <v>0</v>
      </c>
      <c r="AC19" s="23">
        <f>SUMIFS(创新与实践素质!L:L,创新与实践素质!B:B,B19,创新与实践素质!D:D,"=社会实践")</f>
        <v>0</v>
      </c>
      <c r="AD19" s="23">
        <f>_xlfn.MAXIFS(创新与实践素质!L:L,创新与实践素质!B:B,B19,创新与实践素质!D:D,"=社会工作能力（工作表现）",创新与实践素质!G:G,"=上学期")+_xlfn.MAXIFS(创新与实践素质!L:L,创新与实践素质!B:B,B19,创新与实践素质!D:D,"=社会工作能力（工作表现）",创新与实践素质!G:G,"=下学期")</f>
        <v>0</v>
      </c>
      <c r="AE19" s="23">
        <f t="shared" si="7"/>
        <v>0</v>
      </c>
      <c r="AF19" s="23">
        <f t="shared" si="8"/>
        <v>61.0958666666667</v>
      </c>
    </row>
    <row r="20" spans="1:32">
      <c r="A20" s="41" t="s">
        <v>6</v>
      </c>
      <c r="B20" s="41" t="s">
        <v>23</v>
      </c>
      <c r="C20" s="41"/>
      <c r="D20" s="88">
        <f>SUMIFS(德育素质!H:H,德育素质!B:B,B20,德育素质!D:D,"=基本评定分")</f>
        <v>5.28</v>
      </c>
      <c r="E20" s="88">
        <f>MIN(2,SUMIFS(德育素质!H:H,德育素质!A:A,A20,德育素质!D:D,"=集体评定等级分",德育素质!E:E,"=班级考评等级")+SUMIFS(德育素质!H:H,德育素质!B:B,B20,德育素质!D:D,"=集体评定等级分"))</f>
        <v>2</v>
      </c>
      <c r="F20" s="88">
        <f>MIN(2,SUMIFS(德育素质!H:H,德育素质!B:B,B20,德育素质!D:D,"=社会责任记实分"))</f>
        <v>0.1</v>
      </c>
      <c r="G20" s="88">
        <f>SUMIFS(德育素质!H:H,德育素质!B:B,B20,德育素质!D:D,"=违纪违规扣分")</f>
        <v>0</v>
      </c>
      <c r="H20" s="88">
        <f>SUMIFS(德育素质!H:H,德育素质!B:B,B20,德育素质!D:D,"=荣誉称号加分")</f>
        <v>0</v>
      </c>
      <c r="I20" s="88">
        <f t="shared" si="0"/>
        <v>2.1</v>
      </c>
      <c r="J20" s="88">
        <f t="shared" si="1"/>
        <v>7.38</v>
      </c>
      <c r="K20" s="88">
        <f>(VLOOKUP(B20,智育素质!B:D,3,0)*10+50)*0.6</f>
        <v>50.088</v>
      </c>
      <c r="L20" s="88">
        <f>SUMIFS(体育素质!J:J,体育素质!B:B,B20,体育素质!D:D,"=体育课程成绩",体育素质!E:E,"=体育成绩")/40</f>
        <v>3.9</v>
      </c>
      <c r="M20" s="88">
        <f>SUMIFS(体育素质!L:L,体育素质!B:B,B20,体育素质!D:D,"=校内外体育竞赛")</f>
        <v>0</v>
      </c>
      <c r="N20" s="88">
        <f>SUMIFS(体育素质!L:L,体育素质!B:B,B20,体育素质!D:D,"=校内外体育活动",体育素质!E:E,"=早锻炼")</f>
        <v>0</v>
      </c>
      <c r="O20" s="88">
        <f>SUMIFS(体育素质!L:L,体育素质!B:B,B20,体育素质!D:D,"=校内外体育活动",体育素质!E:E,"=校园跑")</f>
        <v>1</v>
      </c>
      <c r="P20" s="88">
        <f t="shared" si="2"/>
        <v>1</v>
      </c>
      <c r="Q20" s="88">
        <f t="shared" si="3"/>
        <v>4.9</v>
      </c>
      <c r="R20" s="88">
        <f>MIN(0.5,SUMIFS(美育素质!L:L,美育素质!B:B,B20,美育素质!D:D,"=文化艺术实践"))</f>
        <v>0</v>
      </c>
      <c r="S20" s="88">
        <f>SUMIFS(美育素质!L:L,美育素质!B:B,B20,美育素质!D:D,"=校内外文化艺术竞赛")</f>
        <v>0</v>
      </c>
      <c r="T20" s="88">
        <f t="shared" si="4"/>
        <v>0</v>
      </c>
      <c r="U20" s="88">
        <f>MAX(0,SUMIFS(劳育素质!K:K,劳育素质!B:B,B20,劳育素质!D:D,"=劳动日常考核基础分")+SUMIFS(劳育素质!K:K,劳育素质!B:B,B20,劳育素质!D:D,"=活动与卫生加减分"))</f>
        <v>1.46493333333333</v>
      </c>
      <c r="V20" s="23">
        <f>SUMIFS(劳育素质!K:K,劳育素质!B:B,B20,劳育素质!D:D,"=志愿服务",劳育素质!F:F,"=A类+B类")</f>
        <v>3</v>
      </c>
      <c r="W20" s="23">
        <f>SUMIFS(劳育素质!K:K,劳育素质!B:B,B20,劳育素质!D:D,"=志愿服务",劳育素质!F:F,"=C类")</f>
        <v>0</v>
      </c>
      <c r="X20" s="23">
        <f t="shared" si="5"/>
        <v>3</v>
      </c>
      <c r="Y20" s="23">
        <f>SUMIFS(劳育素质!K:K,劳育素质!B:B,B20,劳育素质!D:D,"=实习实训")</f>
        <v>0</v>
      </c>
      <c r="Z20" s="23">
        <f t="shared" si="6"/>
        <v>4.46493333333333</v>
      </c>
      <c r="AA20" s="23">
        <f>SUMIFS(创新与实践素质!L:L,创新与实践素质!B:B,B20,创新与实践素质!D:D,"=创新创业素质")</f>
        <v>0</v>
      </c>
      <c r="AB20" s="23">
        <f>SUMIFS(创新与实践素质!L:L,创新与实践素质!B:B,B20,创新与实践素质!D:D,"=水平考试")</f>
        <v>0.5</v>
      </c>
      <c r="AC20" s="23">
        <f>SUMIFS(创新与实践素质!L:L,创新与实践素质!B:B,B20,创新与实践素质!D:D,"=社会实践")</f>
        <v>0.175</v>
      </c>
      <c r="AD20" s="23">
        <f>_xlfn.MAXIFS(创新与实践素质!L:L,创新与实践素质!B:B,B20,创新与实践素质!D:D,"=社会工作能力（工作表现）",创新与实践素质!G:G,"=上学期")+_xlfn.MAXIFS(创新与实践素质!L:L,创新与实践素质!B:B,B20,创新与实践素质!D:D,"=社会工作能力（工作表现）",创新与实践素质!G:G,"=下学期")</f>
        <v>1.2</v>
      </c>
      <c r="AE20" s="23">
        <f t="shared" si="7"/>
        <v>1.875</v>
      </c>
      <c r="AF20" s="23">
        <f t="shared" si="8"/>
        <v>68.7079333333333</v>
      </c>
    </row>
    <row r="21" spans="1:32">
      <c r="A21" s="41" t="s">
        <v>6</v>
      </c>
      <c r="B21" s="41" t="s">
        <v>24</v>
      </c>
      <c r="C21" s="41"/>
      <c r="D21" s="88">
        <f>SUMIFS(德育素质!H:H,德育素质!B:B,B21,德育素质!D:D,"=基本评定分")</f>
        <v>5.28</v>
      </c>
      <c r="E21" s="88">
        <f>MIN(2,SUMIFS(德育素质!H:H,德育素质!A:A,A21,德育素质!D:D,"=集体评定等级分",德育素质!E:E,"=班级考评等级")+SUMIFS(德育素质!H:H,德育素质!B:B,B21,德育素质!D:D,"=集体评定等级分"))</f>
        <v>2</v>
      </c>
      <c r="F21" s="88">
        <f>MIN(2,SUMIFS(德育素质!H:H,德育素质!B:B,B21,德育素质!D:D,"=社会责任记实分"))</f>
        <v>0</v>
      </c>
      <c r="G21" s="88">
        <f>SUMIFS(德育素质!H:H,德育素质!B:B,B21,德育素质!D:D,"=违纪违规扣分")</f>
        <v>0</v>
      </c>
      <c r="H21" s="88">
        <f>SUMIFS(德育素质!H:H,德育素质!B:B,B21,德育素质!D:D,"=荣誉称号加分")</f>
        <v>0</v>
      </c>
      <c r="I21" s="88">
        <f t="shared" si="0"/>
        <v>2</v>
      </c>
      <c r="J21" s="88">
        <f t="shared" si="1"/>
        <v>7.28</v>
      </c>
      <c r="K21" s="88">
        <f>(VLOOKUP(B21,智育素质!B:D,3,0)*10+50)*0.6</f>
        <v>48.468</v>
      </c>
      <c r="L21" s="88">
        <f>SUMIFS(体育素质!J:J,体育素质!B:B,B21,体育素质!D:D,"=体育课程成绩",体育素质!E:E,"=体育成绩")/40</f>
        <v>3.95</v>
      </c>
      <c r="M21" s="88">
        <f>SUMIFS(体育素质!L:L,体育素质!B:B,B21,体育素质!D:D,"=校内外体育竞赛")</f>
        <v>0</v>
      </c>
      <c r="N21" s="88">
        <f>SUMIFS(体育素质!L:L,体育素质!B:B,B21,体育素质!D:D,"=校内外体育活动",体育素质!E:E,"=早锻炼")</f>
        <v>0</v>
      </c>
      <c r="O21" s="88">
        <f>SUMIFS(体育素质!L:L,体育素质!B:B,B21,体育素质!D:D,"=校内外体育活动",体育素质!E:E,"=校园跑")</f>
        <v>0.5</v>
      </c>
      <c r="P21" s="88">
        <f t="shared" si="2"/>
        <v>0.5</v>
      </c>
      <c r="Q21" s="88">
        <f t="shared" si="3"/>
        <v>4.45</v>
      </c>
      <c r="R21" s="88">
        <f>MIN(0.5,SUMIFS(美育素质!L:L,美育素质!B:B,B21,美育素质!D:D,"=文化艺术实践"))</f>
        <v>0</v>
      </c>
      <c r="S21" s="88">
        <f>SUMIFS(美育素质!L:L,美育素质!B:B,B21,美育素质!D:D,"=校内外文化艺术竞赛")</f>
        <v>0</v>
      </c>
      <c r="T21" s="88">
        <f t="shared" si="4"/>
        <v>0</v>
      </c>
      <c r="U21" s="88">
        <f>MAX(0,SUMIFS(劳育素质!K:K,劳育素质!B:B,B21,劳育素质!D:D,"=劳动日常考核基础分")+SUMIFS(劳育素质!K:K,劳育素质!B:B,B21,劳育素质!D:D,"=活动与卫生加减分"))</f>
        <v>1.5292</v>
      </c>
      <c r="V21" s="23">
        <f>SUMIFS(劳育素质!K:K,劳育素质!B:B,B21,劳育素质!D:D,"=志愿服务",劳育素质!F:F,"=A类+B类")</f>
        <v>1.175</v>
      </c>
      <c r="W21" s="23">
        <f>SUMIFS(劳育素质!K:K,劳育素质!B:B,B21,劳育素质!D:D,"=志愿服务",劳育素质!F:F,"=C类")</f>
        <v>0</v>
      </c>
      <c r="X21" s="23">
        <f t="shared" si="5"/>
        <v>1.175</v>
      </c>
      <c r="Y21" s="23">
        <f>SUMIFS(劳育素质!K:K,劳育素质!B:B,B21,劳育素质!D:D,"=实习实训")</f>
        <v>0</v>
      </c>
      <c r="Z21" s="23">
        <f t="shared" si="6"/>
        <v>2.7042</v>
      </c>
      <c r="AA21" s="23">
        <f>SUMIFS(创新与实践素质!L:L,创新与实践素质!B:B,B21,创新与实践素质!D:D,"=创新创业素质")</f>
        <v>0</v>
      </c>
      <c r="AB21" s="23">
        <f>SUMIFS(创新与实践素质!L:L,创新与实践素质!B:B,B21,创新与实践素质!D:D,"=水平考试")</f>
        <v>0</v>
      </c>
      <c r="AC21" s="23">
        <f>SUMIFS(创新与实践素质!L:L,创新与实践素质!B:B,B21,创新与实践素质!D:D,"=社会实践")</f>
        <v>0</v>
      </c>
      <c r="AD21" s="23">
        <f>_xlfn.MAXIFS(创新与实践素质!L:L,创新与实践素质!B:B,B21,创新与实践素质!D:D,"=社会工作能力（工作表现）",创新与实践素质!G:G,"=上学期")+_xlfn.MAXIFS(创新与实践素质!L:L,创新与实践素质!B:B,B21,创新与实践素质!D:D,"=社会工作能力（工作表现）",创新与实践素质!G:G,"=下学期")</f>
        <v>0</v>
      </c>
      <c r="AE21" s="23">
        <f t="shared" si="7"/>
        <v>0</v>
      </c>
      <c r="AF21" s="23">
        <f t="shared" si="8"/>
        <v>62.9022</v>
      </c>
    </row>
    <row r="22" spans="1:32">
      <c r="A22" s="41" t="s">
        <v>6</v>
      </c>
      <c r="B22" s="41" t="s">
        <v>25</v>
      </c>
      <c r="C22" s="41"/>
      <c r="D22" s="88">
        <f>SUMIFS(德育素质!H:H,德育素质!B:B,B22,德育素质!D:D,"=基本评定分")</f>
        <v>5.28</v>
      </c>
      <c r="E22" s="88">
        <f>MIN(2,SUMIFS(德育素质!H:H,德育素质!A:A,A22,德育素质!D:D,"=集体评定等级分",德育素质!E:E,"=班级考评等级")+SUMIFS(德育素质!H:H,德育素质!B:B,B22,德育素质!D:D,"=集体评定等级分"))</f>
        <v>2</v>
      </c>
      <c r="F22" s="88">
        <f>MIN(2,SUMIFS(德育素质!H:H,德育素质!B:B,B22,德育素质!D:D,"=社会责任记实分"))</f>
        <v>0</v>
      </c>
      <c r="G22" s="88">
        <f>SUMIFS(德育素质!H:H,德育素质!B:B,B22,德育素质!D:D,"=违纪违规扣分")</f>
        <v>0</v>
      </c>
      <c r="H22" s="88">
        <f>SUMIFS(德育素质!H:H,德育素质!B:B,B22,德育素质!D:D,"=荣誉称号加分")</f>
        <v>0.25</v>
      </c>
      <c r="I22" s="88">
        <f t="shared" si="0"/>
        <v>2.25</v>
      </c>
      <c r="J22" s="88">
        <f t="shared" si="1"/>
        <v>7.53</v>
      </c>
      <c r="K22" s="88">
        <f>(VLOOKUP(B22,智育素质!B:D,3,0)*10+50)*0.6</f>
        <v>49.044</v>
      </c>
      <c r="L22" s="88">
        <f>SUMIFS(体育素质!J:J,体育素质!B:B,B22,体育素质!D:D,"=体育课程成绩",体育素质!E:E,"=体育成绩")/40</f>
        <v>3.8</v>
      </c>
      <c r="M22" s="88">
        <f>SUMIFS(体育素质!L:L,体育素质!B:B,B22,体育素质!D:D,"=校内外体育竞赛")</f>
        <v>0</v>
      </c>
      <c r="N22" s="88">
        <f>SUMIFS(体育素质!L:L,体育素质!B:B,B22,体育素质!D:D,"=校内外体育活动",体育素质!E:E,"=早锻炼")</f>
        <v>0</v>
      </c>
      <c r="O22" s="88">
        <f>SUMIFS(体育素质!L:L,体育素质!B:B,B22,体育素质!D:D,"=校内外体育活动",体育素质!E:E,"=校园跑")</f>
        <v>1</v>
      </c>
      <c r="P22" s="88">
        <f t="shared" si="2"/>
        <v>1</v>
      </c>
      <c r="Q22" s="88">
        <f t="shared" si="3"/>
        <v>4.8</v>
      </c>
      <c r="R22" s="88">
        <f>MIN(0.5,SUMIFS(美育素质!L:L,美育素质!B:B,B22,美育素质!D:D,"=文化艺术实践"))</f>
        <v>0</v>
      </c>
      <c r="S22" s="88">
        <f>SUMIFS(美育素质!L:L,美育素质!B:B,B22,美育素质!D:D,"=校内外文化艺术竞赛")</f>
        <v>0.625</v>
      </c>
      <c r="T22" s="88">
        <f t="shared" si="4"/>
        <v>0.625</v>
      </c>
      <c r="U22" s="88">
        <f>MAX(0,SUMIFS(劳育素质!K:K,劳育素质!B:B,B22,劳育素质!D:D,"=劳动日常考核基础分")+SUMIFS(劳育素质!K:K,劳育素质!B:B,B22,劳育素质!D:D,"=活动与卫生加减分"))</f>
        <v>1.41366666666667</v>
      </c>
      <c r="V22" s="23">
        <f>SUMIFS(劳育素质!K:K,劳育素质!B:B,B22,劳育素质!D:D,"=志愿服务",劳育素质!F:F,"=A类+B类")</f>
        <v>0</v>
      </c>
      <c r="W22" s="23">
        <f>SUMIFS(劳育素质!K:K,劳育素质!B:B,B22,劳育素质!D:D,"=志愿服务",劳育素质!F:F,"=C类")</f>
        <v>0</v>
      </c>
      <c r="X22" s="23">
        <f t="shared" si="5"/>
        <v>0</v>
      </c>
      <c r="Y22" s="23">
        <f>SUMIFS(劳育素质!K:K,劳育素质!B:B,B22,劳育素质!D:D,"=实习实训")</f>
        <v>0</v>
      </c>
      <c r="Z22" s="23">
        <f t="shared" si="6"/>
        <v>1.41366666666667</v>
      </c>
      <c r="AA22" s="23">
        <f>SUMIFS(创新与实践素质!L:L,创新与实践素质!B:B,B22,创新与实践素质!D:D,"=创新创业素质")</f>
        <v>0</v>
      </c>
      <c r="AB22" s="23">
        <f>SUMIFS(创新与实践素质!L:L,创新与实践素质!B:B,B22,创新与实践素质!D:D,"=水平考试")</f>
        <v>0</v>
      </c>
      <c r="AC22" s="23">
        <f>SUMIFS(创新与实践素质!L:L,创新与实践素质!B:B,B22,创新与实践素质!D:D,"=社会实践")</f>
        <v>0</v>
      </c>
      <c r="AD22" s="23">
        <f>_xlfn.MAXIFS(创新与实践素质!L:L,创新与实践素质!B:B,B22,创新与实践素质!D:D,"=社会工作能力（工作表现）",创新与实践素质!G:G,"=上学期")+_xlfn.MAXIFS(创新与实践素质!L:L,创新与实践素质!B:B,B22,创新与实践素质!D:D,"=社会工作能力（工作表现）",创新与实践素质!G:G,"=下学期")</f>
        <v>0</v>
      </c>
      <c r="AE22" s="23">
        <f t="shared" si="7"/>
        <v>0</v>
      </c>
      <c r="AF22" s="23">
        <f t="shared" si="8"/>
        <v>63.4126666666667</v>
      </c>
    </row>
    <row r="23" spans="1:32">
      <c r="A23" s="41" t="s">
        <v>6</v>
      </c>
      <c r="B23" s="41" t="s">
        <v>26</v>
      </c>
      <c r="C23" s="41"/>
      <c r="D23" s="88">
        <f>SUMIFS(德育素质!H:H,德育素质!B:B,B23,德育素质!D:D,"=基本评定分")</f>
        <v>5.28</v>
      </c>
      <c r="E23" s="88">
        <f>MIN(2,SUMIFS(德育素质!H:H,德育素质!A:A,A23,德育素质!D:D,"=集体评定等级分",德育素质!E:E,"=班级考评等级")+SUMIFS(德育素质!H:H,德育素质!B:B,B23,德育素质!D:D,"=集体评定等级分"))</f>
        <v>2</v>
      </c>
      <c r="F23" s="88">
        <f>MIN(2,SUMIFS(德育素质!H:H,德育素质!B:B,B23,德育素质!D:D,"=社会责任记实分"))</f>
        <v>0</v>
      </c>
      <c r="G23" s="88">
        <f>SUMIFS(德育素质!H:H,德育素质!B:B,B23,德育素质!D:D,"=违纪违规扣分")</f>
        <v>0</v>
      </c>
      <c r="H23" s="88">
        <f>SUMIFS(德育素质!H:H,德育素质!B:B,B23,德育素质!D:D,"=荣誉称号加分")</f>
        <v>0</v>
      </c>
      <c r="I23" s="88">
        <f t="shared" si="0"/>
        <v>2</v>
      </c>
      <c r="J23" s="88">
        <f t="shared" si="1"/>
        <v>7.28</v>
      </c>
      <c r="K23" s="88">
        <f>(VLOOKUP(B23,智育素质!B:D,3,0)*10+50)*0.6</f>
        <v>48.228</v>
      </c>
      <c r="L23" s="88">
        <f>SUMIFS(体育素质!J:J,体育素质!B:B,B23,体育素质!D:D,"=体育课程成绩",体育素质!E:E,"=体育成绩")/40</f>
        <v>3.44</v>
      </c>
      <c r="M23" s="88">
        <f>SUMIFS(体育素质!L:L,体育素质!B:B,B23,体育素质!D:D,"=校内外体育竞赛")</f>
        <v>0</v>
      </c>
      <c r="N23" s="88">
        <f>SUMIFS(体育素质!L:L,体育素质!B:B,B23,体育素质!D:D,"=校内外体育活动",体育素质!E:E,"=早锻炼")</f>
        <v>0</v>
      </c>
      <c r="O23" s="88">
        <f>SUMIFS(体育素质!L:L,体育素质!B:B,B23,体育素质!D:D,"=校内外体育活动",体育素质!E:E,"=校园跑")</f>
        <v>0</v>
      </c>
      <c r="P23" s="88">
        <f t="shared" si="2"/>
        <v>0</v>
      </c>
      <c r="Q23" s="88">
        <f t="shared" si="3"/>
        <v>3.44</v>
      </c>
      <c r="R23" s="88">
        <f>MIN(0.5,SUMIFS(美育素质!L:L,美育素质!B:B,B23,美育素质!D:D,"=文化艺术实践"))</f>
        <v>0</v>
      </c>
      <c r="S23" s="88">
        <f>SUMIFS(美育素质!L:L,美育素质!B:B,B23,美育素质!D:D,"=校内外文化艺术竞赛")</f>
        <v>0</v>
      </c>
      <c r="T23" s="88">
        <f t="shared" si="4"/>
        <v>0</v>
      </c>
      <c r="U23" s="88">
        <f>MAX(0,SUMIFS(劳育素质!K:K,劳育素质!B:B,B23,劳育素质!D:D,"=劳动日常考核基础分")+SUMIFS(劳育素质!K:K,劳育素质!B:B,B23,劳育素质!D:D,"=活动与卫生加减分"))</f>
        <v>1.49138888888889</v>
      </c>
      <c r="V23" s="23">
        <f>SUMIFS(劳育素质!K:K,劳育素质!B:B,B23,劳育素质!D:D,"=志愿服务",劳育素质!F:F,"=A类+B类")</f>
        <v>0</v>
      </c>
      <c r="W23" s="23">
        <f>SUMIFS(劳育素质!K:K,劳育素质!B:B,B23,劳育素质!D:D,"=志愿服务",劳育素质!F:F,"=C类")</f>
        <v>0</v>
      </c>
      <c r="X23" s="23">
        <f t="shared" si="5"/>
        <v>0</v>
      </c>
      <c r="Y23" s="23">
        <f>SUMIFS(劳育素质!K:K,劳育素质!B:B,B23,劳育素质!D:D,"=实习实训")</f>
        <v>0</v>
      </c>
      <c r="Z23" s="23">
        <f t="shared" si="6"/>
        <v>1.49138888888889</v>
      </c>
      <c r="AA23" s="23">
        <f>SUMIFS(创新与实践素质!L:L,创新与实践素质!B:B,B23,创新与实践素质!D:D,"=创新创业素质")</f>
        <v>0</v>
      </c>
      <c r="AB23" s="23">
        <f>SUMIFS(创新与实践素质!L:L,创新与实践素质!B:B,B23,创新与实践素质!D:D,"=水平考试")</f>
        <v>0</v>
      </c>
      <c r="AC23" s="23">
        <f>SUMIFS(创新与实践素质!L:L,创新与实践素质!B:B,B23,创新与实践素质!D:D,"=社会实践")</f>
        <v>0</v>
      </c>
      <c r="AD23" s="23">
        <f>_xlfn.MAXIFS(创新与实践素质!L:L,创新与实践素质!B:B,B23,创新与实践素质!D:D,"=社会工作能力（工作表现）",创新与实践素质!G:G,"=上学期")+_xlfn.MAXIFS(创新与实践素质!L:L,创新与实践素质!B:B,B23,创新与实践素质!D:D,"=社会工作能力（工作表现）",创新与实践素质!G:G,"=下学期")</f>
        <v>0</v>
      </c>
      <c r="AE23" s="23">
        <f t="shared" si="7"/>
        <v>0</v>
      </c>
      <c r="AF23" s="23">
        <f t="shared" si="8"/>
        <v>60.4393888888889</v>
      </c>
    </row>
    <row r="24" spans="1:32">
      <c r="A24" s="41" t="s">
        <v>6</v>
      </c>
      <c r="B24" s="41" t="s">
        <v>27</v>
      </c>
      <c r="C24" s="41"/>
      <c r="D24" s="88">
        <f>SUMIFS(德育素质!H:H,德育素质!B:B,B24,德育素质!D:D,"=基本评定分")</f>
        <v>5.28</v>
      </c>
      <c r="E24" s="88">
        <f>MIN(2,SUMIFS(德育素质!H:H,德育素质!A:A,A24,德育素质!D:D,"=集体评定等级分",德育素质!E:E,"=班级考评等级")+SUMIFS(德育素质!H:H,德育素质!B:B,B24,德育素质!D:D,"=集体评定等级分"))</f>
        <v>2</v>
      </c>
      <c r="F24" s="88">
        <f>MIN(2,SUMIFS(德育素质!H:H,德育素质!B:B,B24,德育素质!D:D,"=社会责任记实分"))</f>
        <v>0</v>
      </c>
      <c r="G24" s="88">
        <f>SUMIFS(德育素质!H:H,德育素质!B:B,B24,德育素质!D:D,"=违纪违规扣分")</f>
        <v>0</v>
      </c>
      <c r="H24" s="88">
        <f>SUMIFS(德育素质!H:H,德育素质!B:B,B24,德育素质!D:D,"=荣誉称号加分")</f>
        <v>0</v>
      </c>
      <c r="I24" s="88">
        <f t="shared" si="0"/>
        <v>2</v>
      </c>
      <c r="J24" s="88">
        <f t="shared" si="1"/>
        <v>7.28</v>
      </c>
      <c r="K24" s="88">
        <f>(VLOOKUP(B24,智育素质!B:D,3,0)*10+50)*0.6</f>
        <v>44.58</v>
      </c>
      <c r="L24" s="88">
        <f>SUMIFS(体育素质!J:J,体育素质!B:B,B24,体育素质!D:D,"=体育课程成绩",体育素质!E:E,"=体育成绩")/40</f>
        <v>3.25</v>
      </c>
      <c r="M24" s="88">
        <f>SUMIFS(体育素质!L:L,体育素质!B:B,B24,体育素质!D:D,"=校内外体育竞赛")</f>
        <v>0</v>
      </c>
      <c r="N24" s="88">
        <f>SUMIFS(体育素质!L:L,体育素质!B:B,B24,体育素质!D:D,"=校内外体育活动",体育素质!E:E,"=早锻炼")</f>
        <v>0</v>
      </c>
      <c r="O24" s="88">
        <f>SUMIFS(体育素质!L:L,体育素质!B:B,B24,体育素质!D:D,"=校内外体育活动",体育素质!E:E,"=校园跑")</f>
        <v>0.629895833333333</v>
      </c>
      <c r="P24" s="88">
        <f t="shared" si="2"/>
        <v>0.629895833333333</v>
      </c>
      <c r="Q24" s="88">
        <f t="shared" si="3"/>
        <v>3.87989583333333</v>
      </c>
      <c r="R24" s="88">
        <f>MIN(0.5,SUMIFS(美育素质!L:L,美育素质!B:B,B24,美育素质!D:D,"=文化艺术实践"))</f>
        <v>0</v>
      </c>
      <c r="S24" s="88">
        <f>SUMIFS(美育素质!L:L,美育素质!B:B,B24,美育素质!D:D,"=校内外文化艺术竞赛")</f>
        <v>0</v>
      </c>
      <c r="T24" s="88">
        <f t="shared" si="4"/>
        <v>0</v>
      </c>
      <c r="U24" s="88">
        <f>MAX(0,SUMIFS(劳育素质!K:K,劳育素质!B:B,B24,劳育素质!D:D,"=劳动日常考核基础分")+SUMIFS(劳育素质!K:K,劳育素质!B:B,B24,劳育素质!D:D,"=活动与卫生加减分"))</f>
        <v>1.37794444444444</v>
      </c>
      <c r="V24" s="23">
        <f>SUMIFS(劳育素质!K:K,劳育素质!B:B,B24,劳育素质!D:D,"=志愿服务",劳育素质!F:F,"=A类+B类")</f>
        <v>0</v>
      </c>
      <c r="W24" s="23">
        <f>SUMIFS(劳育素质!K:K,劳育素质!B:B,B24,劳育素质!D:D,"=志愿服务",劳育素质!F:F,"=C类")</f>
        <v>0</v>
      </c>
      <c r="X24" s="23">
        <f t="shared" si="5"/>
        <v>0</v>
      </c>
      <c r="Y24" s="23">
        <f>SUMIFS(劳育素质!K:K,劳育素质!B:B,B24,劳育素质!D:D,"=实习实训")</f>
        <v>0</v>
      </c>
      <c r="Z24" s="23">
        <f t="shared" si="6"/>
        <v>1.37794444444444</v>
      </c>
      <c r="AA24" s="23">
        <f>SUMIFS(创新与实践素质!L:L,创新与实践素质!B:B,B24,创新与实践素质!D:D,"=创新创业素质")</f>
        <v>0</v>
      </c>
      <c r="AB24" s="23">
        <f>SUMIFS(创新与实践素质!L:L,创新与实践素质!B:B,B24,创新与实践素质!D:D,"=水平考试")</f>
        <v>0</v>
      </c>
      <c r="AC24" s="23">
        <f>SUMIFS(创新与实践素质!L:L,创新与实践素质!B:B,B24,创新与实践素质!D:D,"=社会实践")</f>
        <v>0</v>
      </c>
      <c r="AD24" s="23">
        <f>_xlfn.MAXIFS(创新与实践素质!L:L,创新与实践素质!B:B,B24,创新与实践素质!D:D,"=社会工作能力（工作表现）",创新与实践素质!G:G,"=上学期")+_xlfn.MAXIFS(创新与实践素质!L:L,创新与实践素质!B:B,B24,创新与实践素质!D:D,"=社会工作能力（工作表现）",创新与实践素质!G:G,"=下学期")</f>
        <v>0</v>
      </c>
      <c r="AE24" s="23">
        <f t="shared" si="7"/>
        <v>0</v>
      </c>
      <c r="AF24" s="23">
        <f t="shared" si="8"/>
        <v>57.1178402777778</v>
      </c>
    </row>
    <row r="25" spans="1:32">
      <c r="A25" s="41" t="s">
        <v>6</v>
      </c>
      <c r="B25" s="41" t="s">
        <v>28</v>
      </c>
      <c r="C25" s="41"/>
      <c r="D25" s="88">
        <f>SUMIFS(德育素质!H:H,德育素质!B:B,B25,德育素质!D:D,"=基本评定分")</f>
        <v>5.28</v>
      </c>
      <c r="E25" s="88">
        <f>MIN(2,SUMIFS(德育素质!H:H,德育素质!A:A,A25,德育素质!D:D,"=集体评定等级分",德育素质!E:E,"=班级考评等级")+SUMIFS(德育素质!H:H,德育素质!B:B,B25,德育素质!D:D,"=集体评定等级分"))</f>
        <v>2</v>
      </c>
      <c r="F25" s="88">
        <f>MIN(2,SUMIFS(德育素质!H:H,德育素质!B:B,B25,德育素质!D:D,"=社会责任记实分"))</f>
        <v>0</v>
      </c>
      <c r="G25" s="88">
        <f>SUMIFS(德育素质!H:H,德育素质!B:B,B25,德育素质!D:D,"=违纪违规扣分")</f>
        <v>0</v>
      </c>
      <c r="H25" s="88">
        <f>SUMIFS(德育素质!H:H,德育素质!B:B,B25,德育素质!D:D,"=荣誉称号加分")</f>
        <v>0</v>
      </c>
      <c r="I25" s="88">
        <f t="shared" si="0"/>
        <v>2</v>
      </c>
      <c r="J25" s="88">
        <f t="shared" si="1"/>
        <v>7.28</v>
      </c>
      <c r="K25" s="88">
        <f>(VLOOKUP(B25,智育素质!B:D,3,0)*10+50)*0.6</f>
        <v>47.526</v>
      </c>
      <c r="L25" s="88">
        <f>SUMIFS(体育素质!J:J,体育素质!B:B,B25,体育素质!D:D,"=体育课程成绩",体育素质!E:E,"=体育成绩")/40</f>
        <v>3.545</v>
      </c>
      <c r="M25" s="88">
        <f>SUMIFS(体育素质!L:L,体育素质!B:B,B25,体育素质!D:D,"=校内外体育竞赛")</f>
        <v>0</v>
      </c>
      <c r="N25" s="88">
        <f>SUMIFS(体育素质!L:L,体育素质!B:B,B25,体育素质!D:D,"=校内外体育活动",体育素质!E:E,"=早锻炼")</f>
        <v>0</v>
      </c>
      <c r="O25" s="88">
        <f>SUMIFS(体育素质!L:L,体育素质!B:B,B25,体育素质!D:D,"=校内外体育活动",体育素质!E:E,"=校园跑")</f>
        <v>0.62875</v>
      </c>
      <c r="P25" s="88">
        <f t="shared" si="2"/>
        <v>0.62875</v>
      </c>
      <c r="Q25" s="88">
        <f t="shared" si="3"/>
        <v>4.17375</v>
      </c>
      <c r="R25" s="88">
        <f>MIN(0.5,SUMIFS(美育素质!L:L,美育素质!B:B,B25,美育素质!D:D,"=文化艺术实践"))</f>
        <v>0</v>
      </c>
      <c r="S25" s="88">
        <f>SUMIFS(美育素质!L:L,美育素质!B:B,B25,美育素质!D:D,"=校内外文化艺术竞赛")</f>
        <v>0</v>
      </c>
      <c r="T25" s="88">
        <f t="shared" si="4"/>
        <v>0</v>
      </c>
      <c r="U25" s="88">
        <f>MAX(0,SUMIFS(劳育素质!K:K,劳育素质!B:B,B25,劳育素质!D:D,"=劳动日常考核基础分")+SUMIFS(劳育素质!K:K,劳育素质!B:B,B25,劳育素质!D:D,"=活动与卫生加减分"))</f>
        <v>1.5366</v>
      </c>
      <c r="V25" s="23">
        <f>SUMIFS(劳育素质!K:K,劳育素质!B:B,B25,劳育素质!D:D,"=志愿服务",劳育素质!F:F,"=A类+B类")</f>
        <v>0</v>
      </c>
      <c r="W25" s="23">
        <f>SUMIFS(劳育素质!K:K,劳育素质!B:B,B25,劳育素质!D:D,"=志愿服务",劳育素质!F:F,"=C类")</f>
        <v>0</v>
      </c>
      <c r="X25" s="23">
        <f t="shared" si="5"/>
        <v>0</v>
      </c>
      <c r="Y25" s="23">
        <f>SUMIFS(劳育素质!K:K,劳育素质!B:B,B25,劳育素质!D:D,"=实习实训")</f>
        <v>0</v>
      </c>
      <c r="Z25" s="23">
        <f t="shared" si="6"/>
        <v>1.5366</v>
      </c>
      <c r="AA25" s="23">
        <f>SUMIFS(创新与实践素质!L:L,创新与实践素质!B:B,B25,创新与实践素质!D:D,"=创新创业素质")</f>
        <v>0</v>
      </c>
      <c r="AB25" s="23">
        <f>SUMIFS(创新与实践素质!L:L,创新与实践素质!B:B,B25,创新与实践素质!D:D,"=水平考试")</f>
        <v>0</v>
      </c>
      <c r="AC25" s="23">
        <f>SUMIFS(创新与实践素质!L:L,创新与实践素质!B:B,B25,创新与实践素质!D:D,"=社会实践")</f>
        <v>0</v>
      </c>
      <c r="AD25" s="23">
        <f>_xlfn.MAXIFS(创新与实践素质!L:L,创新与实践素质!B:B,B25,创新与实践素质!D:D,"=社会工作能力（工作表现）",创新与实践素质!G:G,"=上学期")+_xlfn.MAXIFS(创新与实践素质!L:L,创新与实践素质!B:B,B25,创新与实践素质!D:D,"=社会工作能力（工作表现）",创新与实践素质!G:G,"=下学期")</f>
        <v>0</v>
      </c>
      <c r="AE25" s="23">
        <f t="shared" si="7"/>
        <v>0</v>
      </c>
      <c r="AF25" s="23">
        <f t="shared" si="8"/>
        <v>60.51635</v>
      </c>
    </row>
    <row r="26" spans="1:32">
      <c r="A26" s="41" t="s">
        <v>6</v>
      </c>
      <c r="B26" s="41" t="s">
        <v>29</v>
      </c>
      <c r="C26" s="41"/>
      <c r="D26" s="88">
        <f>SUMIFS(德育素质!H:H,德育素质!B:B,B26,德育素质!D:D,"=基本评定分")</f>
        <v>5.28</v>
      </c>
      <c r="E26" s="88">
        <f>MIN(2,SUMIFS(德育素质!H:H,德育素质!A:A,A26,德育素质!D:D,"=集体评定等级分",德育素质!E:E,"=班级考评等级")+SUMIFS(德育素质!H:H,德育素质!B:B,B26,德育素质!D:D,"=集体评定等级分"))</f>
        <v>2</v>
      </c>
      <c r="F26" s="88">
        <f>MIN(2,SUMIFS(德育素质!H:H,德育素质!B:B,B26,德育素质!D:D,"=社会责任记实分"))</f>
        <v>0</v>
      </c>
      <c r="G26" s="88">
        <f>SUMIFS(德育素质!H:H,德育素质!B:B,B26,德育素质!D:D,"=违纪违规扣分")</f>
        <v>0</v>
      </c>
      <c r="H26" s="88">
        <f>SUMIFS(德育素质!H:H,德育素质!B:B,B26,德育素质!D:D,"=荣誉称号加分")</f>
        <v>0</v>
      </c>
      <c r="I26" s="88">
        <f t="shared" si="0"/>
        <v>2</v>
      </c>
      <c r="J26" s="88">
        <f t="shared" si="1"/>
        <v>7.28</v>
      </c>
      <c r="K26" s="88">
        <f>(VLOOKUP(B26,智育素质!B:D,3,0)*10+50)*0.6</f>
        <v>45.978</v>
      </c>
      <c r="L26" s="88">
        <f>SUMIFS(体育素质!J:J,体育素质!B:B,B26,体育素质!D:D,"=体育课程成绩",体育素质!E:E,"=体育成绩")/40</f>
        <v>3.225</v>
      </c>
      <c r="M26" s="88">
        <f>SUMIFS(体育素质!L:L,体育素质!B:B,B26,体育素质!D:D,"=校内外体育竞赛")</f>
        <v>0</v>
      </c>
      <c r="N26" s="88">
        <f>SUMIFS(体育素质!L:L,体育素质!B:B,B26,体育素质!D:D,"=校内外体育活动",体育素质!E:E,"=早锻炼")</f>
        <v>0</v>
      </c>
      <c r="O26" s="88">
        <f>SUMIFS(体育素质!L:L,体育素质!B:B,B26,体育素质!D:D,"=校内外体育活动",体育素质!E:E,"=校园跑")</f>
        <v>0.634479166666667</v>
      </c>
      <c r="P26" s="88">
        <f t="shared" si="2"/>
        <v>0.634479166666667</v>
      </c>
      <c r="Q26" s="88">
        <f t="shared" si="3"/>
        <v>3.85947916666667</v>
      </c>
      <c r="R26" s="88">
        <f>MIN(0.5,SUMIFS(美育素质!L:L,美育素质!B:B,B26,美育素质!D:D,"=文化艺术实践"))</f>
        <v>0</v>
      </c>
      <c r="S26" s="88">
        <f>SUMIFS(美育素质!L:L,美育素质!B:B,B26,美育素质!D:D,"=校内外文化艺术竞赛")</f>
        <v>0</v>
      </c>
      <c r="T26" s="88">
        <f t="shared" si="4"/>
        <v>0</v>
      </c>
      <c r="U26" s="88">
        <f>MAX(0,SUMIFS(劳育素质!K:K,劳育素质!B:B,B26,劳育素质!D:D,"=劳动日常考核基础分")+SUMIFS(劳育素质!K:K,劳育素质!B:B,B26,劳育素质!D:D,"=活动与卫生加减分"))</f>
        <v>1.416</v>
      </c>
      <c r="V26" s="23">
        <f>SUMIFS(劳育素质!K:K,劳育素质!B:B,B26,劳育素质!D:D,"=志愿服务",劳育素质!F:F,"=A类+B类")</f>
        <v>0</v>
      </c>
      <c r="W26" s="23">
        <f>SUMIFS(劳育素质!K:K,劳育素质!B:B,B26,劳育素质!D:D,"=志愿服务",劳育素质!F:F,"=C类")</f>
        <v>0</v>
      </c>
      <c r="X26" s="23">
        <f t="shared" si="5"/>
        <v>0</v>
      </c>
      <c r="Y26" s="23">
        <f>SUMIFS(劳育素质!K:K,劳育素质!B:B,B26,劳育素质!D:D,"=实习实训")</f>
        <v>0</v>
      </c>
      <c r="Z26" s="23">
        <f t="shared" si="6"/>
        <v>1.416</v>
      </c>
      <c r="AA26" s="23">
        <f>SUMIFS(创新与实践素质!L:L,创新与实践素质!B:B,B26,创新与实践素质!D:D,"=创新创业素质")</f>
        <v>0</v>
      </c>
      <c r="AB26" s="23">
        <f>SUMIFS(创新与实践素质!L:L,创新与实践素质!B:B,B26,创新与实践素质!D:D,"=水平考试")</f>
        <v>0</v>
      </c>
      <c r="AC26" s="23">
        <f>SUMIFS(创新与实践素质!L:L,创新与实践素质!B:B,B26,创新与实践素质!D:D,"=社会实践")</f>
        <v>0</v>
      </c>
      <c r="AD26" s="23">
        <f>_xlfn.MAXIFS(创新与实践素质!L:L,创新与实践素质!B:B,B26,创新与实践素质!D:D,"=社会工作能力（工作表现）",创新与实践素质!G:G,"=上学期")+_xlfn.MAXIFS(创新与实践素质!L:L,创新与实践素质!B:B,B26,创新与实践素质!D:D,"=社会工作能力（工作表现）",创新与实践素质!G:G,"=下学期")</f>
        <v>0</v>
      </c>
      <c r="AE26" s="23">
        <f t="shared" si="7"/>
        <v>0</v>
      </c>
      <c r="AF26" s="23">
        <f t="shared" si="8"/>
        <v>58.5334791666667</v>
      </c>
    </row>
    <row r="27" spans="1:32">
      <c r="A27" s="41" t="s">
        <v>6</v>
      </c>
      <c r="B27" s="41" t="s">
        <v>30</v>
      </c>
      <c r="C27" s="41"/>
      <c r="D27" s="88">
        <f>SUMIFS(德育素质!H:H,德育素质!B:B,B27,德育素质!D:D,"=基本评定分")</f>
        <v>5.28</v>
      </c>
      <c r="E27" s="88">
        <f>MIN(2,SUMIFS(德育素质!H:H,德育素质!A:A,A27,德育素质!D:D,"=集体评定等级分",德育素质!E:E,"=班级考评等级")+SUMIFS(德育素质!H:H,德育素质!B:B,B27,德育素质!D:D,"=集体评定等级分"))</f>
        <v>2</v>
      </c>
      <c r="F27" s="88">
        <f>MIN(2,SUMIFS(德育素质!H:H,德育素质!B:B,B27,德育素质!D:D,"=社会责任记实分"))</f>
        <v>0</v>
      </c>
      <c r="G27" s="88">
        <f>SUMIFS(德育素质!H:H,德育素质!B:B,B27,德育素质!D:D,"=违纪违规扣分")</f>
        <v>0</v>
      </c>
      <c r="H27" s="88">
        <f>SUMIFS(德育素质!H:H,德育素质!B:B,B27,德育素质!D:D,"=荣誉称号加分")</f>
        <v>0</v>
      </c>
      <c r="I27" s="88">
        <f t="shared" si="0"/>
        <v>2</v>
      </c>
      <c r="J27" s="88">
        <f t="shared" si="1"/>
        <v>7.28</v>
      </c>
      <c r="K27" s="88">
        <f>(VLOOKUP(B27,智育素质!B:D,3,0)*10+50)*0.6</f>
        <v>43.512</v>
      </c>
      <c r="L27" s="88">
        <f>SUMIFS(体育素质!J:J,体育素质!B:B,B27,体育素质!D:D,"=体育课程成绩",体育素质!E:E,"=体育成绩")/40</f>
        <v>4.125</v>
      </c>
      <c r="M27" s="88">
        <f>SUMIFS(体育素质!L:L,体育素质!B:B,B27,体育素质!D:D,"=校内外体育竞赛")</f>
        <v>0</v>
      </c>
      <c r="N27" s="88">
        <f>SUMIFS(体育素质!L:L,体育素质!B:B,B27,体育素质!D:D,"=校内外体育活动",体育素质!E:E,"=早锻炼")</f>
        <v>0</v>
      </c>
      <c r="O27" s="88">
        <f>SUMIFS(体育素质!L:L,体育素质!B:B,B27,体育素质!D:D,"=校内外体育活动",体育素质!E:E,"=校园跑")</f>
        <v>0</v>
      </c>
      <c r="P27" s="88">
        <f t="shared" si="2"/>
        <v>0</v>
      </c>
      <c r="Q27" s="88">
        <f t="shared" si="3"/>
        <v>4.125</v>
      </c>
      <c r="R27" s="88">
        <f>MIN(0.5,SUMIFS(美育素质!L:L,美育素质!B:B,B27,美育素质!D:D,"=文化艺术实践"))</f>
        <v>0</v>
      </c>
      <c r="S27" s="88">
        <f>SUMIFS(美育素质!L:L,美育素质!B:B,B27,美育素质!D:D,"=校内外文化艺术竞赛")</f>
        <v>0</v>
      </c>
      <c r="T27" s="88">
        <f t="shared" si="4"/>
        <v>0</v>
      </c>
      <c r="U27" s="88">
        <f>MAX(0,SUMIFS(劳育素质!K:K,劳育素质!B:B,B27,劳育素质!D:D,"=劳动日常考核基础分")+SUMIFS(劳育素质!K:K,劳育素质!B:B,B27,劳育素质!D:D,"=活动与卫生加减分"))</f>
        <v>1.36106666666667</v>
      </c>
      <c r="V27" s="23">
        <f>SUMIFS(劳育素质!K:K,劳育素质!B:B,B27,劳育素质!D:D,"=志愿服务",劳育素质!F:F,"=A类+B类")</f>
        <v>0</v>
      </c>
      <c r="W27" s="23">
        <f>SUMIFS(劳育素质!K:K,劳育素质!B:B,B27,劳育素质!D:D,"=志愿服务",劳育素质!F:F,"=C类")</f>
        <v>0</v>
      </c>
      <c r="X27" s="23">
        <f t="shared" si="5"/>
        <v>0</v>
      </c>
      <c r="Y27" s="23">
        <f>SUMIFS(劳育素质!K:K,劳育素质!B:B,B27,劳育素质!D:D,"=实习实训")</f>
        <v>0</v>
      </c>
      <c r="Z27" s="23">
        <f t="shared" si="6"/>
        <v>1.36106666666667</v>
      </c>
      <c r="AA27" s="23">
        <f>SUMIFS(创新与实践素质!L:L,创新与实践素质!B:B,B27,创新与实践素质!D:D,"=创新创业素质")</f>
        <v>0</v>
      </c>
      <c r="AB27" s="23">
        <f>SUMIFS(创新与实践素质!L:L,创新与实践素质!B:B,B27,创新与实践素质!D:D,"=水平考试")</f>
        <v>0</v>
      </c>
      <c r="AC27" s="23">
        <f>SUMIFS(创新与实践素质!L:L,创新与实践素质!B:B,B27,创新与实践素质!D:D,"=社会实践")</f>
        <v>0</v>
      </c>
      <c r="AD27" s="23">
        <f>_xlfn.MAXIFS(创新与实践素质!L:L,创新与实践素质!B:B,B27,创新与实践素质!D:D,"=社会工作能力（工作表现）",创新与实践素质!G:G,"=上学期")+_xlfn.MAXIFS(创新与实践素质!L:L,创新与实践素质!B:B,B27,创新与实践素质!D:D,"=社会工作能力（工作表现）",创新与实践素质!G:G,"=下学期")</f>
        <v>0</v>
      </c>
      <c r="AE27" s="23">
        <f t="shared" si="7"/>
        <v>0</v>
      </c>
      <c r="AF27" s="23">
        <f t="shared" si="8"/>
        <v>56.2780666666667</v>
      </c>
    </row>
    <row r="28" spans="1:32">
      <c r="A28" s="41" t="s">
        <v>6</v>
      </c>
      <c r="B28" s="41" t="s">
        <v>31</v>
      </c>
      <c r="C28" s="41"/>
      <c r="D28" s="88">
        <f>SUMIFS(德育素质!H:H,德育素质!B:B,B28,德育素质!D:D,"=基本评定分")</f>
        <v>5.28</v>
      </c>
      <c r="E28" s="88">
        <f>MIN(2,SUMIFS(德育素质!H:H,德育素质!A:A,A28,德育素质!D:D,"=集体评定等级分",德育素质!E:E,"=班级考评等级")+SUMIFS(德育素质!H:H,德育素质!B:B,B28,德育素质!D:D,"=集体评定等级分"))</f>
        <v>2</v>
      </c>
      <c r="F28" s="88">
        <f>MIN(2,SUMIFS(德育素质!H:H,德育素质!B:B,B28,德育素质!D:D,"=社会责任记实分"))</f>
        <v>0</v>
      </c>
      <c r="G28" s="88">
        <f>SUMIFS(德育素质!H:H,德育素质!B:B,B28,德育素质!D:D,"=违纪违规扣分")</f>
        <v>0</v>
      </c>
      <c r="H28" s="88">
        <f>SUMIFS(德育素质!H:H,德育素质!B:B,B28,德育素质!D:D,"=荣誉称号加分")</f>
        <v>0</v>
      </c>
      <c r="I28" s="88">
        <f t="shared" si="0"/>
        <v>2</v>
      </c>
      <c r="J28" s="88">
        <f t="shared" si="1"/>
        <v>7.28</v>
      </c>
      <c r="K28" s="88">
        <f>(VLOOKUP(B28,智育素质!B:D,3,0)*10+50)*0.6</f>
        <v>47.442</v>
      </c>
      <c r="L28" s="88">
        <f>SUMIFS(体育素质!J:J,体育素质!B:B,B28,体育素质!D:D,"=体育课程成绩",体育素质!E:E,"=体育成绩")/40</f>
        <v>3.23333333333333</v>
      </c>
      <c r="M28" s="88">
        <f>SUMIFS(体育素质!L:L,体育素质!B:B,B28,体育素质!D:D,"=校内外体育竞赛")</f>
        <v>0</v>
      </c>
      <c r="N28" s="88">
        <f>SUMIFS(体育素质!L:L,体育素质!B:B,B28,体育素质!D:D,"=校内外体育活动",体育素质!E:E,"=早锻炼")</f>
        <v>0</v>
      </c>
      <c r="O28" s="88">
        <f>SUMIFS(体育素质!L:L,体育素质!B:B,B28,体育素质!D:D,"=校内外体育活动",体育素质!E:E,"=校园跑")</f>
        <v>0</v>
      </c>
      <c r="P28" s="88">
        <f t="shared" si="2"/>
        <v>0</v>
      </c>
      <c r="Q28" s="88">
        <f t="shared" si="3"/>
        <v>3.23333333333333</v>
      </c>
      <c r="R28" s="88">
        <f>MIN(0.5,SUMIFS(美育素质!L:L,美育素质!B:B,B28,美育素质!D:D,"=文化艺术实践"))</f>
        <v>0</v>
      </c>
      <c r="S28" s="88">
        <f>SUMIFS(美育素质!L:L,美育素质!B:B,B28,美育素质!D:D,"=校内外文化艺术竞赛")</f>
        <v>0</v>
      </c>
      <c r="T28" s="88">
        <f t="shared" si="4"/>
        <v>0</v>
      </c>
      <c r="U28" s="88">
        <f>MAX(0,SUMIFS(劳育素质!K:K,劳育素质!B:B,B28,劳育素质!D:D,"=劳动日常考核基础分")+SUMIFS(劳育素质!K:K,劳育素质!B:B,B28,劳育素质!D:D,"=活动与卫生加减分"))</f>
        <v>1.4462</v>
      </c>
      <c r="V28" s="23">
        <f>SUMIFS(劳育素质!K:K,劳育素质!B:B,B28,劳育素质!D:D,"=志愿服务",劳育素质!F:F,"=A类+B类")</f>
        <v>1.75</v>
      </c>
      <c r="W28" s="23">
        <f>SUMIFS(劳育素质!K:K,劳育素质!B:B,B28,劳育素质!D:D,"=志愿服务",劳育素质!F:F,"=C类")</f>
        <v>0</v>
      </c>
      <c r="X28" s="23">
        <f t="shared" si="5"/>
        <v>1.75</v>
      </c>
      <c r="Y28" s="23">
        <f>SUMIFS(劳育素质!K:K,劳育素质!B:B,B28,劳育素质!D:D,"=实习实训")</f>
        <v>0</v>
      </c>
      <c r="Z28" s="23">
        <f t="shared" si="6"/>
        <v>3.1962</v>
      </c>
      <c r="AA28" s="23">
        <f>SUMIFS(创新与实践素质!L:L,创新与实践素质!B:B,B28,创新与实践素质!D:D,"=创新创业素质")</f>
        <v>0</v>
      </c>
      <c r="AB28" s="23">
        <f>SUMIFS(创新与实践素质!L:L,创新与实践素质!B:B,B28,创新与实践素质!D:D,"=水平考试")</f>
        <v>0</v>
      </c>
      <c r="AC28" s="23">
        <f>SUMIFS(创新与实践素质!L:L,创新与实践素质!B:B,B28,创新与实践素质!D:D,"=社会实践")</f>
        <v>0</v>
      </c>
      <c r="AD28" s="23">
        <f>_xlfn.MAXIFS(创新与实践素质!L:L,创新与实践素质!B:B,B28,创新与实践素质!D:D,"=社会工作能力（工作表现）",创新与实践素质!G:G,"=上学期")+_xlfn.MAXIFS(创新与实践素质!L:L,创新与实践素质!B:B,B28,创新与实践素质!D:D,"=社会工作能力（工作表现）",创新与实践素质!G:G,"=下学期")</f>
        <v>0</v>
      </c>
      <c r="AE28" s="23">
        <f t="shared" si="7"/>
        <v>0</v>
      </c>
      <c r="AF28" s="23">
        <f t="shared" si="8"/>
        <v>61.1515333333333</v>
      </c>
    </row>
    <row r="29" spans="1:32">
      <c r="A29" s="41" t="s">
        <v>6</v>
      </c>
      <c r="B29" s="41" t="s">
        <v>32</v>
      </c>
      <c r="C29" s="41"/>
      <c r="D29" s="88">
        <f>SUMIFS(德育素质!H:H,德育素质!B:B,B29,德育素质!D:D,"=基本评定分")</f>
        <v>5.28</v>
      </c>
      <c r="E29" s="88">
        <f>MIN(2,SUMIFS(德育素质!H:H,德育素质!A:A,A29,德育素质!D:D,"=集体评定等级分",德育素质!E:E,"=班级考评等级")+SUMIFS(德育素质!H:H,德育素质!B:B,B29,德育素质!D:D,"=集体评定等级分"))</f>
        <v>2</v>
      </c>
      <c r="F29" s="88">
        <f>MIN(2,SUMIFS(德育素质!H:H,德育素质!B:B,B29,德育素质!D:D,"=社会责任记实分"))</f>
        <v>0</v>
      </c>
      <c r="G29" s="88">
        <f>SUMIFS(德育素质!H:H,德育素质!B:B,B29,德育素质!D:D,"=违纪违规扣分")</f>
        <v>0</v>
      </c>
      <c r="H29" s="88">
        <f>SUMIFS(德育素质!H:H,德育素质!B:B,B29,德育素质!D:D,"=荣誉称号加分")</f>
        <v>0</v>
      </c>
      <c r="I29" s="88">
        <f t="shared" si="0"/>
        <v>2</v>
      </c>
      <c r="J29" s="88">
        <f t="shared" si="1"/>
        <v>7.28</v>
      </c>
      <c r="K29" s="88">
        <f>(VLOOKUP(B29,智育素质!B:D,3,0)*10+50)*0.6</f>
        <v>47.88</v>
      </c>
      <c r="L29" s="88">
        <f>SUMIFS(体育素质!J:J,体育素质!B:B,B29,体育素质!D:D,"=体育课程成绩",体育素质!E:E,"=体育成绩")/40</f>
        <v>4.75</v>
      </c>
      <c r="M29" s="88">
        <f>SUMIFS(体育素质!L:L,体育素质!B:B,B29,体育素质!D:D,"=校内外体育竞赛")</f>
        <v>0</v>
      </c>
      <c r="N29" s="88">
        <f>SUMIFS(体育素质!L:L,体育素质!B:B,B29,体育素质!D:D,"=校内外体育活动",体育素质!E:E,"=早锻炼")</f>
        <v>0</v>
      </c>
      <c r="O29" s="88">
        <f>SUMIFS(体育素质!L:L,体育素质!B:B,B29,体育素质!D:D,"=校内外体育活动",体育素质!E:E,"=校园跑")</f>
        <v>1</v>
      </c>
      <c r="P29" s="88">
        <f t="shared" si="2"/>
        <v>1</v>
      </c>
      <c r="Q29" s="88">
        <f t="shared" si="3"/>
        <v>5.75</v>
      </c>
      <c r="R29" s="88">
        <f>MIN(0.5,SUMIFS(美育素质!L:L,美育素质!B:B,B29,美育素质!D:D,"=文化艺术实践"))</f>
        <v>0</v>
      </c>
      <c r="S29" s="88">
        <f>SUMIFS(美育素质!L:L,美育素质!B:B,B29,美育素质!D:D,"=校内外文化艺术竞赛")</f>
        <v>0</v>
      </c>
      <c r="T29" s="88">
        <f t="shared" si="4"/>
        <v>0</v>
      </c>
      <c r="U29" s="88">
        <f>MAX(0,SUMIFS(劳育素质!K:K,劳育素质!B:B,B29,劳育素质!D:D,"=劳动日常考核基础分")+SUMIFS(劳育素质!K:K,劳育素质!B:B,B29,劳育素质!D:D,"=活动与卫生加减分"))</f>
        <v>1.4462</v>
      </c>
      <c r="V29" s="23">
        <f>SUMIFS(劳育素质!K:K,劳育素质!B:B,B29,劳育素质!D:D,"=志愿服务",劳育素质!F:F,"=A类+B类")</f>
        <v>1.75</v>
      </c>
      <c r="W29" s="23">
        <f>SUMIFS(劳育素质!K:K,劳育素质!B:B,B29,劳育素质!D:D,"=志愿服务",劳育素质!F:F,"=C类")</f>
        <v>0</v>
      </c>
      <c r="X29" s="23">
        <f t="shared" si="5"/>
        <v>1.75</v>
      </c>
      <c r="Y29" s="23">
        <f>SUMIFS(劳育素质!K:K,劳育素质!B:B,B29,劳育素质!D:D,"=实习实训")</f>
        <v>0</v>
      </c>
      <c r="Z29" s="23">
        <f t="shared" si="6"/>
        <v>3.1962</v>
      </c>
      <c r="AA29" s="23">
        <f>SUMIFS(创新与实践素质!L:L,创新与实践素质!B:B,B29,创新与实践素质!D:D,"=创新创业素质")</f>
        <v>0</v>
      </c>
      <c r="AB29" s="23">
        <f>SUMIFS(创新与实践素质!L:L,创新与实践素质!B:B,B29,创新与实践素质!D:D,"=水平考试")</f>
        <v>0</v>
      </c>
      <c r="AC29" s="23">
        <f>SUMIFS(创新与实践素质!L:L,创新与实践素质!B:B,B29,创新与实践素质!D:D,"=社会实践")</f>
        <v>0</v>
      </c>
      <c r="AD29" s="23">
        <f>_xlfn.MAXIFS(创新与实践素质!L:L,创新与实践素质!B:B,B29,创新与实践素质!D:D,"=社会工作能力（工作表现）",创新与实践素质!G:G,"=上学期")+_xlfn.MAXIFS(创新与实践素质!L:L,创新与实践素质!B:B,B29,创新与实践素质!D:D,"=社会工作能力（工作表现）",创新与实践素质!G:G,"=下学期")</f>
        <v>0</v>
      </c>
      <c r="AE29" s="23">
        <f t="shared" si="7"/>
        <v>0</v>
      </c>
      <c r="AF29" s="23">
        <f t="shared" si="8"/>
        <v>64.1062</v>
      </c>
    </row>
    <row r="30" spans="1:32">
      <c r="A30" s="41" t="s">
        <v>6</v>
      </c>
      <c r="B30" s="41" t="s">
        <v>33</v>
      </c>
      <c r="C30" s="41"/>
      <c r="D30" s="88">
        <f>SUMIFS(德育素质!H:H,德育素质!B:B,B30,德育素质!D:D,"=基本评定分")</f>
        <v>5.28</v>
      </c>
      <c r="E30" s="88">
        <f>MIN(2,SUMIFS(德育素质!H:H,德育素质!A:A,A30,德育素质!D:D,"=集体评定等级分",德育素质!E:E,"=班级考评等级")+SUMIFS(德育素质!H:H,德育素质!B:B,B30,德育素质!D:D,"=集体评定等级分"))</f>
        <v>2</v>
      </c>
      <c r="F30" s="88">
        <f>MIN(2,SUMIFS(德育素质!H:H,德育素质!B:B,B30,德育素质!D:D,"=社会责任记实分"))</f>
        <v>0</v>
      </c>
      <c r="G30" s="88">
        <f>SUMIFS(德育素质!H:H,德育素质!B:B,B30,德育素质!D:D,"=违纪违规扣分")</f>
        <v>0</v>
      </c>
      <c r="H30" s="88">
        <f>SUMIFS(德育素质!H:H,德育素质!B:B,B30,德育素质!D:D,"=荣誉称号加分")</f>
        <v>0</v>
      </c>
      <c r="I30" s="88">
        <f t="shared" si="0"/>
        <v>2</v>
      </c>
      <c r="J30" s="88">
        <f t="shared" si="1"/>
        <v>7.28</v>
      </c>
      <c r="K30" s="88">
        <f>(VLOOKUP(B30,智育素质!B:D,3,0)*10+50)*0.6</f>
        <v>47.976</v>
      </c>
      <c r="L30" s="88">
        <f>SUMIFS(体育素质!J:J,体育素质!B:B,B30,体育素质!D:D,"=体育课程成绩",体育素质!E:E,"=体育成绩")/40</f>
        <v>3.83</v>
      </c>
      <c r="M30" s="88">
        <f>SUMIFS(体育素质!L:L,体育素质!B:B,B30,体育素质!D:D,"=校内外体育竞赛")</f>
        <v>0</v>
      </c>
      <c r="N30" s="88">
        <f>SUMIFS(体育素质!L:L,体育素质!B:B,B30,体育素质!D:D,"=校内外体育活动",体育素质!E:E,"=早锻炼")</f>
        <v>0</v>
      </c>
      <c r="O30" s="88">
        <f>SUMIFS(体育素质!L:L,体育素质!B:B,B30,体育素质!D:D,"=校内外体育活动",体育素质!E:E,"=校园跑")</f>
        <v>0</v>
      </c>
      <c r="P30" s="88">
        <f t="shared" si="2"/>
        <v>0</v>
      </c>
      <c r="Q30" s="88">
        <f t="shared" si="3"/>
        <v>3.83</v>
      </c>
      <c r="R30" s="88">
        <f>MIN(0.5,SUMIFS(美育素质!L:L,美育素质!B:B,B30,美育素质!D:D,"=文化艺术实践"))</f>
        <v>0</v>
      </c>
      <c r="S30" s="88">
        <f>SUMIFS(美育素质!L:L,美育素质!B:B,B30,美育素质!D:D,"=校内外文化艺术竞赛")</f>
        <v>0</v>
      </c>
      <c r="T30" s="88">
        <f t="shared" si="4"/>
        <v>0</v>
      </c>
      <c r="U30" s="88">
        <f>MAX(0,SUMIFS(劳育素质!K:K,劳育素质!B:B,B30,劳育素质!D:D,"=劳动日常考核基础分")+SUMIFS(劳育素质!K:K,劳育素质!B:B,B30,劳育素质!D:D,"=活动与卫生加减分"))</f>
        <v>1.49138888888889</v>
      </c>
      <c r="V30" s="23">
        <f>SUMIFS(劳育素质!K:K,劳育素质!B:B,B30,劳育素质!D:D,"=志愿服务",劳育素质!F:F,"=A类+B类")</f>
        <v>0</v>
      </c>
      <c r="W30" s="23">
        <f>SUMIFS(劳育素质!K:K,劳育素质!B:B,B30,劳育素质!D:D,"=志愿服务",劳育素质!F:F,"=C类")</f>
        <v>0</v>
      </c>
      <c r="X30" s="23">
        <f t="shared" si="5"/>
        <v>0</v>
      </c>
      <c r="Y30" s="23">
        <f>SUMIFS(劳育素质!K:K,劳育素质!B:B,B30,劳育素质!D:D,"=实习实训")</f>
        <v>0</v>
      </c>
      <c r="Z30" s="23">
        <f t="shared" si="6"/>
        <v>1.49138888888889</v>
      </c>
      <c r="AA30" s="23">
        <f>SUMIFS(创新与实践素质!L:L,创新与实践素质!B:B,B30,创新与实践素质!D:D,"=创新创业素质")</f>
        <v>0</v>
      </c>
      <c r="AB30" s="23">
        <f>SUMIFS(创新与实践素质!L:L,创新与实践素质!B:B,B30,创新与实践素质!D:D,"=水平考试")</f>
        <v>0</v>
      </c>
      <c r="AC30" s="23">
        <f>SUMIFS(创新与实践素质!L:L,创新与实践素质!B:B,B30,创新与实践素质!D:D,"=社会实践")</f>
        <v>0</v>
      </c>
      <c r="AD30" s="23">
        <f>_xlfn.MAXIFS(创新与实践素质!L:L,创新与实践素质!B:B,B30,创新与实践素质!D:D,"=社会工作能力（工作表现）",创新与实践素质!G:G,"=上学期")+_xlfn.MAXIFS(创新与实践素质!L:L,创新与实践素质!B:B,B30,创新与实践素质!D:D,"=社会工作能力（工作表现）",创新与实践素质!G:G,"=下学期")</f>
        <v>0</v>
      </c>
      <c r="AE30" s="23">
        <f t="shared" si="7"/>
        <v>0</v>
      </c>
      <c r="AF30" s="23">
        <f t="shared" si="8"/>
        <v>60.5773888888889</v>
      </c>
    </row>
    <row r="31" spans="1:32">
      <c r="A31" s="41" t="s">
        <v>6</v>
      </c>
      <c r="B31" s="41" t="s">
        <v>34</v>
      </c>
      <c r="C31" s="41"/>
      <c r="D31" s="88">
        <f>SUMIFS(德育素质!H:H,德育素质!B:B,B31,德育素质!D:D,"=基本评定分")</f>
        <v>5.28</v>
      </c>
      <c r="E31" s="88">
        <f>MIN(2,SUMIFS(德育素质!H:H,德育素质!A:A,A31,德育素质!D:D,"=集体评定等级分",德育素质!E:E,"=班级考评等级")+SUMIFS(德育素质!H:H,德育素质!B:B,B31,德育素质!D:D,"=集体评定等级分"))</f>
        <v>2</v>
      </c>
      <c r="F31" s="88">
        <f>MIN(2,SUMIFS(德育素质!H:H,德育素质!B:B,B31,德育素质!D:D,"=社会责任记实分"))</f>
        <v>0</v>
      </c>
      <c r="G31" s="88">
        <f>SUMIFS(德育素质!H:H,德育素质!B:B,B31,德育素质!D:D,"=违纪违规扣分")</f>
        <v>0</v>
      </c>
      <c r="H31" s="88">
        <f>SUMIFS(德育素质!H:H,德育素质!B:B,B31,德育素质!D:D,"=荣誉称号加分")</f>
        <v>0</v>
      </c>
      <c r="I31" s="88">
        <f t="shared" si="0"/>
        <v>2</v>
      </c>
      <c r="J31" s="88">
        <f t="shared" si="1"/>
        <v>7.28</v>
      </c>
      <c r="K31" s="88">
        <f>(VLOOKUP(B31,智育素质!B:D,3,0)*10+50)*0.6</f>
        <v>46.722</v>
      </c>
      <c r="L31" s="88">
        <f>SUMIFS(体育素质!J:J,体育素质!B:B,B31,体育素质!D:D,"=体育课程成绩",体育素质!E:E,"=体育成绩")/40</f>
        <v>4.165</v>
      </c>
      <c r="M31" s="88">
        <f>SUMIFS(体育素质!L:L,体育素质!B:B,B31,体育素质!D:D,"=校内外体育竞赛")</f>
        <v>0</v>
      </c>
      <c r="N31" s="88">
        <f>SUMIFS(体育素质!L:L,体育素质!B:B,B31,体育素质!D:D,"=校内外体育活动",体育素质!E:E,"=早锻炼")</f>
        <v>0</v>
      </c>
      <c r="O31" s="88">
        <f>SUMIFS(体育素质!L:L,体育素质!B:B,B31,体育素质!D:D,"=校内外体育活动",体育素质!E:E,"=校园跑")</f>
        <v>0.813385416666667</v>
      </c>
      <c r="P31" s="88">
        <f t="shared" si="2"/>
        <v>0.813385416666667</v>
      </c>
      <c r="Q31" s="88">
        <f t="shared" si="3"/>
        <v>4.97838541666667</v>
      </c>
      <c r="R31" s="88">
        <f>MIN(0.5,SUMIFS(美育素质!L:L,美育素质!B:B,B31,美育素质!D:D,"=文化艺术实践"))</f>
        <v>0</v>
      </c>
      <c r="S31" s="88">
        <f>SUMIFS(美育素质!L:L,美育素质!B:B,B31,美育素质!D:D,"=校内外文化艺术竞赛")</f>
        <v>0</v>
      </c>
      <c r="T31" s="88">
        <f t="shared" si="4"/>
        <v>0</v>
      </c>
      <c r="U31" s="88">
        <f>MAX(0,SUMIFS(劳育素质!K:K,劳育素质!B:B,B31,劳育素质!D:D,"=劳动日常考核基础分")+SUMIFS(劳育素质!K:K,劳育素质!B:B,B31,劳育素质!D:D,"=活动与卫生加减分"))</f>
        <v>1.5366</v>
      </c>
      <c r="V31" s="23">
        <f>SUMIFS(劳育素质!K:K,劳育素质!B:B,B31,劳育素质!D:D,"=志愿服务",劳育素质!F:F,"=A类+B类")</f>
        <v>2.525</v>
      </c>
      <c r="W31" s="23">
        <f>SUMIFS(劳育素质!K:K,劳育素质!B:B,B31,劳育素质!D:D,"=志愿服务",劳育素质!F:F,"=C类")</f>
        <v>0</v>
      </c>
      <c r="X31" s="23">
        <f t="shared" si="5"/>
        <v>2.525</v>
      </c>
      <c r="Y31" s="23">
        <f>SUMIFS(劳育素质!K:K,劳育素质!B:B,B31,劳育素质!D:D,"=实习实训")</f>
        <v>0</v>
      </c>
      <c r="Z31" s="23">
        <f t="shared" si="6"/>
        <v>4.0616</v>
      </c>
      <c r="AA31" s="23">
        <f>SUMIFS(创新与实践素质!L:L,创新与实践素质!B:B,B31,创新与实践素质!D:D,"=创新创业素质")</f>
        <v>0</v>
      </c>
      <c r="AB31" s="23">
        <f>SUMIFS(创新与实践素质!L:L,创新与实践素质!B:B,B31,创新与实践素质!D:D,"=水平考试")</f>
        <v>0</v>
      </c>
      <c r="AC31" s="23">
        <f>SUMIFS(创新与实践素质!L:L,创新与实践素质!B:B,B31,创新与实践素质!D:D,"=社会实践")</f>
        <v>0</v>
      </c>
      <c r="AD31" s="23">
        <f>_xlfn.MAXIFS(创新与实践素质!L:L,创新与实践素质!B:B,B31,创新与实践素质!D:D,"=社会工作能力（工作表现）",创新与实践素质!G:G,"=上学期")+_xlfn.MAXIFS(创新与实践素质!L:L,创新与实践素质!B:B,B31,创新与实践素质!D:D,"=社会工作能力（工作表现）",创新与实践素质!G:G,"=下学期")</f>
        <v>0</v>
      </c>
      <c r="AE31" s="23">
        <f t="shared" si="7"/>
        <v>0</v>
      </c>
      <c r="AF31" s="23">
        <f t="shared" si="8"/>
        <v>63.0419854166667</v>
      </c>
    </row>
    <row r="32" spans="1:32">
      <c r="A32" s="41" t="s">
        <v>6</v>
      </c>
      <c r="B32" s="41" t="s">
        <v>35</v>
      </c>
      <c r="C32" s="41"/>
      <c r="D32" s="88">
        <f>SUMIFS(德育素质!H:H,德育素质!B:B,B32,德育素质!D:D,"=基本评定分")</f>
        <v>5.28</v>
      </c>
      <c r="E32" s="88">
        <f>MIN(2,SUMIFS(德育素质!H:H,德育素质!A:A,A32,德育素质!D:D,"=集体评定等级分",德育素质!E:E,"=班级考评等级")+SUMIFS(德育素质!H:H,德育素质!B:B,B32,德育素质!D:D,"=集体评定等级分"))</f>
        <v>2</v>
      </c>
      <c r="F32" s="88">
        <f>MIN(2,SUMIFS(德育素质!H:H,德育素质!B:B,B32,德育素质!D:D,"=社会责任记实分"))</f>
        <v>0</v>
      </c>
      <c r="G32" s="88">
        <f>SUMIFS(德育素质!H:H,德育素质!B:B,B32,德育素质!D:D,"=违纪违规扣分")</f>
        <v>0</v>
      </c>
      <c r="H32" s="88">
        <f>SUMIFS(德育素质!H:H,德育素质!B:B,B32,德育素质!D:D,"=荣誉称号加分")</f>
        <v>0</v>
      </c>
      <c r="I32" s="88">
        <f t="shared" si="0"/>
        <v>2</v>
      </c>
      <c r="J32" s="88">
        <f t="shared" si="1"/>
        <v>7.28</v>
      </c>
      <c r="K32" s="88">
        <f>(VLOOKUP(B32,智育素质!B:D,3,0)*10+50)*0.6</f>
        <v>40.542</v>
      </c>
      <c r="L32" s="88">
        <f>SUMIFS(体育素质!J:J,体育素质!B:B,B32,体育素质!D:D,"=体育课程成绩",体育素质!E:E,"=体育成绩")/40</f>
        <v>4.16</v>
      </c>
      <c r="M32" s="88">
        <f>SUMIFS(体育素质!L:L,体育素质!B:B,B32,体育素质!D:D,"=校内外体育竞赛")</f>
        <v>0</v>
      </c>
      <c r="N32" s="88">
        <f>SUMIFS(体育素质!L:L,体育素质!B:B,B32,体育素质!D:D,"=校内外体育活动",体育素质!E:E,"=早锻炼")</f>
        <v>0</v>
      </c>
      <c r="O32" s="88">
        <f>SUMIFS(体育素质!L:L,体育素质!B:B,B32,体育素质!D:D,"=校内外体育活动",体育素质!E:E,"=校园跑")</f>
        <v>0.8625</v>
      </c>
      <c r="P32" s="88">
        <f t="shared" si="2"/>
        <v>0.8625</v>
      </c>
      <c r="Q32" s="88">
        <f t="shared" si="3"/>
        <v>5.0225</v>
      </c>
      <c r="R32" s="88">
        <f>MIN(0.5,SUMIFS(美育素质!L:L,美育素质!B:B,B32,美育素质!D:D,"=文化艺术实践"))</f>
        <v>0</v>
      </c>
      <c r="S32" s="88">
        <f>SUMIFS(美育素质!L:L,美育素质!B:B,B32,美育素质!D:D,"=校内外文化艺术竞赛")</f>
        <v>0</v>
      </c>
      <c r="T32" s="88">
        <f t="shared" si="4"/>
        <v>0</v>
      </c>
      <c r="U32" s="88">
        <f>MAX(0,SUMIFS(劳育素质!K:K,劳育素质!B:B,B32,劳育素质!D:D,"=劳动日常考核基础分")+SUMIFS(劳育素质!K:K,劳育素质!B:B,B32,劳育素质!D:D,"=活动与卫生加减分"))</f>
        <v>1.42274285714286</v>
      </c>
      <c r="V32" s="23">
        <f>SUMIFS(劳育素质!K:K,劳育素质!B:B,B32,劳育素质!D:D,"=志愿服务",劳育素质!F:F,"=A类+B类")</f>
        <v>0</v>
      </c>
      <c r="W32" s="23">
        <f>SUMIFS(劳育素质!K:K,劳育素质!B:B,B32,劳育素质!D:D,"=志愿服务",劳育素质!F:F,"=C类")</f>
        <v>0</v>
      </c>
      <c r="X32" s="23">
        <f t="shared" si="5"/>
        <v>0</v>
      </c>
      <c r="Y32" s="23">
        <f>SUMIFS(劳育素质!K:K,劳育素质!B:B,B32,劳育素质!D:D,"=实习实训")</f>
        <v>0</v>
      </c>
      <c r="Z32" s="23">
        <f t="shared" si="6"/>
        <v>1.42274285714286</v>
      </c>
      <c r="AA32" s="23">
        <f>SUMIFS(创新与实践素质!L:L,创新与实践素质!B:B,B32,创新与实践素质!D:D,"=创新创业素质")</f>
        <v>0</v>
      </c>
      <c r="AB32" s="23">
        <f>SUMIFS(创新与实践素质!L:L,创新与实践素质!B:B,B32,创新与实践素质!D:D,"=水平考试")</f>
        <v>0</v>
      </c>
      <c r="AC32" s="23">
        <f>SUMIFS(创新与实践素质!L:L,创新与实践素质!B:B,B32,创新与实践素质!D:D,"=社会实践")</f>
        <v>0</v>
      </c>
      <c r="AD32" s="23">
        <f>_xlfn.MAXIFS(创新与实践素质!L:L,创新与实践素质!B:B,B32,创新与实践素质!D:D,"=社会工作能力（工作表现）",创新与实践素质!G:G,"=上学期")+_xlfn.MAXIFS(创新与实践素质!L:L,创新与实践素质!B:B,B32,创新与实践素质!D:D,"=社会工作能力（工作表现）",创新与实践素质!G:G,"=下学期")</f>
        <v>0</v>
      </c>
      <c r="AE32" s="23">
        <f t="shared" si="7"/>
        <v>0</v>
      </c>
      <c r="AF32" s="23">
        <f t="shared" si="8"/>
        <v>54.2672428571429</v>
      </c>
    </row>
    <row r="33" spans="1:32">
      <c r="A33" s="41" t="s">
        <v>36</v>
      </c>
      <c r="B33" s="41" t="s">
        <v>37</v>
      </c>
      <c r="C33" s="41"/>
      <c r="D33" s="88">
        <f>SUMIFS(德育素质!H:H,德育素质!B:B,B33,德育素质!D:D,"=基本评定分")</f>
        <v>6</v>
      </c>
      <c r="E33" s="88">
        <f>MIN(2,SUMIFS(德育素质!H:H,德育素质!A:A,A33,德育素质!D:D,"=集体评定等级分",德育素质!E:E,"=班级考评等级")+SUMIFS(德育素质!H:H,德育素质!B:B,B33,德育素质!D:D,"=集体评定等级分"))</f>
        <v>1</v>
      </c>
      <c r="F33" s="88">
        <f>MIN(2,SUMIFS(德育素质!H:H,德育素质!B:B,B33,德育素质!D:D,"=社会责任记实分"))</f>
        <v>0</v>
      </c>
      <c r="G33" s="88">
        <f>SUMIFS(德育素质!H:H,德育素质!B:B,B33,德育素质!D:D,"=违纪违规扣分")</f>
        <v>0</v>
      </c>
      <c r="H33" s="88">
        <f>SUMIFS(德育素质!H:H,德育素质!B:B,B33,德育素质!D:D,"=荣誉称号加分")</f>
        <v>0</v>
      </c>
      <c r="I33" s="88">
        <f t="shared" si="0"/>
        <v>1</v>
      </c>
      <c r="J33" s="88">
        <f t="shared" si="1"/>
        <v>7</v>
      </c>
      <c r="K33" s="88">
        <f>(VLOOKUP(B33,智育素质!B:D,3,0)*10+50)*0.6</f>
        <v>53.982</v>
      </c>
      <c r="L33" s="88">
        <f>SUMIFS(体育素质!J:J,体育素质!B:B,B33,体育素质!D:D,"=体育课程成绩",体育素质!E:E,"=体育成绩")/40</f>
        <v>3.875</v>
      </c>
      <c r="M33" s="88">
        <f>SUMIFS(体育素质!L:L,体育素质!B:B,B33,体育素质!D:D,"=校内外体育竞赛")</f>
        <v>0</v>
      </c>
      <c r="N33" s="88">
        <f>SUMIFS(体育素质!L:L,体育素质!B:B,B33,体育素质!D:D,"=校内外体育活动",体育素质!E:E,"=早锻炼")</f>
        <v>0</v>
      </c>
      <c r="O33" s="88">
        <f>SUMIFS(体育素质!L:L,体育素质!B:B,B33,体育素质!D:D,"=校内外体育活动",体育素质!E:E,"=校园跑")</f>
        <v>1</v>
      </c>
      <c r="P33" s="88">
        <f t="shared" si="2"/>
        <v>1</v>
      </c>
      <c r="Q33" s="88">
        <f t="shared" si="3"/>
        <v>4.875</v>
      </c>
      <c r="R33" s="88">
        <f>MIN(0.5,SUMIFS(美育素质!L:L,美育素质!B:B,B33,美育素质!D:D,"=文化艺术实践"))</f>
        <v>0</v>
      </c>
      <c r="S33" s="88">
        <f>SUMIFS(美育素质!L:L,美育素质!B:B,B33,美育素质!D:D,"=校内外文化艺术竞赛")</f>
        <v>1</v>
      </c>
      <c r="T33" s="88">
        <f t="shared" si="4"/>
        <v>1</v>
      </c>
      <c r="U33" s="88">
        <f>MAX(0,SUMIFS(劳育素质!K:K,劳育素质!B:B,B33,劳育素质!D:D,"=劳动日常考核基础分")+SUMIFS(劳育素质!K:K,劳育素质!B:B,B33,劳育素质!D:D,"=活动与卫生加减分"))</f>
        <v>1.511</v>
      </c>
      <c r="V33" s="23">
        <f>SUMIFS(劳育素质!K:K,劳育素质!B:B,B33,劳育素质!D:D,"=志愿服务",劳育素质!F:F,"=A类+B类")</f>
        <v>3</v>
      </c>
      <c r="W33" s="23">
        <f>SUMIFS(劳育素质!K:K,劳育素质!B:B,B33,劳育素质!D:D,"=志愿服务",劳育素质!F:F,"=C类")</f>
        <v>0</v>
      </c>
      <c r="X33" s="23">
        <f t="shared" si="5"/>
        <v>3</v>
      </c>
      <c r="Y33" s="23">
        <f>SUMIFS(劳育素质!K:K,劳育素质!B:B,B33,劳育素质!D:D,"=实习实训")</f>
        <v>0</v>
      </c>
      <c r="Z33" s="23">
        <f t="shared" si="6"/>
        <v>4.511</v>
      </c>
      <c r="AA33" s="23">
        <f>SUMIFS(创新与实践素质!L:L,创新与实践素质!B:B,B33,创新与实践素质!D:D,"=创新创业素质")</f>
        <v>0.5</v>
      </c>
      <c r="AB33" s="23">
        <f>SUMIFS(创新与实践素质!L:L,创新与实践素质!B:B,B33,创新与实践素质!D:D,"=水平考试")</f>
        <v>0</v>
      </c>
      <c r="AC33" s="23">
        <f>SUMIFS(创新与实践素质!L:L,创新与实践素质!B:B,B33,创新与实践素质!D:D,"=社会实践")</f>
        <v>0</v>
      </c>
      <c r="AD33" s="23">
        <f>_xlfn.MAXIFS(创新与实践素质!L:L,创新与实践素质!B:B,B33,创新与实践素质!D:D,"=社会工作能力（工作表现）",创新与实践素质!G:G,"=上学期")+_xlfn.MAXIFS(创新与实践素质!L:L,创新与实践素质!B:B,B33,创新与实践素质!D:D,"=社会工作能力（工作表现）",创新与实践素质!G:G,"=下学期")</f>
        <v>0.8</v>
      </c>
      <c r="AE33" s="23">
        <f t="shared" si="7"/>
        <v>1.3</v>
      </c>
      <c r="AF33" s="23">
        <f t="shared" si="8"/>
        <v>72.668</v>
      </c>
    </row>
    <row r="34" spans="1:32">
      <c r="A34" s="41" t="s">
        <v>36</v>
      </c>
      <c r="B34" s="41" t="s">
        <v>38</v>
      </c>
      <c r="C34" s="41"/>
      <c r="D34" s="88">
        <f>SUMIFS(德育素质!H:H,德育素质!B:B,B34,德育素质!D:D,"=基本评定分")</f>
        <v>5.28</v>
      </c>
      <c r="E34" s="88">
        <f>MIN(2,SUMIFS(德育素质!H:H,德育素质!A:A,A34,德育素质!D:D,"=集体评定等级分",德育素质!E:E,"=班级考评等级")+SUMIFS(德育素质!H:H,德育素质!B:B,B34,德育素质!D:D,"=集体评定等级分"))</f>
        <v>1</v>
      </c>
      <c r="F34" s="88">
        <f>MIN(2,SUMIFS(德育素质!H:H,德育素质!B:B,B34,德育素质!D:D,"=社会责任记实分"))</f>
        <v>0</v>
      </c>
      <c r="G34" s="88">
        <f>SUMIFS(德育素质!H:H,德育素质!B:B,B34,德育素质!D:D,"=违纪违规扣分")</f>
        <v>0</v>
      </c>
      <c r="H34" s="88">
        <f>SUMIFS(德育素质!H:H,德育素质!B:B,B34,德育素质!D:D,"=荣誉称号加分")</f>
        <v>0.375</v>
      </c>
      <c r="I34" s="88">
        <f t="shared" si="0"/>
        <v>1.375</v>
      </c>
      <c r="J34" s="88">
        <f t="shared" si="1"/>
        <v>6.655</v>
      </c>
      <c r="K34" s="88">
        <f>(VLOOKUP(B34,智育素质!B:D,3,0)*10+50)*0.6</f>
        <v>52.446</v>
      </c>
      <c r="L34" s="88">
        <f>SUMIFS(体育素质!J:J,体育素质!B:B,B34,体育素质!D:D,"=体育课程成绩",体育素质!E:E,"=体育成绩")/40</f>
        <v>3.94</v>
      </c>
      <c r="M34" s="88">
        <f>SUMIFS(体育素质!L:L,体育素质!B:B,B34,体育素质!D:D,"=校内外体育竞赛")</f>
        <v>0</v>
      </c>
      <c r="N34" s="88">
        <f>SUMIFS(体育素质!L:L,体育素质!B:B,B34,体育素质!D:D,"=校内外体育活动",体育素质!E:E,"=早锻炼")</f>
        <v>0</v>
      </c>
      <c r="O34" s="88">
        <f>SUMIFS(体育素质!L:L,体育素质!B:B,B34,体育素质!D:D,"=校内外体育活动",体育素质!E:E,"=校园跑")</f>
        <v>0.752291666666667</v>
      </c>
      <c r="P34" s="88">
        <f t="shared" si="2"/>
        <v>0.752291666666667</v>
      </c>
      <c r="Q34" s="88">
        <f t="shared" si="3"/>
        <v>4.69229166666667</v>
      </c>
      <c r="R34" s="88">
        <f>MIN(0.5,SUMIFS(美育素质!L:L,美育素质!B:B,B34,美育素质!D:D,"=文化艺术实践"))</f>
        <v>0</v>
      </c>
      <c r="S34" s="88">
        <f>SUMIFS(美育素质!L:L,美育素质!B:B,B34,美育素质!D:D,"=校内外文化艺术竞赛")</f>
        <v>0</v>
      </c>
      <c r="T34" s="88">
        <f t="shared" si="4"/>
        <v>0</v>
      </c>
      <c r="U34" s="88">
        <f>MAX(0,SUMIFS(劳育素质!K:K,劳育素质!B:B,B34,劳育素质!D:D,"=劳动日常考核基础分")+SUMIFS(劳育素质!K:K,劳育素质!B:B,B34,劳育素质!D:D,"=活动与卫生加减分"))</f>
        <v>1.36476190476191</v>
      </c>
      <c r="V34" s="23">
        <f>SUMIFS(劳育素质!K:K,劳育素质!B:B,B34,劳育素质!D:D,"=志愿服务",劳育素质!F:F,"=A类+B类")</f>
        <v>3</v>
      </c>
      <c r="W34" s="23">
        <f>SUMIFS(劳育素质!K:K,劳育素质!B:B,B34,劳育素质!D:D,"=志愿服务",劳育素质!F:F,"=C类")</f>
        <v>0.5</v>
      </c>
      <c r="X34" s="23">
        <f t="shared" si="5"/>
        <v>3.5</v>
      </c>
      <c r="Y34" s="23">
        <f>SUMIFS(劳育素质!K:K,劳育素质!B:B,B34,劳育素质!D:D,"=实习实训")</f>
        <v>0</v>
      </c>
      <c r="Z34" s="23">
        <f t="shared" si="6"/>
        <v>4.86476190476191</v>
      </c>
      <c r="AA34" s="23">
        <f>SUMIFS(创新与实践素质!L:L,创新与实践素质!B:B,B34,创新与实践素质!D:D,"=创新创业素质")</f>
        <v>6.8</v>
      </c>
      <c r="AB34" s="23">
        <f>SUMIFS(创新与实践素质!L:L,创新与实践素质!B:B,B34,创新与实践素质!D:D,"=水平考试")</f>
        <v>1</v>
      </c>
      <c r="AC34" s="23">
        <f>SUMIFS(创新与实践素质!L:L,创新与实践素质!B:B,B34,创新与实践素质!D:D,"=社会实践")</f>
        <v>0</v>
      </c>
      <c r="AD34" s="23">
        <f>_xlfn.MAXIFS(创新与实践素质!L:L,创新与实践素质!B:B,B34,创新与实践素质!D:D,"=社会工作能力（工作表现）",创新与实践素质!G:G,"=上学期")+_xlfn.MAXIFS(创新与实践素质!L:L,创新与实践素质!B:B,B34,创新与实践素质!D:D,"=社会工作能力（工作表现）",创新与实践素质!G:G,"=下学期")</f>
        <v>0</v>
      </c>
      <c r="AE34" s="23">
        <f t="shared" si="7"/>
        <v>7.8</v>
      </c>
      <c r="AF34" s="23">
        <f t="shared" si="8"/>
        <v>76.4580535714286</v>
      </c>
    </row>
    <row r="35" spans="1:32">
      <c r="A35" s="41" t="s">
        <v>36</v>
      </c>
      <c r="B35" s="41" t="s">
        <v>39</v>
      </c>
      <c r="C35" s="41"/>
      <c r="D35" s="88">
        <f>SUMIFS(德育素质!H:H,德育素质!B:B,B35,德育素质!D:D,"=基本评定分")</f>
        <v>6</v>
      </c>
      <c r="E35" s="88">
        <f>MIN(2,SUMIFS(德育素质!H:H,德育素质!A:A,A35,德育素质!D:D,"=集体评定等级分",德育素质!E:E,"=班级考评等级")+SUMIFS(德育素质!H:H,德育素质!B:B,B35,德育素质!D:D,"=集体评定等级分"))</f>
        <v>1</v>
      </c>
      <c r="F35" s="88">
        <f>MIN(2,SUMIFS(德育素质!H:H,德育素质!B:B,B35,德育素质!D:D,"=社会责任记实分"))</f>
        <v>0</v>
      </c>
      <c r="G35" s="88">
        <f>SUMIFS(德育素质!H:H,德育素质!B:B,B35,德育素质!D:D,"=违纪违规扣分")</f>
        <v>0</v>
      </c>
      <c r="H35" s="88">
        <f>SUMIFS(德育素质!H:H,德育素质!B:B,B35,德育素质!D:D,"=荣誉称号加分")</f>
        <v>0</v>
      </c>
      <c r="I35" s="88">
        <f t="shared" si="0"/>
        <v>1</v>
      </c>
      <c r="J35" s="88">
        <f t="shared" si="1"/>
        <v>7</v>
      </c>
      <c r="K35" s="88">
        <f>(VLOOKUP(B35,智育素质!B:D,3,0)*10+50)*0.6</f>
        <v>52.284</v>
      </c>
      <c r="L35" s="88">
        <f>SUMIFS(体育素质!J:J,体育素质!B:B,B35,体育素质!D:D,"=体育课程成绩",体育素质!E:E,"=体育成绩")/40</f>
        <v>4.75</v>
      </c>
      <c r="M35" s="88">
        <f>SUMIFS(体育素质!L:L,体育素质!B:B,B35,体育素质!D:D,"=校内外体育竞赛")</f>
        <v>0</v>
      </c>
      <c r="N35" s="88">
        <f>SUMIFS(体育素质!L:L,体育素质!B:B,B35,体育素质!D:D,"=校内外体育活动",体育素质!E:E,"=早锻炼")</f>
        <v>0</v>
      </c>
      <c r="O35" s="88">
        <f>SUMIFS(体育素质!L:L,体育素质!B:B,B35,体育素质!D:D,"=校内外体育活动",体育素质!E:E,"=校园跑")</f>
        <v>1</v>
      </c>
      <c r="P35" s="88">
        <f t="shared" si="2"/>
        <v>1</v>
      </c>
      <c r="Q35" s="88">
        <f t="shared" si="3"/>
        <v>5.75</v>
      </c>
      <c r="R35" s="88">
        <f>MIN(0.5,SUMIFS(美育素质!L:L,美育素质!B:B,B35,美育素质!D:D,"=文化艺术实践"))</f>
        <v>0</v>
      </c>
      <c r="S35" s="88">
        <f>SUMIFS(美育素质!L:L,美育素质!B:B,B35,美育素质!D:D,"=校内外文化艺术竞赛")</f>
        <v>0</v>
      </c>
      <c r="T35" s="88">
        <f t="shared" si="4"/>
        <v>0</v>
      </c>
      <c r="U35" s="88">
        <f>MAX(0,SUMIFS(劳育素质!K:K,劳育素质!B:B,B35,劳育素质!D:D,"=劳动日常考核基础分")+SUMIFS(劳育素质!K:K,劳育素质!B:B,B35,劳育素质!D:D,"=活动与卫生加减分"))</f>
        <v>1.55266666666667</v>
      </c>
      <c r="V35" s="23">
        <f>SUMIFS(劳育素质!K:K,劳育素质!B:B,B35,劳育素质!D:D,"=志愿服务",劳育素质!F:F,"=A类+B类")</f>
        <v>2.625</v>
      </c>
      <c r="W35" s="23">
        <f>SUMIFS(劳育素质!K:K,劳育素质!B:B,B35,劳育素质!D:D,"=志愿服务",劳育素质!F:F,"=C类")</f>
        <v>0</v>
      </c>
      <c r="X35" s="23">
        <f t="shared" si="5"/>
        <v>2.625</v>
      </c>
      <c r="Y35" s="23">
        <f>SUMIFS(劳育素质!K:K,劳育素质!B:B,B35,劳育素质!D:D,"=实习实训")</f>
        <v>0</v>
      </c>
      <c r="Z35" s="23">
        <f t="shared" si="6"/>
        <v>4.17766666666667</v>
      </c>
      <c r="AA35" s="23">
        <f>SUMIFS(创新与实践素质!L:L,创新与实践素质!B:B,B35,创新与实践素质!D:D,"=创新创业素质")</f>
        <v>2.8</v>
      </c>
      <c r="AB35" s="23">
        <f>SUMIFS(创新与实践素质!L:L,创新与实践素质!B:B,B35,创新与实践素质!D:D,"=水平考试")</f>
        <v>0.75</v>
      </c>
      <c r="AC35" s="23">
        <f>SUMIFS(创新与实践素质!L:L,创新与实践素质!B:B,B35,创新与实践素质!D:D,"=社会实践")</f>
        <v>0</v>
      </c>
      <c r="AD35" s="23">
        <f>_xlfn.MAXIFS(创新与实践素质!L:L,创新与实践素质!B:B,B35,创新与实践素质!D:D,"=社会工作能力（工作表现）",创新与实践素质!G:G,"=上学期")+_xlfn.MAXIFS(创新与实践素质!L:L,创新与实践素质!B:B,B35,创新与实践素质!D:D,"=社会工作能力（工作表现）",创新与实践素质!G:G,"=下学期")</f>
        <v>1</v>
      </c>
      <c r="AE35" s="23">
        <f t="shared" si="7"/>
        <v>4.55</v>
      </c>
      <c r="AF35" s="23">
        <f t="shared" si="8"/>
        <v>73.7616666666667</v>
      </c>
    </row>
    <row r="36" spans="1:32">
      <c r="A36" s="41" t="s">
        <v>36</v>
      </c>
      <c r="B36" s="41" t="s">
        <v>40</v>
      </c>
      <c r="C36" s="41"/>
      <c r="D36" s="88">
        <f>SUMIFS(德育素质!H:H,德育素质!B:B,B36,德育素质!D:D,"=基本评定分")</f>
        <v>6</v>
      </c>
      <c r="E36" s="88">
        <f>MIN(2,SUMIFS(德育素质!H:H,德育素质!A:A,A36,德育素质!D:D,"=集体评定等级分",德育素质!E:E,"=班级考评等级")+SUMIFS(德育素质!H:H,德育素质!B:B,B36,德育素质!D:D,"=集体评定等级分"))</f>
        <v>1</v>
      </c>
      <c r="F36" s="88">
        <f>MIN(2,SUMIFS(德育素质!H:H,德育素质!B:B,B36,德育素质!D:D,"=社会责任记实分"))</f>
        <v>0.2</v>
      </c>
      <c r="G36" s="88">
        <f>SUMIFS(德育素质!H:H,德育素质!B:B,B36,德育素质!D:D,"=违纪违规扣分")</f>
        <v>0</v>
      </c>
      <c r="H36" s="88">
        <f>SUMIFS(德育素质!H:H,德育素质!B:B,B36,德育素质!D:D,"=荣誉称号加分")</f>
        <v>0.25</v>
      </c>
      <c r="I36" s="88">
        <f t="shared" si="0"/>
        <v>1.45</v>
      </c>
      <c r="J36" s="88">
        <f t="shared" si="1"/>
        <v>7.45</v>
      </c>
      <c r="K36" s="88">
        <f>(VLOOKUP(B36,智育素质!B:D,3,0)*10+50)*0.6</f>
        <v>50.292</v>
      </c>
      <c r="L36" s="88">
        <f>SUMIFS(体育素质!J:J,体育素质!B:B,B36,体育素质!D:D,"=体育课程成绩",体育素质!E:E,"=体育成绩")/40</f>
        <v>4.435</v>
      </c>
      <c r="M36" s="88">
        <f>SUMIFS(体育素质!L:L,体育素质!B:B,B36,体育素质!D:D,"=校内外体育竞赛")</f>
        <v>0</v>
      </c>
      <c r="N36" s="88">
        <f>SUMIFS(体育素质!L:L,体育素质!B:B,B36,体育素质!D:D,"=校内外体育活动",体育素质!E:E,"=早锻炼")</f>
        <v>0</v>
      </c>
      <c r="O36" s="88">
        <f>SUMIFS(体育素质!L:L,体育素质!B:B,B36,体育素质!D:D,"=校内外体育活动",体育素质!E:E,"=校园跑")</f>
        <v>1</v>
      </c>
      <c r="P36" s="88">
        <f t="shared" si="2"/>
        <v>1</v>
      </c>
      <c r="Q36" s="88">
        <f t="shared" si="3"/>
        <v>5.435</v>
      </c>
      <c r="R36" s="88">
        <f>MIN(0.5,SUMIFS(美育素质!L:L,美育素质!B:B,B36,美育素质!D:D,"=文化艺术实践"))</f>
        <v>0</v>
      </c>
      <c r="S36" s="88">
        <f>SUMIFS(美育素质!L:L,美育素质!B:B,B36,美育素质!D:D,"=校内外文化艺术竞赛")</f>
        <v>0</v>
      </c>
      <c r="T36" s="88">
        <f t="shared" si="4"/>
        <v>0</v>
      </c>
      <c r="U36" s="88">
        <f>MAX(0,SUMIFS(劳育素质!K:K,劳育素质!B:B,B36,劳育素质!D:D,"=劳动日常考核基础分")+SUMIFS(劳育素质!K:K,劳育素质!B:B,B36,劳育素质!D:D,"=活动与卫生加减分"))</f>
        <v>1.54966666666667</v>
      </c>
      <c r="V36" s="23">
        <f>SUMIFS(劳育素质!K:K,劳育素质!B:B,B36,劳育素质!D:D,"=志愿服务",劳育素质!F:F,"=A类+B类")</f>
        <v>3</v>
      </c>
      <c r="W36" s="23">
        <f>SUMIFS(劳育素质!K:K,劳育素质!B:B,B36,劳育素质!D:D,"=志愿服务",劳育素质!F:F,"=C类")</f>
        <v>0</v>
      </c>
      <c r="X36" s="23">
        <f t="shared" si="5"/>
        <v>3</v>
      </c>
      <c r="Y36" s="23">
        <f>SUMIFS(劳育素质!K:K,劳育素质!B:B,B36,劳育素质!D:D,"=实习实训")</f>
        <v>0</v>
      </c>
      <c r="Z36" s="23">
        <f t="shared" si="6"/>
        <v>4.54966666666667</v>
      </c>
      <c r="AA36" s="23">
        <f>SUMIFS(创新与实践素质!L:L,创新与实践素质!B:B,B36,创新与实践素质!D:D,"=创新创业素质")</f>
        <v>0</v>
      </c>
      <c r="AB36" s="23">
        <f>SUMIFS(创新与实践素质!L:L,创新与实践素质!B:B,B36,创新与实践素质!D:D,"=水平考试")</f>
        <v>0.5</v>
      </c>
      <c r="AC36" s="23">
        <f>SUMIFS(创新与实践素质!L:L,创新与实践素质!B:B,B36,创新与实践素质!D:D,"=社会实践")</f>
        <v>1</v>
      </c>
      <c r="AD36" s="23">
        <f>_xlfn.MAXIFS(创新与实践素质!L:L,创新与实践素质!B:B,B36,创新与实践素质!D:D,"=社会工作能力（工作表现）",创新与实践素质!G:G,"=上学期")+_xlfn.MAXIFS(创新与实践素质!L:L,创新与实践素质!B:B,B36,创新与实践素质!D:D,"=社会工作能力（工作表现）",创新与实践素质!G:G,"=下学期")</f>
        <v>1.7</v>
      </c>
      <c r="AE36" s="23">
        <f t="shared" si="7"/>
        <v>3.2</v>
      </c>
      <c r="AF36" s="23">
        <f t="shared" si="8"/>
        <v>70.9266666666667</v>
      </c>
    </row>
    <row r="37" spans="1:32">
      <c r="A37" s="41" t="s">
        <v>36</v>
      </c>
      <c r="B37" s="41" t="s">
        <v>41</v>
      </c>
      <c r="C37" s="41"/>
      <c r="D37" s="88">
        <f>SUMIFS(德育素质!H:H,德育素质!B:B,B37,德育素质!D:D,"=基本评定分")</f>
        <v>5.28</v>
      </c>
      <c r="E37" s="88">
        <f>MIN(2,SUMIFS(德育素质!H:H,德育素质!A:A,A37,德育素质!D:D,"=集体评定等级分",德育素质!E:E,"=班级考评等级")+SUMIFS(德育素质!H:H,德育素质!B:B,B37,德育素质!D:D,"=集体评定等级分"))</f>
        <v>1</v>
      </c>
      <c r="F37" s="88">
        <f>MIN(2,SUMIFS(德育素质!H:H,德育素质!B:B,B37,德育素质!D:D,"=社会责任记实分"))</f>
        <v>0.1</v>
      </c>
      <c r="G37" s="88">
        <f>SUMIFS(德育素质!H:H,德育素质!B:B,B37,德育素质!D:D,"=违纪违规扣分")</f>
        <v>0</v>
      </c>
      <c r="H37" s="88">
        <f>SUMIFS(德育素质!H:H,德育素质!B:B,B37,德育素质!D:D,"=荣誉称号加分")</f>
        <v>0</v>
      </c>
      <c r="I37" s="88">
        <f t="shared" si="0"/>
        <v>1.1</v>
      </c>
      <c r="J37" s="88">
        <f t="shared" si="1"/>
        <v>6.38</v>
      </c>
      <c r="K37" s="88">
        <f>(VLOOKUP(B37,智育素质!B:D,3,0)*10+50)*0.6</f>
        <v>52.014</v>
      </c>
      <c r="L37" s="88">
        <f>SUMIFS(体育素质!J:J,体育素质!B:B,B37,体育素质!D:D,"=体育课程成绩",体育素质!E:E,"=体育成绩")/40</f>
        <v>3.285</v>
      </c>
      <c r="M37" s="88">
        <f>SUMIFS(体育素质!L:L,体育素质!B:B,B37,体育素质!D:D,"=校内外体育竞赛")</f>
        <v>0</v>
      </c>
      <c r="N37" s="88">
        <f>SUMIFS(体育素质!L:L,体育素质!B:B,B37,体育素质!D:D,"=校内外体育活动",体育素质!E:E,"=早锻炼")</f>
        <v>0</v>
      </c>
      <c r="O37" s="88">
        <f>SUMIFS(体育素质!L:L,体育素质!B:B,B37,体育素质!D:D,"=校内外体育活动",体育素质!E:E,"=校园跑")</f>
        <v>0.625677083333333</v>
      </c>
      <c r="P37" s="88">
        <f t="shared" si="2"/>
        <v>0.625677083333333</v>
      </c>
      <c r="Q37" s="88">
        <f t="shared" si="3"/>
        <v>3.91067708333333</v>
      </c>
      <c r="R37" s="88">
        <f>MIN(0.5,SUMIFS(美育素质!L:L,美育素质!B:B,B37,美育素质!D:D,"=文化艺术实践"))</f>
        <v>0</v>
      </c>
      <c r="S37" s="88">
        <f>SUMIFS(美育素质!L:L,美育素质!B:B,B37,美育素质!D:D,"=校内外文化艺术竞赛")</f>
        <v>0</v>
      </c>
      <c r="T37" s="88">
        <f t="shared" si="4"/>
        <v>0</v>
      </c>
      <c r="U37" s="88">
        <f>MAX(0,SUMIFS(劳育素质!K:K,劳育素质!B:B,B37,劳育素质!D:D,"=劳动日常考核基础分")+SUMIFS(劳育素质!K:K,劳育素质!B:B,B37,劳育素质!D:D,"=活动与卫生加减分"))</f>
        <v>1.5104</v>
      </c>
      <c r="V37" s="23">
        <f>SUMIFS(劳育素质!K:K,劳育素质!B:B,B37,劳育素质!D:D,"=志愿服务",劳育素质!F:F,"=A类+B类")</f>
        <v>3</v>
      </c>
      <c r="W37" s="23">
        <f>SUMIFS(劳育素质!K:K,劳育素质!B:B,B37,劳育素质!D:D,"=志愿服务",劳育素质!F:F,"=C类")</f>
        <v>0</v>
      </c>
      <c r="X37" s="23">
        <f t="shared" si="5"/>
        <v>3</v>
      </c>
      <c r="Y37" s="23">
        <f>SUMIFS(劳育素质!K:K,劳育素质!B:B,B37,劳育素质!D:D,"=实习实训")</f>
        <v>0</v>
      </c>
      <c r="Z37" s="23">
        <f t="shared" si="6"/>
        <v>4.5104</v>
      </c>
      <c r="AA37" s="23">
        <f>SUMIFS(创新与实践素质!L:L,创新与实践素质!B:B,B37,创新与实践素质!D:D,"=创新创业素质")</f>
        <v>0</v>
      </c>
      <c r="AB37" s="23">
        <f>SUMIFS(创新与实践素质!L:L,创新与实践素质!B:B,B37,创新与实践素质!D:D,"=水平考试")</f>
        <v>1.5</v>
      </c>
      <c r="AC37" s="23">
        <f>SUMIFS(创新与实践素质!L:L,创新与实践素质!B:B,B37,创新与实践素质!D:D,"=社会实践")</f>
        <v>0</v>
      </c>
      <c r="AD37" s="23">
        <f>_xlfn.MAXIFS(创新与实践素质!L:L,创新与实践素质!B:B,B37,创新与实践素质!D:D,"=社会工作能力（工作表现）",创新与实践素质!G:G,"=上学期")+_xlfn.MAXIFS(创新与实践素质!L:L,创新与实践素质!B:B,B37,创新与实践素质!D:D,"=社会工作能力（工作表现）",创新与实践素质!G:G,"=下学期")</f>
        <v>0</v>
      </c>
      <c r="AE37" s="23">
        <f t="shared" si="7"/>
        <v>1.5</v>
      </c>
      <c r="AF37" s="23">
        <f t="shared" si="8"/>
        <v>68.3150770833333</v>
      </c>
    </row>
    <row r="38" spans="1:32">
      <c r="A38" s="41" t="s">
        <v>36</v>
      </c>
      <c r="B38" s="41" t="s">
        <v>42</v>
      </c>
      <c r="C38" s="41"/>
      <c r="D38" s="88">
        <f>SUMIFS(德育素质!H:H,德育素质!B:B,B38,德育素质!D:D,"=基本评定分")</f>
        <v>5.28</v>
      </c>
      <c r="E38" s="88">
        <f>MIN(2,SUMIFS(德育素质!H:H,德育素质!A:A,A38,德育素质!D:D,"=集体评定等级分",德育素质!E:E,"=班级考评等级")+SUMIFS(德育素质!H:H,德育素质!B:B,B38,德育素质!D:D,"=集体评定等级分"))</f>
        <v>1</v>
      </c>
      <c r="F38" s="88">
        <f>MIN(2,SUMIFS(德育素质!H:H,德育素质!B:B,B38,德育素质!D:D,"=社会责任记实分"))</f>
        <v>0</v>
      </c>
      <c r="G38" s="88">
        <f>SUMIFS(德育素质!H:H,德育素质!B:B,B38,德育素质!D:D,"=违纪违规扣分")</f>
        <v>0</v>
      </c>
      <c r="H38" s="88">
        <f>SUMIFS(德育素质!H:H,德育素质!B:B,B38,德育素质!D:D,"=荣誉称号加分")</f>
        <v>0</v>
      </c>
      <c r="I38" s="88">
        <f t="shared" si="0"/>
        <v>1</v>
      </c>
      <c r="J38" s="88">
        <f t="shared" si="1"/>
        <v>6.28</v>
      </c>
      <c r="K38" s="88">
        <f>(VLOOKUP(B38,智育素质!B:D,3,0)*10+50)*0.6</f>
        <v>49.374</v>
      </c>
      <c r="L38" s="88">
        <f>SUMIFS(体育素质!J:J,体育素质!B:B,B38,体育素质!D:D,"=体育课程成绩",体育素质!E:E,"=体育成绩")/40</f>
        <v>3.27</v>
      </c>
      <c r="M38" s="88">
        <f>SUMIFS(体育素质!L:L,体育素质!B:B,B38,体育素质!D:D,"=校内外体育竞赛")</f>
        <v>0</v>
      </c>
      <c r="N38" s="88">
        <f>SUMIFS(体育素质!L:L,体育素质!B:B,B38,体育素质!D:D,"=校内外体育活动",体育素质!E:E,"=早锻炼")</f>
        <v>0</v>
      </c>
      <c r="O38" s="88">
        <f>SUMIFS(体育素质!L:L,体育素质!B:B,B38,体育素质!D:D,"=校内外体育活动",体育素质!E:E,"=校园跑")</f>
        <v>0.673020833333333</v>
      </c>
      <c r="P38" s="88">
        <f t="shared" si="2"/>
        <v>0.673020833333333</v>
      </c>
      <c r="Q38" s="88">
        <f t="shared" si="3"/>
        <v>3.94302083333333</v>
      </c>
      <c r="R38" s="88">
        <f>MIN(0.5,SUMIFS(美育素质!L:L,美育素质!B:B,B38,美育素质!D:D,"=文化艺术实践"))</f>
        <v>0</v>
      </c>
      <c r="S38" s="88">
        <f>SUMIFS(美育素质!L:L,美育素质!B:B,B38,美育素质!D:D,"=校内外文化艺术竞赛")</f>
        <v>0</v>
      </c>
      <c r="T38" s="88">
        <f t="shared" si="4"/>
        <v>0</v>
      </c>
      <c r="U38" s="88">
        <f>MAX(0,SUMIFS(劳育素质!K:K,劳育素质!B:B,B38,劳育素质!D:D,"=劳动日常考核基础分")+SUMIFS(劳育素质!K:K,劳育素质!B:B,B38,劳育素质!D:D,"=活动与卫生加减分"))</f>
        <v>1.5104</v>
      </c>
      <c r="V38" s="23">
        <f>SUMIFS(劳育素质!K:K,劳育素质!B:B,B38,劳育素质!D:D,"=志愿服务",劳育素质!F:F,"=A类+B类")</f>
        <v>0</v>
      </c>
      <c r="W38" s="23">
        <f>SUMIFS(劳育素质!K:K,劳育素质!B:B,B38,劳育素质!D:D,"=志愿服务",劳育素质!F:F,"=C类")</f>
        <v>0</v>
      </c>
      <c r="X38" s="23">
        <f t="shared" si="5"/>
        <v>0</v>
      </c>
      <c r="Y38" s="23">
        <f>SUMIFS(劳育素质!K:K,劳育素质!B:B,B38,劳育素质!D:D,"=实习实训")</f>
        <v>0</v>
      </c>
      <c r="Z38" s="23">
        <f t="shared" si="6"/>
        <v>1.5104</v>
      </c>
      <c r="AA38" s="23">
        <f>SUMIFS(创新与实践素质!L:L,创新与实践素质!B:B,B38,创新与实践素质!D:D,"=创新创业素质")</f>
        <v>0</v>
      </c>
      <c r="AB38" s="23">
        <f>SUMIFS(创新与实践素质!L:L,创新与实践素质!B:B,B38,创新与实践素质!D:D,"=水平考试")</f>
        <v>0</v>
      </c>
      <c r="AC38" s="23">
        <f>SUMIFS(创新与实践素质!L:L,创新与实践素质!B:B,B38,创新与实践素质!D:D,"=社会实践")</f>
        <v>0</v>
      </c>
      <c r="AD38" s="23">
        <f>_xlfn.MAXIFS(创新与实践素质!L:L,创新与实践素质!B:B,B38,创新与实践素质!D:D,"=社会工作能力（工作表现）",创新与实践素质!G:G,"=上学期")+_xlfn.MAXIFS(创新与实践素质!L:L,创新与实践素质!B:B,B38,创新与实践素质!D:D,"=社会工作能力（工作表现）",创新与实践素质!G:G,"=下学期")</f>
        <v>0</v>
      </c>
      <c r="AE38" s="23">
        <f t="shared" si="7"/>
        <v>0</v>
      </c>
      <c r="AF38" s="23">
        <f t="shared" si="8"/>
        <v>61.1074208333333</v>
      </c>
    </row>
    <row r="39" spans="1:32">
      <c r="A39" s="41" t="s">
        <v>36</v>
      </c>
      <c r="B39" s="41" t="s">
        <v>43</v>
      </c>
      <c r="C39" s="41"/>
      <c r="D39" s="88">
        <f>SUMIFS(德育素质!H:H,德育素质!B:B,B39,德育素质!D:D,"=基本评定分")</f>
        <v>5.28</v>
      </c>
      <c r="E39" s="88">
        <f>MIN(2,SUMIFS(德育素质!H:H,德育素质!A:A,A39,德育素质!D:D,"=集体评定等级分",德育素质!E:E,"=班级考评等级")+SUMIFS(德育素质!H:H,德育素质!B:B,B39,德育素质!D:D,"=集体评定等级分"))</f>
        <v>1</v>
      </c>
      <c r="F39" s="88">
        <f>MIN(2,SUMIFS(德育素质!H:H,德育素质!B:B,B39,德育素质!D:D,"=社会责任记实分"))</f>
        <v>0</v>
      </c>
      <c r="G39" s="88">
        <f>SUMIFS(德育素质!H:H,德育素质!B:B,B39,德育素质!D:D,"=违纪违规扣分")</f>
        <v>0</v>
      </c>
      <c r="H39" s="88">
        <f>SUMIFS(德育素质!H:H,德育素质!B:B,B39,德育素质!D:D,"=荣誉称号加分")</f>
        <v>0</v>
      </c>
      <c r="I39" s="88">
        <f t="shared" si="0"/>
        <v>1</v>
      </c>
      <c r="J39" s="88">
        <f t="shared" si="1"/>
        <v>6.28</v>
      </c>
      <c r="K39" s="88">
        <f>(VLOOKUP(B39,智育素质!B:D,3,0)*10+50)*0.6</f>
        <v>50.634</v>
      </c>
      <c r="L39" s="88">
        <f>SUMIFS(体育素质!J:J,体育素质!B:B,B39,体育素质!D:D,"=体育课程成绩",体育素质!E:E,"=体育成绩")/40</f>
        <v>3.865</v>
      </c>
      <c r="M39" s="88">
        <f>SUMIFS(体育素质!L:L,体育素质!B:B,B39,体育素质!D:D,"=校内外体育竞赛")</f>
        <v>0</v>
      </c>
      <c r="N39" s="88">
        <f>SUMIFS(体育素质!L:L,体育素质!B:B,B39,体育素质!D:D,"=校内外体育活动",体育素质!E:E,"=早锻炼")</f>
        <v>0</v>
      </c>
      <c r="O39" s="88">
        <f>SUMIFS(体育素质!L:L,体育素质!B:B,B39,体育素质!D:D,"=校内外体育活动",体育素质!E:E,"=校园跑")</f>
        <v>1</v>
      </c>
      <c r="P39" s="88">
        <f t="shared" si="2"/>
        <v>1</v>
      </c>
      <c r="Q39" s="88">
        <f t="shared" si="3"/>
        <v>4.865</v>
      </c>
      <c r="R39" s="88">
        <f>MIN(0.5,SUMIFS(美育素质!L:L,美育素质!B:B,B39,美育素质!D:D,"=文化艺术实践"))</f>
        <v>0</v>
      </c>
      <c r="S39" s="88">
        <f>SUMIFS(美育素质!L:L,美育素质!B:B,B39,美育素质!D:D,"=校内外文化艺术竞赛")</f>
        <v>0</v>
      </c>
      <c r="T39" s="88">
        <f t="shared" si="4"/>
        <v>0</v>
      </c>
      <c r="U39" s="88">
        <f>MAX(0,SUMIFS(劳育素质!K:K,劳育素质!B:B,B39,劳育素质!D:D,"=劳动日常考核基础分")+SUMIFS(劳育素质!K:K,劳育素质!B:B,B39,劳育素质!D:D,"=活动与卫生加减分"))</f>
        <v>1.4348</v>
      </c>
      <c r="V39" s="23">
        <f>SUMIFS(劳育素质!K:K,劳育素质!B:B,B39,劳育素质!D:D,"=志愿服务",劳育素质!F:F,"=A类+B类")</f>
        <v>2.125</v>
      </c>
      <c r="W39" s="23">
        <f>SUMIFS(劳育素质!K:K,劳育素质!B:B,B39,劳育素质!D:D,"=志愿服务",劳育素质!F:F,"=C类")</f>
        <v>0</v>
      </c>
      <c r="X39" s="23">
        <f t="shared" si="5"/>
        <v>2.125</v>
      </c>
      <c r="Y39" s="23">
        <f>SUMIFS(劳育素质!K:K,劳育素质!B:B,B39,劳育素质!D:D,"=实习实训")</f>
        <v>0</v>
      </c>
      <c r="Z39" s="23">
        <f t="shared" si="6"/>
        <v>3.5598</v>
      </c>
      <c r="AA39" s="23">
        <f>SUMIFS(创新与实践素质!L:L,创新与实践素质!B:B,B39,创新与实践素质!D:D,"=创新创业素质")</f>
        <v>0</v>
      </c>
      <c r="AB39" s="23">
        <f>SUMIFS(创新与实践素质!L:L,创新与实践素质!B:B,B39,创新与实践素质!D:D,"=水平考试")</f>
        <v>0</v>
      </c>
      <c r="AC39" s="23">
        <f>SUMIFS(创新与实践素质!L:L,创新与实践素质!B:B,B39,创新与实践素质!D:D,"=社会实践")</f>
        <v>0</v>
      </c>
      <c r="AD39" s="23">
        <f>_xlfn.MAXIFS(创新与实践素质!L:L,创新与实践素质!B:B,B39,创新与实践素质!D:D,"=社会工作能力（工作表现）",创新与实践素质!G:G,"=上学期")+_xlfn.MAXIFS(创新与实践素质!L:L,创新与实践素质!B:B,B39,创新与实践素质!D:D,"=社会工作能力（工作表现）",创新与实践素质!G:G,"=下学期")</f>
        <v>0</v>
      </c>
      <c r="AE39" s="23">
        <f t="shared" si="7"/>
        <v>0</v>
      </c>
      <c r="AF39" s="23">
        <f t="shared" si="8"/>
        <v>65.3388</v>
      </c>
    </row>
    <row r="40" spans="1:32">
      <c r="A40" s="41" t="s">
        <v>36</v>
      </c>
      <c r="B40" s="41" t="s">
        <v>44</v>
      </c>
      <c r="C40" s="41"/>
      <c r="D40" s="88">
        <f>SUMIFS(德育素质!H:H,德育素质!B:B,B40,德育素质!D:D,"=基本评定分")</f>
        <v>5.28</v>
      </c>
      <c r="E40" s="88">
        <f>MIN(2,SUMIFS(德育素质!H:H,德育素质!A:A,A40,德育素质!D:D,"=集体评定等级分",德育素质!E:E,"=班级考评等级")+SUMIFS(德育素质!H:H,德育素质!B:B,B40,德育素质!D:D,"=集体评定等级分"))</f>
        <v>1</v>
      </c>
      <c r="F40" s="88">
        <f>MIN(2,SUMIFS(德育素质!H:H,德育素质!B:B,B40,德育素质!D:D,"=社会责任记实分"))</f>
        <v>0</v>
      </c>
      <c r="G40" s="88">
        <f>SUMIFS(德育素质!H:H,德育素质!B:B,B40,德育素质!D:D,"=违纪违规扣分")</f>
        <v>0</v>
      </c>
      <c r="H40" s="88">
        <f>SUMIFS(德育素质!H:H,德育素质!B:B,B40,德育素质!D:D,"=荣誉称号加分")</f>
        <v>0</v>
      </c>
      <c r="I40" s="88">
        <f t="shared" si="0"/>
        <v>1</v>
      </c>
      <c r="J40" s="88">
        <f t="shared" si="1"/>
        <v>6.28</v>
      </c>
      <c r="K40" s="88">
        <f>(VLOOKUP(B40,智育素质!B:D,3,0)*10+50)*0.6</f>
        <v>47.856</v>
      </c>
      <c r="L40" s="88">
        <f>SUMIFS(体育素质!J:J,体育素质!B:B,B40,体育素质!D:D,"=体育课程成绩",体育素质!E:E,"=体育成绩")/40</f>
        <v>3.585</v>
      </c>
      <c r="M40" s="88">
        <f>SUMIFS(体育素质!L:L,体育素质!B:B,B40,体育素质!D:D,"=校内外体育竞赛")</f>
        <v>0</v>
      </c>
      <c r="N40" s="88">
        <f>SUMIFS(体育素质!L:L,体育素质!B:B,B40,体育素质!D:D,"=校内外体育活动",体育素质!E:E,"=早锻炼")</f>
        <v>0</v>
      </c>
      <c r="O40" s="88">
        <f>SUMIFS(体育素质!L:L,体育素质!B:B,B40,体育素质!D:D,"=校内外体育活动",体育素质!E:E,"=校园跑")</f>
        <v>0.640625</v>
      </c>
      <c r="P40" s="88">
        <f t="shared" si="2"/>
        <v>0.640625</v>
      </c>
      <c r="Q40" s="88">
        <f t="shared" si="3"/>
        <v>4.225625</v>
      </c>
      <c r="R40" s="88">
        <f>MIN(0.5,SUMIFS(美育素质!L:L,美育素质!B:B,B40,美育素质!D:D,"=文化艺术实践"))</f>
        <v>0</v>
      </c>
      <c r="S40" s="88">
        <f>SUMIFS(美育素质!L:L,美育素质!B:B,B40,美育素质!D:D,"=校内外文化艺术竞赛")</f>
        <v>0</v>
      </c>
      <c r="T40" s="88">
        <f t="shared" si="4"/>
        <v>0</v>
      </c>
      <c r="U40" s="88">
        <f>MAX(0,SUMIFS(劳育素质!K:K,劳育素质!B:B,B40,劳育素质!D:D,"=劳动日常考核基础分")+SUMIFS(劳育素质!K:K,劳育素质!B:B,B40,劳育素质!D:D,"=活动与卫生加减分"))</f>
        <v>1.51944444444445</v>
      </c>
      <c r="V40" s="23">
        <f>SUMIFS(劳育素质!K:K,劳育素质!B:B,B40,劳育素质!D:D,"=志愿服务",劳育素质!F:F,"=A类+B类")</f>
        <v>0</v>
      </c>
      <c r="W40" s="23">
        <f>SUMIFS(劳育素质!K:K,劳育素质!B:B,B40,劳育素质!D:D,"=志愿服务",劳育素质!F:F,"=C类")</f>
        <v>0</v>
      </c>
      <c r="X40" s="23">
        <f t="shared" si="5"/>
        <v>0</v>
      </c>
      <c r="Y40" s="23">
        <f>SUMIFS(劳育素质!K:K,劳育素质!B:B,B40,劳育素质!D:D,"=实习实训")</f>
        <v>0</v>
      </c>
      <c r="Z40" s="23">
        <f t="shared" si="6"/>
        <v>1.51944444444445</v>
      </c>
      <c r="AA40" s="23">
        <f>SUMIFS(创新与实践素质!L:L,创新与实践素质!B:B,B40,创新与实践素质!D:D,"=创新创业素质")</f>
        <v>0</v>
      </c>
      <c r="AB40" s="23">
        <f>SUMIFS(创新与实践素质!L:L,创新与实践素质!B:B,B40,创新与实践素质!D:D,"=水平考试")</f>
        <v>0</v>
      </c>
      <c r="AC40" s="23">
        <f>SUMIFS(创新与实践素质!L:L,创新与实践素质!B:B,B40,创新与实践素质!D:D,"=社会实践")</f>
        <v>0</v>
      </c>
      <c r="AD40" s="23">
        <f>_xlfn.MAXIFS(创新与实践素质!L:L,创新与实践素质!B:B,B40,创新与实践素质!D:D,"=社会工作能力（工作表现）",创新与实践素质!G:G,"=上学期")+_xlfn.MAXIFS(创新与实践素质!L:L,创新与实践素质!B:B,B40,创新与实践素质!D:D,"=社会工作能力（工作表现）",创新与实践素质!G:G,"=下学期")</f>
        <v>0</v>
      </c>
      <c r="AE40" s="23">
        <f t="shared" si="7"/>
        <v>0</v>
      </c>
      <c r="AF40" s="23">
        <f t="shared" si="8"/>
        <v>59.8810694444444</v>
      </c>
    </row>
    <row r="41" spans="1:32">
      <c r="A41" s="41" t="s">
        <v>36</v>
      </c>
      <c r="B41" s="41" t="s">
        <v>45</v>
      </c>
      <c r="C41" s="41"/>
      <c r="D41" s="88">
        <f>SUMIFS(德育素质!H:H,德育素质!B:B,B41,德育素质!D:D,"=基本评定分")</f>
        <v>5.28</v>
      </c>
      <c r="E41" s="88">
        <f>MIN(2,SUMIFS(德育素质!H:H,德育素质!A:A,A41,德育素质!D:D,"=集体评定等级分",德育素质!E:E,"=班级考评等级")+SUMIFS(德育素质!H:H,德育素质!B:B,B41,德育素质!D:D,"=集体评定等级分"))</f>
        <v>1</v>
      </c>
      <c r="F41" s="88">
        <f>MIN(2,SUMIFS(德育素质!H:H,德育素质!B:B,B41,德育素质!D:D,"=社会责任记实分"))</f>
        <v>0</v>
      </c>
      <c r="G41" s="88">
        <f>SUMIFS(德育素质!H:H,德育素质!B:B,B41,德育素质!D:D,"=违纪违规扣分")</f>
        <v>0</v>
      </c>
      <c r="H41" s="88">
        <f>SUMIFS(德育素质!H:H,德育素质!B:B,B41,德育素质!D:D,"=荣誉称号加分")</f>
        <v>0</v>
      </c>
      <c r="I41" s="88">
        <f t="shared" si="0"/>
        <v>1</v>
      </c>
      <c r="J41" s="88">
        <f t="shared" si="1"/>
        <v>6.28</v>
      </c>
      <c r="K41" s="88">
        <f>(VLOOKUP(B41,智育素质!B:D,3,0)*10+50)*0.6</f>
        <v>47.1</v>
      </c>
      <c r="L41" s="88">
        <f>SUMIFS(体育素质!J:J,体育素质!B:B,B41,体育素质!D:D,"=体育课程成绩",体育素质!E:E,"=体育成绩")/40</f>
        <v>3.885</v>
      </c>
      <c r="M41" s="88">
        <f>SUMIFS(体育素质!L:L,体育素质!B:B,B41,体育素质!D:D,"=校内外体育竞赛")</f>
        <v>0</v>
      </c>
      <c r="N41" s="88">
        <f>SUMIFS(体育素质!L:L,体育素质!B:B,B41,体育素质!D:D,"=校内外体育活动",体育素质!E:E,"=早锻炼")</f>
        <v>0</v>
      </c>
      <c r="O41" s="88">
        <f>SUMIFS(体育素质!L:L,体育素质!B:B,B41,体育素质!D:D,"=校内外体育活动",体育素质!E:E,"=校园跑")</f>
        <v>0</v>
      </c>
      <c r="P41" s="88">
        <f t="shared" si="2"/>
        <v>0</v>
      </c>
      <c r="Q41" s="88">
        <f t="shared" si="3"/>
        <v>3.885</v>
      </c>
      <c r="R41" s="88">
        <f>MIN(0.5,SUMIFS(美育素质!L:L,美育素质!B:B,B41,美育素质!D:D,"=文化艺术实践"))</f>
        <v>0</v>
      </c>
      <c r="S41" s="88">
        <f>SUMIFS(美育素质!L:L,美育素质!B:B,B41,美育素质!D:D,"=校内外文化艺术竞赛")</f>
        <v>0</v>
      </c>
      <c r="T41" s="88">
        <f t="shared" si="4"/>
        <v>0</v>
      </c>
      <c r="U41" s="88">
        <f>MAX(0,SUMIFS(劳育素质!K:K,劳育素质!B:B,B41,劳育素质!D:D,"=劳动日常考核基础分")+SUMIFS(劳育素质!K:K,劳育素质!B:B,B41,劳育素质!D:D,"=活动与卫生加减分"))</f>
        <v>1.62603174603175</v>
      </c>
      <c r="V41" s="23">
        <f>SUMIFS(劳育素质!K:K,劳育素质!B:B,B41,劳育素质!D:D,"=志愿服务",劳育素质!F:F,"=A类+B类")</f>
        <v>0</v>
      </c>
      <c r="W41" s="23">
        <f>SUMIFS(劳育素质!K:K,劳育素质!B:B,B41,劳育素质!D:D,"=志愿服务",劳育素质!F:F,"=C类")</f>
        <v>0</v>
      </c>
      <c r="X41" s="23">
        <f t="shared" si="5"/>
        <v>0</v>
      </c>
      <c r="Y41" s="23">
        <f>SUMIFS(劳育素质!K:K,劳育素质!B:B,B41,劳育素质!D:D,"=实习实训")</f>
        <v>0</v>
      </c>
      <c r="Z41" s="23">
        <f t="shared" si="6"/>
        <v>1.62603174603175</v>
      </c>
      <c r="AA41" s="23">
        <f>SUMIFS(创新与实践素质!L:L,创新与实践素质!B:B,B41,创新与实践素质!D:D,"=创新创业素质")</f>
        <v>0</v>
      </c>
      <c r="AB41" s="23">
        <f>SUMIFS(创新与实践素质!L:L,创新与实践素质!B:B,B41,创新与实践素质!D:D,"=水平考试")</f>
        <v>0</v>
      </c>
      <c r="AC41" s="23">
        <f>SUMIFS(创新与实践素质!L:L,创新与实践素质!B:B,B41,创新与实践素质!D:D,"=社会实践")</f>
        <v>0</v>
      </c>
      <c r="AD41" s="23">
        <f>_xlfn.MAXIFS(创新与实践素质!L:L,创新与实践素质!B:B,B41,创新与实践素质!D:D,"=社会工作能力（工作表现）",创新与实践素质!G:G,"=上学期")+_xlfn.MAXIFS(创新与实践素质!L:L,创新与实践素质!B:B,B41,创新与实践素质!D:D,"=社会工作能力（工作表现）",创新与实践素质!G:G,"=下学期")</f>
        <v>0</v>
      </c>
      <c r="AE41" s="23">
        <f t="shared" si="7"/>
        <v>0</v>
      </c>
      <c r="AF41" s="23">
        <f t="shared" si="8"/>
        <v>58.8910317460318</v>
      </c>
    </row>
    <row r="42" spans="1:32">
      <c r="A42" s="41" t="s">
        <v>36</v>
      </c>
      <c r="B42" s="41" t="s">
        <v>46</v>
      </c>
      <c r="C42" s="41"/>
      <c r="D42" s="88">
        <f>SUMIFS(德育素质!H:H,德育素质!B:B,B42,德育素质!D:D,"=基本评定分")</f>
        <v>5.28</v>
      </c>
      <c r="E42" s="88">
        <f>MIN(2,SUMIFS(德育素质!H:H,德育素质!A:A,A42,德育素质!D:D,"=集体评定等级分",德育素质!E:E,"=班级考评等级")+SUMIFS(德育素质!H:H,德育素质!B:B,B42,德育素质!D:D,"=集体评定等级分"))</f>
        <v>1</v>
      </c>
      <c r="F42" s="88">
        <f>MIN(2,SUMIFS(德育素质!H:H,德育素质!B:B,B42,德育素质!D:D,"=社会责任记实分"))</f>
        <v>0</v>
      </c>
      <c r="G42" s="88">
        <f>SUMIFS(德育素质!H:H,德育素质!B:B,B42,德育素质!D:D,"=违纪违规扣分")</f>
        <v>0</v>
      </c>
      <c r="H42" s="88">
        <f>SUMIFS(德育素质!H:H,德育素质!B:B,B42,德育素质!D:D,"=荣誉称号加分")</f>
        <v>0</v>
      </c>
      <c r="I42" s="88">
        <f t="shared" si="0"/>
        <v>1</v>
      </c>
      <c r="J42" s="88">
        <f t="shared" si="1"/>
        <v>6.28</v>
      </c>
      <c r="K42" s="88">
        <f>(VLOOKUP(B42,智育素质!B:D,3,0)*10+50)*0.6</f>
        <v>47.754</v>
      </c>
      <c r="L42" s="88">
        <f>SUMIFS(体育素质!J:J,体育素质!B:B,B42,体育素质!D:D,"=体育课程成绩",体育素质!E:E,"=体育成绩")/40</f>
        <v>3.255</v>
      </c>
      <c r="M42" s="88">
        <f>SUMIFS(体育素质!L:L,体育素质!B:B,B42,体育素质!D:D,"=校内外体育竞赛")</f>
        <v>0</v>
      </c>
      <c r="N42" s="88">
        <f>SUMIFS(体育素质!L:L,体育素质!B:B,B42,体育素质!D:D,"=校内外体育活动",体育素质!E:E,"=早锻炼")</f>
        <v>0</v>
      </c>
      <c r="O42" s="88">
        <f>SUMIFS(体育素质!L:L,体育素质!B:B,B42,体育素质!D:D,"=校内外体育活动",体育素质!E:E,"=校园跑")</f>
        <v>0.625104166666667</v>
      </c>
      <c r="P42" s="88">
        <f t="shared" si="2"/>
        <v>0.625104166666667</v>
      </c>
      <c r="Q42" s="88">
        <f t="shared" si="3"/>
        <v>3.88010416666667</v>
      </c>
      <c r="R42" s="88">
        <f>MIN(0.5,SUMIFS(美育素质!L:L,美育素质!B:B,B42,美育素质!D:D,"=文化艺术实践"))</f>
        <v>0</v>
      </c>
      <c r="S42" s="88">
        <f>SUMIFS(美育素质!L:L,美育素质!B:B,B42,美育素质!D:D,"=校内外文化艺术竞赛")</f>
        <v>0</v>
      </c>
      <c r="T42" s="88">
        <f t="shared" si="4"/>
        <v>0</v>
      </c>
      <c r="U42" s="88">
        <f>MAX(0,SUMIFS(劳育素质!K:K,劳育素质!B:B,B42,劳育素质!D:D,"=劳动日常考核基础分")+SUMIFS(劳育素质!K:K,劳育素质!B:B,B42,劳育素质!D:D,"=活动与卫生加减分"))</f>
        <v>1.4468</v>
      </c>
      <c r="V42" s="23">
        <f>SUMIFS(劳育素质!K:K,劳育素质!B:B,B42,劳育素质!D:D,"=志愿服务",劳育素质!F:F,"=A类+B类")</f>
        <v>0</v>
      </c>
      <c r="W42" s="23">
        <f>SUMIFS(劳育素质!K:K,劳育素质!B:B,B42,劳育素质!D:D,"=志愿服务",劳育素质!F:F,"=C类")</f>
        <v>0</v>
      </c>
      <c r="X42" s="23">
        <f t="shared" si="5"/>
        <v>0</v>
      </c>
      <c r="Y42" s="23">
        <f>SUMIFS(劳育素质!K:K,劳育素质!B:B,B42,劳育素质!D:D,"=实习实训")</f>
        <v>0</v>
      </c>
      <c r="Z42" s="23">
        <f t="shared" si="6"/>
        <v>1.4468</v>
      </c>
      <c r="AA42" s="23">
        <f>SUMIFS(创新与实践素质!L:L,创新与实践素质!B:B,B42,创新与实践素质!D:D,"=创新创业素质")</f>
        <v>0</v>
      </c>
      <c r="AB42" s="23">
        <f>SUMIFS(创新与实践素质!L:L,创新与实践素质!B:B,B42,创新与实践素质!D:D,"=水平考试")</f>
        <v>0</v>
      </c>
      <c r="AC42" s="23">
        <f>SUMIFS(创新与实践素质!L:L,创新与实践素质!B:B,B42,创新与实践素质!D:D,"=社会实践")</f>
        <v>0</v>
      </c>
      <c r="AD42" s="23">
        <f>_xlfn.MAXIFS(创新与实践素质!L:L,创新与实践素质!B:B,B42,创新与实践素质!D:D,"=社会工作能力（工作表现）",创新与实践素质!G:G,"=上学期")+_xlfn.MAXIFS(创新与实践素质!L:L,创新与实践素质!B:B,B42,创新与实践素质!D:D,"=社会工作能力（工作表现）",创新与实践素质!G:G,"=下学期")</f>
        <v>0</v>
      </c>
      <c r="AE42" s="23">
        <f t="shared" si="7"/>
        <v>0</v>
      </c>
      <c r="AF42" s="23">
        <f t="shared" si="8"/>
        <v>59.3609041666667</v>
      </c>
    </row>
    <row r="43" spans="1:32">
      <c r="A43" s="41" t="s">
        <v>36</v>
      </c>
      <c r="B43" s="41" t="s">
        <v>47</v>
      </c>
      <c r="C43" s="41"/>
      <c r="D43" s="88">
        <f>SUMIFS(德育素质!H:H,德育素质!B:B,B43,德育素质!D:D,"=基本评定分")</f>
        <v>5.28</v>
      </c>
      <c r="E43" s="88">
        <f>MIN(2,SUMIFS(德育素质!H:H,德育素质!A:A,A43,德育素质!D:D,"=集体评定等级分",德育素质!E:E,"=班级考评等级")+SUMIFS(德育素质!H:H,德育素质!B:B,B43,德育素质!D:D,"=集体评定等级分"))</f>
        <v>1</v>
      </c>
      <c r="F43" s="88">
        <f>MIN(2,SUMIFS(德育素质!H:H,德育素质!B:B,B43,德育素质!D:D,"=社会责任记实分"))</f>
        <v>0</v>
      </c>
      <c r="G43" s="88">
        <f>SUMIFS(德育素质!H:H,德育素质!B:B,B43,德育素质!D:D,"=违纪违规扣分")</f>
        <v>0</v>
      </c>
      <c r="H43" s="88">
        <f>SUMIFS(德育素质!H:H,德育素质!B:B,B43,德育素质!D:D,"=荣誉称号加分")</f>
        <v>0</v>
      </c>
      <c r="I43" s="88">
        <f t="shared" si="0"/>
        <v>1</v>
      </c>
      <c r="J43" s="88">
        <f t="shared" si="1"/>
        <v>6.28</v>
      </c>
      <c r="K43" s="88">
        <f>(VLOOKUP(B43,智育素质!B:D,3,0)*10+50)*0.6</f>
        <v>48.354</v>
      </c>
      <c r="L43" s="88">
        <f>SUMIFS(体育素质!J:J,体育素质!B:B,B43,体育素质!D:D,"=体育课程成绩",体育素质!E:E,"=体育成绩")/40</f>
        <v>3.275</v>
      </c>
      <c r="M43" s="88">
        <f>SUMIFS(体育素质!L:L,体育素质!B:B,B43,体育素质!D:D,"=校内外体育竞赛")</f>
        <v>0</v>
      </c>
      <c r="N43" s="88">
        <f>SUMIFS(体育素质!L:L,体育素质!B:B,B43,体育素质!D:D,"=校内外体育活动",体育素质!E:E,"=早锻炼")</f>
        <v>0</v>
      </c>
      <c r="O43" s="88">
        <f>SUMIFS(体育素质!L:L,体育素质!B:B,B43,体育素质!D:D,"=校内外体育活动",体育素质!E:E,"=校园跑")</f>
        <v>0.625104166666667</v>
      </c>
      <c r="P43" s="88">
        <f t="shared" si="2"/>
        <v>0.625104166666667</v>
      </c>
      <c r="Q43" s="88">
        <f t="shared" si="3"/>
        <v>3.90010416666667</v>
      </c>
      <c r="R43" s="88">
        <f>MIN(0.5,SUMIFS(美育素质!L:L,美育素质!B:B,B43,美育素质!D:D,"=文化艺术实践"))</f>
        <v>0</v>
      </c>
      <c r="S43" s="88">
        <f>SUMIFS(美育素质!L:L,美育素质!B:B,B43,美育素质!D:D,"=校内外文化艺术竞赛")</f>
        <v>0</v>
      </c>
      <c r="T43" s="88">
        <f t="shared" si="4"/>
        <v>0</v>
      </c>
      <c r="U43" s="88">
        <f>MAX(0,SUMIFS(劳育素质!K:K,劳育素质!B:B,B43,劳育素质!D:D,"=劳动日常考核基础分")+SUMIFS(劳育素质!K:K,劳育素质!B:B,B43,劳育素质!D:D,"=活动与卫生加减分"))</f>
        <v>1.5104</v>
      </c>
      <c r="V43" s="23">
        <f>SUMIFS(劳育素质!K:K,劳育素质!B:B,B43,劳育素质!D:D,"=志愿服务",劳育素质!F:F,"=A类+B类")</f>
        <v>0</v>
      </c>
      <c r="W43" s="23">
        <f>SUMIFS(劳育素质!K:K,劳育素质!B:B,B43,劳育素质!D:D,"=志愿服务",劳育素质!F:F,"=C类")</f>
        <v>0</v>
      </c>
      <c r="X43" s="23">
        <f t="shared" si="5"/>
        <v>0</v>
      </c>
      <c r="Y43" s="23">
        <f>SUMIFS(劳育素质!K:K,劳育素质!B:B,B43,劳育素质!D:D,"=实习实训")</f>
        <v>0</v>
      </c>
      <c r="Z43" s="23">
        <f t="shared" si="6"/>
        <v>1.5104</v>
      </c>
      <c r="AA43" s="23">
        <f>SUMIFS(创新与实践素质!L:L,创新与实践素质!B:B,B43,创新与实践素质!D:D,"=创新创业素质")</f>
        <v>0</v>
      </c>
      <c r="AB43" s="23">
        <f>SUMIFS(创新与实践素质!L:L,创新与实践素质!B:B,B43,创新与实践素质!D:D,"=水平考试")</f>
        <v>0</v>
      </c>
      <c r="AC43" s="23">
        <f>SUMIFS(创新与实践素质!L:L,创新与实践素质!B:B,B43,创新与实践素质!D:D,"=社会实践")</f>
        <v>0</v>
      </c>
      <c r="AD43" s="23">
        <f>_xlfn.MAXIFS(创新与实践素质!L:L,创新与实践素质!B:B,B43,创新与实践素质!D:D,"=社会工作能力（工作表现）",创新与实践素质!G:G,"=上学期")+_xlfn.MAXIFS(创新与实践素质!L:L,创新与实践素质!B:B,B43,创新与实践素质!D:D,"=社会工作能力（工作表现）",创新与实践素质!G:G,"=下学期")</f>
        <v>0</v>
      </c>
      <c r="AE43" s="23">
        <f t="shared" si="7"/>
        <v>0</v>
      </c>
      <c r="AF43" s="23">
        <f t="shared" si="8"/>
        <v>60.0445041666667</v>
      </c>
    </row>
    <row r="44" spans="1:32">
      <c r="A44" s="41" t="s">
        <v>36</v>
      </c>
      <c r="B44" s="41" t="s">
        <v>48</v>
      </c>
      <c r="C44" s="41"/>
      <c r="D44" s="88">
        <f>SUMIFS(德育素质!H:H,德育素质!B:B,B44,德育素质!D:D,"=基本评定分")</f>
        <v>6</v>
      </c>
      <c r="E44" s="88">
        <f>MIN(2,SUMIFS(德育素质!H:H,德育素质!A:A,A44,德育素质!D:D,"=集体评定等级分",德育素质!E:E,"=班级考评等级")+SUMIFS(德育素质!H:H,德育素质!B:B,B44,德育素质!D:D,"=集体评定等级分"))</f>
        <v>1</v>
      </c>
      <c r="F44" s="88">
        <f>MIN(2,SUMIFS(德育素质!H:H,德育素质!B:B,B44,德育素质!D:D,"=社会责任记实分"))</f>
        <v>0</v>
      </c>
      <c r="G44" s="88">
        <f>SUMIFS(德育素质!H:H,德育素质!B:B,B44,德育素质!D:D,"=违纪违规扣分")</f>
        <v>0</v>
      </c>
      <c r="H44" s="88">
        <f>SUMIFS(德育素质!H:H,德育素质!B:B,B44,德育素质!D:D,"=荣誉称号加分")</f>
        <v>0</v>
      </c>
      <c r="I44" s="88">
        <f t="shared" si="0"/>
        <v>1</v>
      </c>
      <c r="J44" s="88">
        <f t="shared" si="1"/>
        <v>7</v>
      </c>
      <c r="K44" s="88">
        <f>(VLOOKUP(B44,智育素质!B:D,3,0)*10+50)*0.6</f>
        <v>46.554</v>
      </c>
      <c r="L44" s="88">
        <f>SUMIFS(体育素质!J:J,体育素质!B:B,B44,体育素质!D:D,"=体育课程成绩",体育素质!E:E,"=体育成绩")/40</f>
        <v>3.15611111111111</v>
      </c>
      <c r="M44" s="88">
        <f>SUMIFS(体育素质!L:L,体育素质!B:B,B44,体育素质!D:D,"=校内外体育竞赛")</f>
        <v>0</v>
      </c>
      <c r="N44" s="88">
        <f>SUMIFS(体育素质!L:L,体育素质!B:B,B44,体育素质!D:D,"=校内外体育活动",体育素质!E:E,"=早锻炼")</f>
        <v>0</v>
      </c>
      <c r="O44" s="88">
        <f>SUMIFS(体育素质!L:L,体育素质!B:B,B44,体育素质!D:D,"=校内外体育活动",体育素质!E:E,"=校园跑")</f>
        <v>0</v>
      </c>
      <c r="P44" s="88">
        <f t="shared" si="2"/>
        <v>0</v>
      </c>
      <c r="Q44" s="88">
        <f t="shared" si="3"/>
        <v>3.15611111111111</v>
      </c>
      <c r="R44" s="88">
        <f>MIN(0.5,SUMIFS(美育素质!L:L,美育素质!B:B,B44,美育素质!D:D,"=文化艺术实践"))</f>
        <v>0</v>
      </c>
      <c r="S44" s="88">
        <f>SUMIFS(美育素质!L:L,美育素质!B:B,B44,美育素质!D:D,"=校内外文化艺术竞赛")</f>
        <v>0</v>
      </c>
      <c r="T44" s="88">
        <f t="shared" si="4"/>
        <v>0</v>
      </c>
      <c r="U44" s="88">
        <f>MAX(0,SUMIFS(劳育素质!K:K,劳育素质!B:B,B44,劳育素质!D:D,"=劳动日常考核基础分")+SUMIFS(劳育素质!K:K,劳育素质!B:B,B44,劳育素质!D:D,"=活动与卫生加减分"))</f>
        <v>1.36033333333333</v>
      </c>
      <c r="V44" s="23">
        <f>SUMIFS(劳育素质!K:K,劳育素质!B:B,B44,劳育素质!D:D,"=志愿服务",劳育素质!F:F,"=A类+B类")</f>
        <v>0</v>
      </c>
      <c r="W44" s="23">
        <f>SUMIFS(劳育素质!K:K,劳育素质!B:B,B44,劳育素质!D:D,"=志愿服务",劳育素质!F:F,"=C类")</f>
        <v>0</v>
      </c>
      <c r="X44" s="23">
        <f t="shared" si="5"/>
        <v>0</v>
      </c>
      <c r="Y44" s="23">
        <f>SUMIFS(劳育素质!K:K,劳育素质!B:B,B44,劳育素质!D:D,"=实习实训")</f>
        <v>0</v>
      </c>
      <c r="Z44" s="23">
        <f t="shared" si="6"/>
        <v>1.36033333333333</v>
      </c>
      <c r="AA44" s="23">
        <f>SUMIFS(创新与实践素质!L:L,创新与实践素质!B:B,B44,创新与实践素质!D:D,"=创新创业素质")</f>
        <v>0</v>
      </c>
      <c r="AB44" s="23">
        <f>SUMIFS(创新与实践素质!L:L,创新与实践素质!B:B,B44,创新与实践素质!D:D,"=水平考试")</f>
        <v>0</v>
      </c>
      <c r="AC44" s="23">
        <f>SUMIFS(创新与实践素质!L:L,创新与实践素质!B:B,B44,创新与实践素质!D:D,"=社会实践")</f>
        <v>0</v>
      </c>
      <c r="AD44" s="23">
        <f>_xlfn.MAXIFS(创新与实践素质!L:L,创新与实践素质!B:B,B44,创新与实践素质!D:D,"=社会工作能力（工作表现）",创新与实践素质!G:G,"=上学期")+_xlfn.MAXIFS(创新与实践素质!L:L,创新与实践素质!B:B,B44,创新与实践素质!D:D,"=社会工作能力（工作表现）",创新与实践素质!G:G,"=下学期")</f>
        <v>0.6</v>
      </c>
      <c r="AE44" s="23">
        <f t="shared" si="7"/>
        <v>0.6</v>
      </c>
      <c r="AF44" s="23">
        <f t="shared" si="8"/>
        <v>58.6704444444444</v>
      </c>
    </row>
    <row r="45" spans="1:32">
      <c r="A45" s="41" t="s">
        <v>36</v>
      </c>
      <c r="B45" s="41" t="s">
        <v>49</v>
      </c>
      <c r="C45" s="41"/>
      <c r="D45" s="88">
        <f>SUMIFS(德育素质!H:H,德育素质!B:B,B45,德育素质!D:D,"=基本评定分")</f>
        <v>5.28</v>
      </c>
      <c r="E45" s="88">
        <f>MIN(2,SUMIFS(德育素质!H:H,德育素质!A:A,A45,德育素质!D:D,"=集体评定等级分",德育素质!E:E,"=班级考评等级")+SUMIFS(德育素质!H:H,德育素质!B:B,B45,德育素质!D:D,"=集体评定等级分"))</f>
        <v>1</v>
      </c>
      <c r="F45" s="88">
        <f>MIN(2,SUMIFS(德育素质!H:H,德育素质!B:B,B45,德育素质!D:D,"=社会责任记实分"))</f>
        <v>0</v>
      </c>
      <c r="G45" s="88">
        <f>SUMIFS(德育素质!H:H,德育素质!B:B,B45,德育素质!D:D,"=违纪违规扣分")</f>
        <v>0</v>
      </c>
      <c r="H45" s="88">
        <f>SUMIFS(德育素质!H:H,德育素质!B:B,B45,德育素质!D:D,"=荣誉称号加分")</f>
        <v>0</v>
      </c>
      <c r="I45" s="88">
        <f t="shared" si="0"/>
        <v>1</v>
      </c>
      <c r="J45" s="88">
        <f t="shared" si="1"/>
        <v>6.28</v>
      </c>
      <c r="K45" s="88">
        <f>(VLOOKUP(B45,智育素质!B:D,3,0)*10+50)*0.6</f>
        <v>49.188</v>
      </c>
      <c r="L45" s="88">
        <f>SUMIFS(体育素质!J:J,体育素质!B:B,B45,体育素质!D:D,"=体育课程成绩",体育素质!E:E,"=体育成绩")/40</f>
        <v>3.285</v>
      </c>
      <c r="M45" s="88">
        <f>SUMIFS(体育素质!L:L,体育素质!B:B,B45,体育素质!D:D,"=校内外体育竞赛")</f>
        <v>0</v>
      </c>
      <c r="N45" s="88">
        <f>SUMIFS(体育素质!L:L,体育素质!B:B,B45,体育素质!D:D,"=校内外体育活动",体育素质!E:E,"=早锻炼")</f>
        <v>0</v>
      </c>
      <c r="O45" s="88">
        <f>SUMIFS(体育素质!L:L,体育素质!B:B,B45,体育素质!D:D,"=校内外体育活动",体育素质!E:E,"=校园跑")</f>
        <v>0.664322916666667</v>
      </c>
      <c r="P45" s="88">
        <f t="shared" si="2"/>
        <v>0.664322916666667</v>
      </c>
      <c r="Q45" s="88">
        <f t="shared" si="3"/>
        <v>3.94932291666667</v>
      </c>
      <c r="R45" s="88">
        <f>MIN(0.5,SUMIFS(美育素质!L:L,美育素质!B:B,B45,美育素质!D:D,"=文化艺术实践"))</f>
        <v>0</v>
      </c>
      <c r="S45" s="88">
        <f>SUMIFS(美育素质!L:L,美育素质!B:B,B45,美育素质!D:D,"=校内外文化艺术竞赛")</f>
        <v>0</v>
      </c>
      <c r="T45" s="88">
        <f t="shared" si="4"/>
        <v>0</v>
      </c>
      <c r="U45" s="88">
        <f>MAX(0,SUMIFS(劳育素质!K:K,劳育素质!B:B,B45,劳育素质!D:D,"=劳动日常考核基础分")+SUMIFS(劳育素质!K:K,劳育素质!B:B,B45,劳育素质!D:D,"=活动与卫生加减分"))</f>
        <v>1.4348</v>
      </c>
      <c r="V45" s="23">
        <f>SUMIFS(劳育素质!K:K,劳育素质!B:B,B45,劳育素质!D:D,"=志愿服务",劳育素质!F:F,"=A类+B类")</f>
        <v>0</v>
      </c>
      <c r="W45" s="23">
        <f>SUMIFS(劳育素质!K:K,劳育素质!B:B,B45,劳育素质!D:D,"=志愿服务",劳育素质!F:F,"=C类")</f>
        <v>0</v>
      </c>
      <c r="X45" s="23">
        <f t="shared" si="5"/>
        <v>0</v>
      </c>
      <c r="Y45" s="23">
        <f>SUMIFS(劳育素质!K:K,劳育素质!B:B,B45,劳育素质!D:D,"=实习实训")</f>
        <v>0</v>
      </c>
      <c r="Z45" s="23">
        <f t="shared" si="6"/>
        <v>1.4348</v>
      </c>
      <c r="AA45" s="23">
        <f>SUMIFS(创新与实践素质!L:L,创新与实践素质!B:B,B45,创新与实践素质!D:D,"=创新创业素质")</f>
        <v>0</v>
      </c>
      <c r="AB45" s="23">
        <f>SUMIFS(创新与实践素质!L:L,创新与实践素质!B:B,B45,创新与实践素质!D:D,"=水平考试")</f>
        <v>0</v>
      </c>
      <c r="AC45" s="23">
        <f>SUMIFS(创新与实践素质!L:L,创新与实践素质!B:B,B45,创新与实践素质!D:D,"=社会实践")</f>
        <v>0</v>
      </c>
      <c r="AD45" s="23">
        <f>_xlfn.MAXIFS(创新与实践素质!L:L,创新与实践素质!B:B,B45,创新与实践素质!D:D,"=社会工作能力（工作表现）",创新与实践素质!G:G,"=上学期")+_xlfn.MAXIFS(创新与实践素质!L:L,创新与实践素质!B:B,B45,创新与实践素质!D:D,"=社会工作能力（工作表现）",创新与实践素质!G:G,"=下学期")</f>
        <v>0</v>
      </c>
      <c r="AE45" s="23">
        <f t="shared" si="7"/>
        <v>0</v>
      </c>
      <c r="AF45" s="23">
        <f t="shared" si="8"/>
        <v>60.8521229166667</v>
      </c>
    </row>
    <row r="46" spans="1:32">
      <c r="A46" s="41" t="s">
        <v>36</v>
      </c>
      <c r="B46" s="41" t="s">
        <v>50</v>
      </c>
      <c r="C46" s="41"/>
      <c r="D46" s="88">
        <f>SUMIFS(德育素质!H:H,德育素质!B:B,B46,德育素质!D:D,"=基本评定分")</f>
        <v>5.28</v>
      </c>
      <c r="E46" s="88">
        <f>MIN(2,SUMIFS(德育素质!H:H,德育素质!A:A,A46,德育素质!D:D,"=集体评定等级分",德育素质!E:E,"=班级考评等级")+SUMIFS(德育素质!H:H,德育素质!B:B,B46,德育素质!D:D,"=集体评定等级分"))</f>
        <v>1</v>
      </c>
      <c r="F46" s="88">
        <f>MIN(2,SUMIFS(德育素质!H:H,德育素质!B:B,B46,德育素质!D:D,"=社会责任记实分"))</f>
        <v>0</v>
      </c>
      <c r="G46" s="88">
        <f>SUMIFS(德育素质!H:H,德育素质!B:B,B46,德育素质!D:D,"=违纪违规扣分")</f>
        <v>0</v>
      </c>
      <c r="H46" s="88">
        <f>SUMIFS(德育素质!H:H,德育素质!B:B,B46,德育素质!D:D,"=荣誉称号加分")</f>
        <v>0.25</v>
      </c>
      <c r="I46" s="88">
        <f t="shared" si="0"/>
        <v>1.25</v>
      </c>
      <c r="J46" s="88">
        <f t="shared" si="1"/>
        <v>6.53</v>
      </c>
      <c r="K46" s="88">
        <f>(VLOOKUP(B46,智育素质!B:D,3,0)*10+50)*0.6</f>
        <v>48.198</v>
      </c>
      <c r="L46" s="88">
        <f>SUMIFS(体育素质!J:J,体育素质!B:B,B46,体育素质!D:D,"=体育课程成绩",体育素质!E:E,"=体育成绩")/40</f>
        <v>3.87</v>
      </c>
      <c r="M46" s="88">
        <f>SUMIFS(体育素质!L:L,体育素质!B:B,B46,体育素质!D:D,"=校内外体育竞赛")</f>
        <v>0</v>
      </c>
      <c r="N46" s="88">
        <f>SUMIFS(体育素质!L:L,体育素质!B:B,B46,体育素质!D:D,"=校内外体育活动",体育素质!E:E,"=早锻炼")</f>
        <v>0</v>
      </c>
      <c r="O46" s="88">
        <f>SUMIFS(体育素质!L:L,体育素质!B:B,B46,体育素质!D:D,"=校内外体育活动",体育素质!E:E,"=校园跑")</f>
        <v>1</v>
      </c>
      <c r="P46" s="88">
        <f t="shared" si="2"/>
        <v>1</v>
      </c>
      <c r="Q46" s="88">
        <f t="shared" si="3"/>
        <v>4.87</v>
      </c>
      <c r="R46" s="88">
        <f>MIN(0.5,SUMIFS(美育素质!L:L,美育素质!B:B,B46,美育素质!D:D,"=文化艺术实践"))</f>
        <v>0</v>
      </c>
      <c r="S46" s="88">
        <f>SUMIFS(美育素质!L:L,美育素质!B:B,B46,美育素质!D:D,"=校内外文化艺术竞赛")</f>
        <v>2.75</v>
      </c>
      <c r="T46" s="88">
        <f t="shared" si="4"/>
        <v>2.75</v>
      </c>
      <c r="U46" s="88">
        <f>MAX(0,SUMIFS(劳育素质!K:K,劳育素质!B:B,B46,劳育素质!D:D,"=劳动日常考核基础分")+SUMIFS(劳育素质!K:K,劳育素质!B:B,B46,劳育素质!D:D,"=活动与卫生加减分"))</f>
        <v>1.4348</v>
      </c>
      <c r="V46" s="23">
        <f>SUMIFS(劳育素质!K:K,劳育素质!B:B,B46,劳育素质!D:D,"=志愿服务",劳育素质!F:F,"=A类+B类")</f>
        <v>3</v>
      </c>
      <c r="W46" s="23">
        <f>SUMIFS(劳育素质!K:K,劳育素质!B:B,B46,劳育素质!D:D,"=志愿服务",劳育素质!F:F,"=C类")</f>
        <v>0</v>
      </c>
      <c r="X46" s="23">
        <f t="shared" si="5"/>
        <v>3</v>
      </c>
      <c r="Y46" s="23">
        <f>SUMIFS(劳育素质!K:K,劳育素质!B:B,B46,劳育素质!D:D,"=实习实训")</f>
        <v>0</v>
      </c>
      <c r="Z46" s="23">
        <f t="shared" si="6"/>
        <v>4.4348</v>
      </c>
      <c r="AA46" s="23">
        <f>SUMIFS(创新与实践素质!L:L,创新与实践素质!B:B,B46,创新与实践素质!D:D,"=创新创业素质")</f>
        <v>0</v>
      </c>
      <c r="AB46" s="23">
        <f>SUMIFS(创新与实践素质!L:L,创新与实践素质!B:B,B46,创新与实践素质!D:D,"=水平考试")</f>
        <v>0</v>
      </c>
      <c r="AC46" s="23">
        <f>SUMIFS(创新与实践素质!L:L,创新与实践素质!B:B,B46,创新与实践素质!D:D,"=社会实践")</f>
        <v>0</v>
      </c>
      <c r="AD46" s="23">
        <f>_xlfn.MAXIFS(创新与实践素质!L:L,创新与实践素质!B:B,B46,创新与实践素质!D:D,"=社会工作能力（工作表现）",创新与实践素质!G:G,"=上学期")+_xlfn.MAXIFS(创新与实践素质!L:L,创新与实践素质!B:B,B46,创新与实践素质!D:D,"=社会工作能力（工作表现）",创新与实践素质!G:G,"=下学期")</f>
        <v>0</v>
      </c>
      <c r="AE46" s="23">
        <f t="shared" si="7"/>
        <v>0</v>
      </c>
      <c r="AF46" s="23">
        <f t="shared" si="8"/>
        <v>66.7828</v>
      </c>
    </row>
    <row r="47" spans="1:32">
      <c r="A47" s="41" t="s">
        <v>36</v>
      </c>
      <c r="B47" s="41" t="s">
        <v>51</v>
      </c>
      <c r="C47" s="41"/>
      <c r="D47" s="88">
        <f>SUMIFS(德育素质!H:H,德育素质!B:B,B47,德育素质!D:D,"=基本评定分")</f>
        <v>5.28</v>
      </c>
      <c r="E47" s="88">
        <f>MIN(2,SUMIFS(德育素质!H:H,德育素质!A:A,A47,德育素质!D:D,"=集体评定等级分",德育素质!E:E,"=班级考评等级")+SUMIFS(德育素质!H:H,德育素质!B:B,B47,德育素质!D:D,"=集体评定等级分"))</f>
        <v>1</v>
      </c>
      <c r="F47" s="88">
        <f>MIN(2,SUMIFS(德育素质!H:H,德育素质!B:B,B47,德育素质!D:D,"=社会责任记实分"))</f>
        <v>0</v>
      </c>
      <c r="G47" s="88">
        <f>SUMIFS(德育素质!H:H,德育素质!B:B,B47,德育素质!D:D,"=违纪违规扣分")</f>
        <v>0</v>
      </c>
      <c r="H47" s="88">
        <f>SUMIFS(德育素质!H:H,德育素质!B:B,B47,德育素质!D:D,"=荣誉称号加分")</f>
        <v>0</v>
      </c>
      <c r="I47" s="88">
        <f t="shared" si="0"/>
        <v>1</v>
      </c>
      <c r="J47" s="88">
        <f t="shared" si="1"/>
        <v>6.28</v>
      </c>
      <c r="K47" s="88">
        <f>(VLOOKUP(B47,智育素质!B:D,3,0)*10+50)*0.6</f>
        <v>45.246</v>
      </c>
      <c r="L47" s="88">
        <f>SUMIFS(体育素质!J:J,体育素质!B:B,B47,体育素质!D:D,"=体育课程成绩",体育素质!E:E,"=体育成绩")/40</f>
        <v>2.5</v>
      </c>
      <c r="M47" s="88">
        <f>SUMIFS(体育素质!L:L,体育素质!B:B,B47,体育素质!D:D,"=校内外体育竞赛")</f>
        <v>0</v>
      </c>
      <c r="N47" s="88">
        <f>SUMIFS(体育素质!L:L,体育素质!B:B,B47,体育素质!D:D,"=校内外体育活动",体育素质!E:E,"=早锻炼")</f>
        <v>0</v>
      </c>
      <c r="O47" s="88">
        <f>SUMIFS(体育素质!L:L,体育素质!B:B,B47,体育素质!D:D,"=校内外体育活动",体育素质!E:E,"=校园跑")</f>
        <v>0</v>
      </c>
      <c r="P47" s="88">
        <f t="shared" si="2"/>
        <v>0</v>
      </c>
      <c r="Q47" s="88">
        <f t="shared" si="3"/>
        <v>2.5</v>
      </c>
      <c r="R47" s="88">
        <f>MIN(0.5,SUMIFS(美育素质!L:L,美育素质!B:B,B47,美育素质!D:D,"=文化艺术实践"))</f>
        <v>0</v>
      </c>
      <c r="S47" s="88">
        <f>SUMIFS(美育素质!L:L,美育素质!B:B,B47,美育素质!D:D,"=校内外文化艺术竞赛")</f>
        <v>0</v>
      </c>
      <c r="T47" s="88">
        <f t="shared" si="4"/>
        <v>0</v>
      </c>
      <c r="U47" s="88">
        <f>MAX(0,SUMIFS(劳育素质!K:K,劳育素质!B:B,B47,劳育素质!D:D,"=劳动日常考核基础分")+SUMIFS(劳育素质!K:K,劳育素质!B:B,B47,劳育素质!D:D,"=活动与卫生加减分"))</f>
        <v>1.54286666666667</v>
      </c>
      <c r="V47" s="23">
        <f>SUMIFS(劳育素质!K:K,劳育素质!B:B,B47,劳育素质!D:D,"=志愿服务",劳育素质!F:F,"=A类+B类")</f>
        <v>0</v>
      </c>
      <c r="W47" s="23">
        <f>SUMIFS(劳育素质!K:K,劳育素质!B:B,B47,劳育素质!D:D,"=志愿服务",劳育素质!F:F,"=C类")</f>
        <v>0</v>
      </c>
      <c r="X47" s="23">
        <f t="shared" si="5"/>
        <v>0</v>
      </c>
      <c r="Y47" s="23">
        <f>SUMIFS(劳育素质!K:K,劳育素质!B:B,B47,劳育素质!D:D,"=实习实训")</f>
        <v>0</v>
      </c>
      <c r="Z47" s="23">
        <f t="shared" si="6"/>
        <v>1.54286666666667</v>
      </c>
      <c r="AA47" s="23">
        <f>SUMIFS(创新与实践素质!L:L,创新与实践素质!B:B,B47,创新与实践素质!D:D,"=创新创业素质")</f>
        <v>0</v>
      </c>
      <c r="AB47" s="23">
        <f>SUMIFS(创新与实践素质!L:L,创新与实践素质!B:B,B47,创新与实践素质!D:D,"=水平考试")</f>
        <v>0</v>
      </c>
      <c r="AC47" s="23">
        <f>SUMIFS(创新与实践素质!L:L,创新与实践素质!B:B,B47,创新与实践素质!D:D,"=社会实践")</f>
        <v>0</v>
      </c>
      <c r="AD47" s="23">
        <f>_xlfn.MAXIFS(创新与实践素质!L:L,创新与实践素质!B:B,B47,创新与实践素质!D:D,"=社会工作能力（工作表现）",创新与实践素质!G:G,"=上学期")+_xlfn.MAXIFS(创新与实践素质!L:L,创新与实践素质!B:B,B47,创新与实践素质!D:D,"=社会工作能力（工作表现）",创新与实践素质!G:G,"=下学期")</f>
        <v>0</v>
      </c>
      <c r="AE47" s="23">
        <f t="shared" si="7"/>
        <v>0</v>
      </c>
      <c r="AF47" s="23">
        <f t="shared" si="8"/>
        <v>55.5688666666667</v>
      </c>
    </row>
    <row r="48" spans="1:32">
      <c r="A48" s="41" t="s">
        <v>36</v>
      </c>
      <c r="B48" s="41" t="s">
        <v>52</v>
      </c>
      <c r="C48" s="41"/>
      <c r="D48" s="88">
        <f>SUMIFS(德育素质!H:H,德育素质!B:B,B48,德育素质!D:D,"=基本评定分")</f>
        <v>6</v>
      </c>
      <c r="E48" s="88">
        <f>MIN(2,SUMIFS(德育素质!H:H,德育素质!A:A,A48,德育素质!D:D,"=集体评定等级分",德育素质!E:E,"=班级考评等级")+SUMIFS(德育素质!H:H,德育素质!B:B,B48,德育素质!D:D,"=集体评定等级分"))</f>
        <v>1</v>
      </c>
      <c r="F48" s="88">
        <f>MIN(2,SUMIFS(德育素质!H:H,德育素质!B:B,B48,德育素质!D:D,"=社会责任记实分"))</f>
        <v>0</v>
      </c>
      <c r="G48" s="88">
        <f>SUMIFS(德育素质!H:H,德育素质!B:B,B48,德育素质!D:D,"=违纪违规扣分")</f>
        <v>0</v>
      </c>
      <c r="H48" s="88">
        <f>SUMIFS(德育素质!H:H,德育素质!B:B,B48,德育素质!D:D,"=荣誉称号加分")</f>
        <v>0</v>
      </c>
      <c r="I48" s="88">
        <f t="shared" si="0"/>
        <v>1</v>
      </c>
      <c r="J48" s="88">
        <f t="shared" si="1"/>
        <v>7</v>
      </c>
      <c r="K48" s="88">
        <f>(VLOOKUP(B48,智育素质!B:D,3,0)*10+50)*0.6</f>
        <v>43.482</v>
      </c>
      <c r="L48" s="88">
        <f>SUMIFS(体育素质!J:J,体育素质!B:B,B48,体育素质!D:D,"=体育课程成绩",体育素质!E:E,"=体育成绩")/40</f>
        <v>3.225</v>
      </c>
      <c r="M48" s="88">
        <f>SUMIFS(体育素质!L:L,体育素质!B:B,B48,体育素质!D:D,"=校内外体育竞赛")</f>
        <v>0</v>
      </c>
      <c r="N48" s="88">
        <f>SUMIFS(体育素质!L:L,体育素质!B:B,B48,体育素质!D:D,"=校内外体育活动",体育素质!E:E,"=早锻炼")</f>
        <v>0</v>
      </c>
      <c r="O48" s="88">
        <f>SUMIFS(体育素质!L:L,体育素质!B:B,B48,体育素质!D:D,"=校内外体育活动",体育素质!E:E,"=校园跑")</f>
        <v>0.6253125</v>
      </c>
      <c r="P48" s="88">
        <f t="shared" si="2"/>
        <v>0.6253125</v>
      </c>
      <c r="Q48" s="88">
        <f t="shared" si="3"/>
        <v>3.8503125</v>
      </c>
      <c r="R48" s="88">
        <f>MIN(0.5,SUMIFS(美育素质!L:L,美育素质!B:B,B48,美育素质!D:D,"=文化艺术实践"))</f>
        <v>0</v>
      </c>
      <c r="S48" s="88">
        <f>SUMIFS(美育素质!L:L,美育素质!B:B,B48,美育素质!D:D,"=校内外文化艺术竞赛")</f>
        <v>0</v>
      </c>
      <c r="T48" s="88">
        <f t="shared" si="4"/>
        <v>0</v>
      </c>
      <c r="U48" s="88">
        <f>MAX(0,SUMIFS(劳育素质!K:K,劳育素质!B:B,B48,劳育素质!D:D,"=劳动日常考核基础分")+SUMIFS(劳育素质!K:K,劳育素质!B:B,B48,劳育素质!D:D,"=活动与卫生加减分"))</f>
        <v>1.5104</v>
      </c>
      <c r="V48" s="23">
        <f>SUMIFS(劳育素质!K:K,劳育素质!B:B,B48,劳育素质!D:D,"=志愿服务",劳育素质!F:F,"=A类+B类")</f>
        <v>0</v>
      </c>
      <c r="W48" s="23">
        <f>SUMIFS(劳育素质!K:K,劳育素质!B:B,B48,劳育素质!D:D,"=志愿服务",劳育素质!F:F,"=C类")</f>
        <v>0</v>
      </c>
      <c r="X48" s="23">
        <f t="shared" si="5"/>
        <v>0</v>
      </c>
      <c r="Y48" s="23">
        <f>SUMIFS(劳育素质!K:K,劳育素质!B:B,B48,劳育素质!D:D,"=实习实训")</f>
        <v>0</v>
      </c>
      <c r="Z48" s="23">
        <f t="shared" si="6"/>
        <v>1.5104</v>
      </c>
      <c r="AA48" s="23">
        <f>SUMIFS(创新与实践素质!L:L,创新与实践素质!B:B,B48,创新与实践素质!D:D,"=创新创业素质")</f>
        <v>0</v>
      </c>
      <c r="AB48" s="23">
        <f>SUMIFS(创新与实践素质!L:L,创新与实践素质!B:B,B48,创新与实践素质!D:D,"=水平考试")</f>
        <v>0</v>
      </c>
      <c r="AC48" s="23">
        <f>SUMIFS(创新与实践素质!L:L,创新与实践素质!B:B,B48,创新与实践素质!D:D,"=社会实践")</f>
        <v>0</v>
      </c>
      <c r="AD48" s="23">
        <f>_xlfn.MAXIFS(创新与实践素质!L:L,创新与实践素质!B:B,B48,创新与实践素质!D:D,"=社会工作能力（工作表现）",创新与实践素质!G:G,"=上学期")+_xlfn.MAXIFS(创新与实践素质!L:L,创新与实践素质!B:B,B48,创新与实践素质!D:D,"=社会工作能力（工作表现）",创新与实践素质!G:G,"=下学期")</f>
        <v>0.6</v>
      </c>
      <c r="AE48" s="23">
        <f t="shared" si="7"/>
        <v>0.6</v>
      </c>
      <c r="AF48" s="23">
        <f t="shared" si="8"/>
        <v>56.4427125</v>
      </c>
    </row>
    <row r="49" spans="1:32">
      <c r="A49" s="41" t="s">
        <v>36</v>
      </c>
      <c r="B49" s="41" t="s">
        <v>53</v>
      </c>
      <c r="C49" s="41"/>
      <c r="D49" s="88">
        <f>SUMIFS(德育素质!H:H,德育素质!B:B,B49,德育素质!D:D,"=基本评定分")</f>
        <v>5.28</v>
      </c>
      <c r="E49" s="88">
        <f>MIN(2,SUMIFS(德育素质!H:H,德育素质!A:A,A49,德育素质!D:D,"=集体评定等级分",德育素质!E:E,"=班级考评等级")+SUMIFS(德育素质!H:H,德育素质!B:B,B49,德育素质!D:D,"=集体评定等级分"))</f>
        <v>1</v>
      </c>
      <c r="F49" s="88">
        <f>MIN(2,SUMIFS(德育素质!H:H,德育素质!B:B,B49,德育素质!D:D,"=社会责任记实分"))</f>
        <v>0</v>
      </c>
      <c r="G49" s="88">
        <f>SUMIFS(德育素质!H:H,德育素质!B:B,B49,德育素质!D:D,"=违纪违规扣分")</f>
        <v>0</v>
      </c>
      <c r="H49" s="88">
        <f>SUMIFS(德育素质!H:H,德育素质!B:B,B49,德育素质!D:D,"=荣誉称号加分")</f>
        <v>0</v>
      </c>
      <c r="I49" s="88">
        <f t="shared" si="0"/>
        <v>1</v>
      </c>
      <c r="J49" s="88">
        <f t="shared" si="1"/>
        <v>6.28</v>
      </c>
      <c r="K49" s="88">
        <f>(VLOOKUP(B49,智育素质!B:D,3,0)*10+50)*0.6</f>
        <v>47.85</v>
      </c>
      <c r="L49" s="88">
        <f>SUMIFS(体育素质!J:J,体育素质!B:B,B49,体育素质!D:D,"=体育课程成绩",体育素质!E:E,"=体育成绩")/40</f>
        <v>3.56</v>
      </c>
      <c r="M49" s="88">
        <f>SUMIFS(体育素质!L:L,体育素质!B:B,B49,体育素质!D:D,"=校内外体育竞赛")</f>
        <v>0</v>
      </c>
      <c r="N49" s="88">
        <f>SUMIFS(体育素质!L:L,体育素质!B:B,B49,体育素质!D:D,"=校内外体育活动",体育素质!E:E,"=早锻炼")</f>
        <v>0</v>
      </c>
      <c r="O49" s="88">
        <f>SUMIFS(体育素质!L:L,体育素质!B:B,B49,体育素质!D:D,"=校内外体育活动",体育素质!E:E,"=校园跑")</f>
        <v>0.625</v>
      </c>
      <c r="P49" s="88">
        <f t="shared" si="2"/>
        <v>0.625</v>
      </c>
      <c r="Q49" s="88">
        <f t="shared" si="3"/>
        <v>4.185</v>
      </c>
      <c r="R49" s="88">
        <f>MIN(0.5,SUMIFS(美育素质!L:L,美育素质!B:B,B49,美育素质!D:D,"=文化艺术实践"))</f>
        <v>0</v>
      </c>
      <c r="S49" s="88">
        <f>SUMIFS(美育素质!L:L,美育素质!B:B,B49,美育素质!D:D,"=校内外文化艺术竞赛")</f>
        <v>0</v>
      </c>
      <c r="T49" s="88">
        <f t="shared" si="4"/>
        <v>0</v>
      </c>
      <c r="U49" s="88">
        <f>MAX(0,SUMIFS(劳育素质!K:K,劳育素质!B:B,B49,劳育素质!D:D,"=劳动日常考核基础分")+SUMIFS(劳育素质!K:K,劳育素质!B:B,B49,劳育素质!D:D,"=活动与卫生加减分"))</f>
        <v>1.41309523809524</v>
      </c>
      <c r="V49" s="23">
        <f>SUMIFS(劳育素质!K:K,劳育素质!B:B,B49,劳育素质!D:D,"=志愿服务",劳育素质!F:F,"=A类+B类")</f>
        <v>0</v>
      </c>
      <c r="W49" s="23">
        <f>SUMIFS(劳育素质!K:K,劳育素质!B:B,B49,劳育素质!D:D,"=志愿服务",劳育素质!F:F,"=C类")</f>
        <v>0</v>
      </c>
      <c r="X49" s="23">
        <f t="shared" si="5"/>
        <v>0</v>
      </c>
      <c r="Y49" s="23">
        <f>SUMIFS(劳育素质!K:K,劳育素质!B:B,B49,劳育素质!D:D,"=实习实训")</f>
        <v>0</v>
      </c>
      <c r="Z49" s="23">
        <f t="shared" si="6"/>
        <v>1.41309523809524</v>
      </c>
      <c r="AA49" s="23">
        <f>SUMIFS(创新与实践素质!L:L,创新与实践素质!B:B,B49,创新与实践素质!D:D,"=创新创业素质")</f>
        <v>0</v>
      </c>
      <c r="AB49" s="23">
        <f>SUMIFS(创新与实践素质!L:L,创新与实践素质!B:B,B49,创新与实践素质!D:D,"=水平考试")</f>
        <v>0</v>
      </c>
      <c r="AC49" s="23">
        <f>SUMIFS(创新与实践素质!L:L,创新与实践素质!B:B,B49,创新与实践素质!D:D,"=社会实践")</f>
        <v>0</v>
      </c>
      <c r="AD49" s="23">
        <f>_xlfn.MAXIFS(创新与实践素质!L:L,创新与实践素质!B:B,B49,创新与实践素质!D:D,"=社会工作能力（工作表现）",创新与实践素质!G:G,"=上学期")+_xlfn.MAXIFS(创新与实践素质!L:L,创新与实践素质!B:B,B49,创新与实践素质!D:D,"=社会工作能力（工作表现）",创新与实践素质!G:G,"=下学期")</f>
        <v>0</v>
      </c>
      <c r="AE49" s="23">
        <f t="shared" si="7"/>
        <v>0</v>
      </c>
      <c r="AF49" s="23">
        <f t="shared" si="8"/>
        <v>59.7280952380952</v>
      </c>
    </row>
    <row r="50" spans="1:32">
      <c r="A50" s="41" t="s">
        <v>36</v>
      </c>
      <c r="B50" s="41" t="s">
        <v>54</v>
      </c>
      <c r="C50" s="41"/>
      <c r="D50" s="88">
        <f>SUMIFS(德育素质!H:H,德育素质!B:B,B50,德育素质!D:D,"=基本评定分")</f>
        <v>5.28</v>
      </c>
      <c r="E50" s="88">
        <f>MIN(2,SUMIFS(德育素质!H:H,德育素质!A:A,A50,德育素质!D:D,"=集体评定等级分",德育素质!E:E,"=班级考评等级")+SUMIFS(德育素质!H:H,德育素质!B:B,B50,德育素质!D:D,"=集体评定等级分"))</f>
        <v>1</v>
      </c>
      <c r="F50" s="88">
        <f>MIN(2,SUMIFS(德育素质!H:H,德育素质!B:B,B50,德育素质!D:D,"=社会责任记实分"))</f>
        <v>0</v>
      </c>
      <c r="G50" s="88">
        <f>SUMIFS(德育素质!H:H,德育素质!B:B,B50,德育素质!D:D,"=违纪违规扣分")</f>
        <v>0</v>
      </c>
      <c r="H50" s="88">
        <f>SUMIFS(德育素质!H:H,德育素质!B:B,B50,德育素质!D:D,"=荣誉称号加分")</f>
        <v>0</v>
      </c>
      <c r="I50" s="88">
        <f t="shared" si="0"/>
        <v>1</v>
      </c>
      <c r="J50" s="88">
        <f t="shared" si="1"/>
        <v>6.28</v>
      </c>
      <c r="K50" s="88">
        <f>(VLOOKUP(B50,智育素质!B:D,3,0)*10+50)*0.6</f>
        <v>48.588</v>
      </c>
      <c r="L50" s="88">
        <f>SUMIFS(体育素质!J:J,体育素质!B:B,B50,体育素质!D:D,"=体育课程成绩",体育素质!E:E,"=体育成绩")/40</f>
        <v>3.295</v>
      </c>
      <c r="M50" s="88">
        <f>SUMIFS(体育素质!L:L,体育素质!B:B,B50,体育素质!D:D,"=校内外体育竞赛")</f>
        <v>0</v>
      </c>
      <c r="N50" s="88">
        <f>SUMIFS(体育素质!L:L,体育素质!B:B,B50,体育素质!D:D,"=校内外体育活动",体育素质!E:E,"=早锻炼")</f>
        <v>0</v>
      </c>
      <c r="O50" s="88">
        <f>SUMIFS(体育素质!L:L,体育素质!B:B,B50,体育素质!D:D,"=校内外体育活动",体育素质!E:E,"=校园跑")</f>
        <v>0.630885416666667</v>
      </c>
      <c r="P50" s="88">
        <f t="shared" si="2"/>
        <v>0.630885416666667</v>
      </c>
      <c r="Q50" s="88">
        <f t="shared" si="3"/>
        <v>3.92588541666667</v>
      </c>
      <c r="R50" s="88">
        <f>MIN(0.5,SUMIFS(美育素质!L:L,美育素质!B:B,B50,美育素质!D:D,"=文化艺术实践"))</f>
        <v>0</v>
      </c>
      <c r="S50" s="88">
        <f>SUMIFS(美育素质!L:L,美育素质!B:B,B50,美育素质!D:D,"=校内外文化艺术竞赛")</f>
        <v>0</v>
      </c>
      <c r="T50" s="88">
        <f t="shared" si="4"/>
        <v>0</v>
      </c>
      <c r="U50" s="88">
        <f>MAX(0,SUMIFS(劳育素质!K:K,劳育素质!B:B,B50,劳育素质!D:D,"=劳动日常考核基础分")+SUMIFS(劳育素质!K:K,劳育素质!B:B,B50,劳育素质!D:D,"=活动与卫生加减分"))</f>
        <v>1.54366666666667</v>
      </c>
      <c r="V50" s="23">
        <f>SUMIFS(劳育素质!K:K,劳育素质!B:B,B50,劳育素质!D:D,"=志愿服务",劳育素质!F:F,"=A类+B类")</f>
        <v>0</v>
      </c>
      <c r="W50" s="23">
        <f>SUMIFS(劳育素质!K:K,劳育素质!B:B,B50,劳育素质!D:D,"=志愿服务",劳育素质!F:F,"=C类")</f>
        <v>0</v>
      </c>
      <c r="X50" s="23">
        <f t="shared" si="5"/>
        <v>0</v>
      </c>
      <c r="Y50" s="23">
        <f>SUMIFS(劳育素质!K:K,劳育素质!B:B,B50,劳育素质!D:D,"=实习实训")</f>
        <v>0</v>
      </c>
      <c r="Z50" s="23">
        <f t="shared" si="6"/>
        <v>1.54366666666667</v>
      </c>
      <c r="AA50" s="23">
        <f>SUMIFS(创新与实践素质!L:L,创新与实践素质!B:B,B50,创新与实践素质!D:D,"=创新创业素质")</f>
        <v>0</v>
      </c>
      <c r="AB50" s="23">
        <f>SUMIFS(创新与实践素质!L:L,创新与实践素质!B:B,B50,创新与实践素质!D:D,"=水平考试")</f>
        <v>0</v>
      </c>
      <c r="AC50" s="23">
        <f>SUMIFS(创新与实践素质!L:L,创新与实践素质!B:B,B50,创新与实践素质!D:D,"=社会实践")</f>
        <v>0</v>
      </c>
      <c r="AD50" s="23">
        <f>_xlfn.MAXIFS(创新与实践素质!L:L,创新与实践素质!B:B,B50,创新与实践素质!D:D,"=社会工作能力（工作表现）",创新与实践素质!G:G,"=上学期")+_xlfn.MAXIFS(创新与实践素质!L:L,创新与实践素质!B:B,B50,创新与实践素质!D:D,"=社会工作能力（工作表现）",创新与实践素质!G:G,"=下学期")</f>
        <v>0</v>
      </c>
      <c r="AE50" s="23">
        <f t="shared" si="7"/>
        <v>0</v>
      </c>
      <c r="AF50" s="23">
        <f t="shared" si="8"/>
        <v>60.3375520833333</v>
      </c>
    </row>
    <row r="51" spans="1:32">
      <c r="A51" s="41" t="s">
        <v>36</v>
      </c>
      <c r="B51" s="41" t="s">
        <v>55</v>
      </c>
      <c r="C51" s="41"/>
      <c r="D51" s="88">
        <f>SUMIFS(德育素质!H:H,德育素质!B:B,B51,德育素质!D:D,"=基本评定分")</f>
        <v>5.28</v>
      </c>
      <c r="E51" s="88">
        <f>MIN(2,SUMIFS(德育素质!H:H,德育素质!A:A,A51,德育素质!D:D,"=集体评定等级分",德育素质!E:E,"=班级考评等级")+SUMIFS(德育素质!H:H,德育素质!B:B,B51,德育素质!D:D,"=集体评定等级分"))</f>
        <v>1</v>
      </c>
      <c r="F51" s="88">
        <f>MIN(2,SUMIFS(德育素质!H:H,德育素质!B:B,B51,德育素质!D:D,"=社会责任记实分"))</f>
        <v>0</v>
      </c>
      <c r="G51" s="88">
        <f>SUMIFS(德育素质!H:H,德育素质!B:B,B51,德育素质!D:D,"=违纪违规扣分")</f>
        <v>0</v>
      </c>
      <c r="H51" s="88">
        <f>SUMIFS(德育素质!H:H,德育素质!B:B,B51,德育素质!D:D,"=荣誉称号加分")</f>
        <v>0</v>
      </c>
      <c r="I51" s="88">
        <f t="shared" si="0"/>
        <v>1</v>
      </c>
      <c r="J51" s="88">
        <f t="shared" si="1"/>
        <v>6.28</v>
      </c>
      <c r="K51" s="88">
        <f>(VLOOKUP(B51,智育素质!B:D,3,0)*10+50)*0.6</f>
        <v>47.37</v>
      </c>
      <c r="L51" s="88">
        <f>SUMIFS(体育素质!J:J,体育素质!B:B,B51,体育素质!D:D,"=体育课程成绩",体育素质!E:E,"=体育成绩")/40</f>
        <v>3.835</v>
      </c>
      <c r="M51" s="88">
        <f>SUMIFS(体育素质!L:L,体育素质!B:B,B51,体育素质!D:D,"=校内外体育竞赛")</f>
        <v>0.125</v>
      </c>
      <c r="N51" s="88">
        <f>SUMIFS(体育素质!L:L,体育素质!B:B,B51,体育素质!D:D,"=校内外体育活动",体育素质!E:E,"=早锻炼")</f>
        <v>0</v>
      </c>
      <c r="O51" s="88">
        <f>SUMIFS(体育素质!L:L,体育素质!B:B,B51,体育素质!D:D,"=校内外体育活动",体育素质!E:E,"=校园跑")</f>
        <v>1</v>
      </c>
      <c r="P51" s="88">
        <f t="shared" si="2"/>
        <v>1.125</v>
      </c>
      <c r="Q51" s="88">
        <f t="shared" si="3"/>
        <v>4.96</v>
      </c>
      <c r="R51" s="88">
        <f>MIN(0.5,SUMIFS(美育素质!L:L,美育素质!B:B,B51,美育素质!D:D,"=文化艺术实践"))</f>
        <v>0</v>
      </c>
      <c r="S51" s="88">
        <f>SUMIFS(美育素质!L:L,美育素质!B:B,B51,美育素质!D:D,"=校内外文化艺术竞赛")</f>
        <v>0</v>
      </c>
      <c r="T51" s="88">
        <f t="shared" si="4"/>
        <v>0</v>
      </c>
      <c r="U51" s="88">
        <f>MAX(0,SUMIFS(劳育素质!K:K,劳育素质!B:B,B51,劳育素质!D:D,"=劳动日常考核基础分")+SUMIFS(劳育素质!K:K,劳育素质!B:B,B51,劳育素质!D:D,"=活动与卫生加减分"))</f>
        <v>1.57283333333333</v>
      </c>
      <c r="V51" s="23">
        <f>SUMIFS(劳育素质!K:K,劳育素质!B:B,B51,劳育素质!D:D,"=志愿服务",劳育素质!F:F,"=A类+B类")</f>
        <v>0</v>
      </c>
      <c r="W51" s="23">
        <f>SUMIFS(劳育素质!K:K,劳育素质!B:B,B51,劳育素质!D:D,"=志愿服务",劳育素质!F:F,"=C类")</f>
        <v>0</v>
      </c>
      <c r="X51" s="23">
        <f t="shared" si="5"/>
        <v>0</v>
      </c>
      <c r="Y51" s="23">
        <f>SUMIFS(劳育素质!K:K,劳育素质!B:B,B51,劳育素质!D:D,"=实习实训")</f>
        <v>0</v>
      </c>
      <c r="Z51" s="23">
        <f t="shared" si="6"/>
        <v>1.57283333333333</v>
      </c>
      <c r="AA51" s="23">
        <f>SUMIFS(创新与实践素质!L:L,创新与实践素质!B:B,B51,创新与实践素质!D:D,"=创新创业素质")</f>
        <v>0</v>
      </c>
      <c r="AB51" s="23">
        <f>SUMIFS(创新与实践素质!L:L,创新与实践素质!B:B,B51,创新与实践素质!D:D,"=水平考试")</f>
        <v>0</v>
      </c>
      <c r="AC51" s="23">
        <f>SUMIFS(创新与实践素质!L:L,创新与实践素质!B:B,B51,创新与实践素质!D:D,"=社会实践")</f>
        <v>0</v>
      </c>
      <c r="AD51" s="23">
        <f>_xlfn.MAXIFS(创新与实践素质!L:L,创新与实践素质!B:B,B51,创新与实践素质!D:D,"=社会工作能力（工作表现）",创新与实践素质!G:G,"=上学期")+_xlfn.MAXIFS(创新与实践素质!L:L,创新与实践素质!B:B,B51,创新与实践素质!D:D,"=社会工作能力（工作表现）",创新与实践素质!G:G,"=下学期")</f>
        <v>0</v>
      </c>
      <c r="AE51" s="23">
        <f t="shared" si="7"/>
        <v>0</v>
      </c>
      <c r="AF51" s="23">
        <f t="shared" si="8"/>
        <v>60.1828333333333</v>
      </c>
    </row>
    <row r="52" spans="1:32">
      <c r="A52" s="41" t="s">
        <v>36</v>
      </c>
      <c r="B52" s="41" t="s">
        <v>56</v>
      </c>
      <c r="C52" s="41"/>
      <c r="D52" s="88">
        <f>SUMIFS(德育素质!H:H,德育素质!B:B,B52,德育素质!D:D,"=基本评定分")</f>
        <v>6</v>
      </c>
      <c r="E52" s="88">
        <f>MIN(2,SUMIFS(德育素质!H:H,德育素质!A:A,A52,德育素质!D:D,"=集体评定等级分",德育素质!E:E,"=班级考评等级")+SUMIFS(德育素质!H:H,德育素质!B:B,B52,德育素质!D:D,"=集体评定等级分"))</f>
        <v>1</v>
      </c>
      <c r="F52" s="88">
        <f>MIN(2,SUMIFS(德育素质!H:H,德育素质!B:B,B52,德育素质!D:D,"=社会责任记实分"))</f>
        <v>0</v>
      </c>
      <c r="G52" s="88">
        <f>SUMIFS(德育素质!H:H,德育素质!B:B,B52,德育素质!D:D,"=违纪违规扣分")</f>
        <v>0</v>
      </c>
      <c r="H52" s="88">
        <f>SUMIFS(德育素质!H:H,德育素质!B:B,B52,德育素质!D:D,"=荣誉称号加分")</f>
        <v>0.625</v>
      </c>
      <c r="I52" s="88">
        <f t="shared" si="0"/>
        <v>1.625</v>
      </c>
      <c r="J52" s="88">
        <f t="shared" si="1"/>
        <v>7.625</v>
      </c>
      <c r="K52" s="88">
        <f>(VLOOKUP(B52,智育素质!B:D,3,0)*10+50)*0.6</f>
        <v>46.578</v>
      </c>
      <c r="L52" s="88">
        <f>SUMIFS(体育素质!J:J,体育素质!B:B,B52,体育素质!D:D,"=体育课程成绩",体育素质!E:E,"=体育成绩")/40</f>
        <v>3.695</v>
      </c>
      <c r="M52" s="88">
        <f>SUMIFS(体育素质!L:L,体育素质!B:B,B52,体育素质!D:D,"=校内外体育竞赛")</f>
        <v>0</v>
      </c>
      <c r="N52" s="88">
        <f>SUMIFS(体育素质!L:L,体育素质!B:B,B52,体育素质!D:D,"=校内外体育活动",体育素质!E:E,"=早锻炼")</f>
        <v>0</v>
      </c>
      <c r="O52" s="88">
        <f>SUMIFS(体育素质!L:L,体育素质!B:B,B52,体育素质!D:D,"=校内外体育活动",体育素质!E:E,"=校园跑")</f>
        <v>0.7815625</v>
      </c>
      <c r="P52" s="88">
        <f t="shared" si="2"/>
        <v>0.7815625</v>
      </c>
      <c r="Q52" s="88">
        <f t="shared" si="3"/>
        <v>4.4765625</v>
      </c>
      <c r="R52" s="88">
        <f>MIN(0.5,SUMIFS(美育素质!L:L,美育素质!B:B,B52,美育素质!D:D,"=文化艺术实践"))</f>
        <v>0</v>
      </c>
      <c r="S52" s="88">
        <f>SUMIFS(美育素质!L:L,美育素质!B:B,B52,美育素质!D:D,"=校内外文化艺术竞赛")</f>
        <v>0.5</v>
      </c>
      <c r="T52" s="88">
        <f t="shared" si="4"/>
        <v>0.5</v>
      </c>
      <c r="U52" s="88">
        <f>MAX(0,SUMIFS(劳育素质!K:K,劳育素质!B:B,B52,劳育素质!D:D,"=劳动日常考核基础分")+SUMIFS(劳育素质!K:K,劳育素质!B:B,B52,劳育素质!D:D,"=活动与卫生加减分"))</f>
        <v>1.36033333333333</v>
      </c>
      <c r="V52" s="23">
        <f>SUMIFS(劳育素质!K:K,劳育素质!B:B,B52,劳育素质!D:D,"=志愿服务",劳育素质!F:F,"=A类+B类")</f>
        <v>2.425</v>
      </c>
      <c r="W52" s="23">
        <f>SUMIFS(劳育素质!K:K,劳育素质!B:B,B52,劳育素质!D:D,"=志愿服务",劳育素质!F:F,"=C类")</f>
        <v>0</v>
      </c>
      <c r="X52" s="23">
        <f t="shared" si="5"/>
        <v>2.425</v>
      </c>
      <c r="Y52" s="23">
        <f>SUMIFS(劳育素质!K:K,劳育素质!B:B,B52,劳育素质!D:D,"=实习实训")</f>
        <v>0</v>
      </c>
      <c r="Z52" s="23">
        <f t="shared" si="6"/>
        <v>3.78533333333333</v>
      </c>
      <c r="AA52" s="23">
        <f>SUMIFS(创新与实践素质!L:L,创新与实践素质!B:B,B52,创新与实践素质!D:D,"=创新创业素质")</f>
        <v>0</v>
      </c>
      <c r="AB52" s="23">
        <f>SUMIFS(创新与实践素质!L:L,创新与实践素质!B:B,B52,创新与实践素质!D:D,"=水平考试")</f>
        <v>0.716666666666667</v>
      </c>
      <c r="AC52" s="23">
        <f>SUMIFS(创新与实践素质!L:L,创新与实践素质!B:B,B52,创新与实践素质!D:D,"=社会实践")</f>
        <v>0.75</v>
      </c>
      <c r="AD52" s="23">
        <f>_xlfn.MAXIFS(创新与实践素质!L:L,创新与实践素质!B:B,B52,创新与实践素质!D:D,"=社会工作能力（工作表现）",创新与实践素质!G:G,"=上学期")+_xlfn.MAXIFS(创新与实践素质!L:L,创新与实践素质!B:B,B52,创新与实践素质!D:D,"=社会工作能力（工作表现）",创新与实践素质!G:G,"=下学期")</f>
        <v>0</v>
      </c>
      <c r="AE52" s="23">
        <f t="shared" si="7"/>
        <v>1.46666666666667</v>
      </c>
      <c r="AF52" s="23">
        <f t="shared" si="8"/>
        <v>64.4315625</v>
      </c>
    </row>
    <row r="53" spans="1:32">
      <c r="A53" s="41" t="s">
        <v>36</v>
      </c>
      <c r="B53" s="41" t="s">
        <v>57</v>
      </c>
      <c r="C53" s="41"/>
      <c r="D53" s="88">
        <f>SUMIFS(德育素质!H:H,德育素质!B:B,B53,德育素质!D:D,"=基本评定分")</f>
        <v>5.28</v>
      </c>
      <c r="E53" s="88">
        <f>MIN(2,SUMIFS(德育素质!H:H,德育素质!A:A,A53,德育素质!D:D,"=集体评定等级分",德育素质!E:E,"=班级考评等级")+SUMIFS(德育素质!H:H,德育素质!B:B,B53,德育素质!D:D,"=集体评定等级分"))</f>
        <v>1</v>
      </c>
      <c r="F53" s="88">
        <f>MIN(2,SUMIFS(德育素质!H:H,德育素质!B:B,B53,德育素质!D:D,"=社会责任记实分"))</f>
        <v>0</v>
      </c>
      <c r="G53" s="88">
        <f>SUMIFS(德育素质!H:H,德育素质!B:B,B53,德育素质!D:D,"=违纪违规扣分")</f>
        <v>0</v>
      </c>
      <c r="H53" s="88">
        <f>SUMIFS(德育素质!H:H,德育素质!B:B,B53,德育素质!D:D,"=荣誉称号加分")</f>
        <v>0</v>
      </c>
      <c r="I53" s="88">
        <f t="shared" si="0"/>
        <v>1</v>
      </c>
      <c r="J53" s="88">
        <f t="shared" si="1"/>
        <v>6.28</v>
      </c>
      <c r="K53" s="88">
        <f>(VLOOKUP(B53,智育素质!B:D,3,0)*10+50)*0.6</f>
        <v>47.052</v>
      </c>
      <c r="L53" s="88">
        <f>SUMIFS(体育素质!J:J,体育素质!B:B,B53,体育素质!D:D,"=体育课程成绩",体育素质!E:E,"=体育成绩")/40</f>
        <v>4.445</v>
      </c>
      <c r="M53" s="88">
        <f>SUMIFS(体育素质!L:L,体育素质!B:B,B53,体育素质!D:D,"=校内外体育竞赛")</f>
        <v>0</v>
      </c>
      <c r="N53" s="88">
        <f>SUMIFS(体育素质!L:L,体育素质!B:B,B53,体育素质!D:D,"=校内外体育活动",体育素质!E:E,"=早锻炼")</f>
        <v>0</v>
      </c>
      <c r="O53" s="88">
        <f>SUMIFS(体育素质!L:L,体育素质!B:B,B53,体育素质!D:D,"=校内外体育活动",体育素质!E:E,"=校园跑")</f>
        <v>1</v>
      </c>
      <c r="P53" s="88">
        <f t="shared" si="2"/>
        <v>1</v>
      </c>
      <c r="Q53" s="88">
        <f t="shared" si="3"/>
        <v>5.445</v>
      </c>
      <c r="R53" s="88">
        <f>MIN(0.5,SUMIFS(美育素质!L:L,美育素质!B:B,B53,美育素质!D:D,"=文化艺术实践"))</f>
        <v>0</v>
      </c>
      <c r="S53" s="88">
        <f>SUMIFS(美育素质!L:L,美育素质!B:B,B53,美育素质!D:D,"=校内外文化艺术竞赛")</f>
        <v>0</v>
      </c>
      <c r="T53" s="88">
        <f t="shared" si="4"/>
        <v>0</v>
      </c>
      <c r="U53" s="88">
        <f>MAX(0,SUMIFS(劳育素质!K:K,劳育素质!B:B,B53,劳育素质!D:D,"=劳动日常考核基础分")+SUMIFS(劳育素质!K:K,劳育素质!B:B,B53,劳育素质!D:D,"=活动与卫生加减分"))</f>
        <v>1.55583333333333</v>
      </c>
      <c r="V53" s="23">
        <f>SUMIFS(劳育素质!K:K,劳育素质!B:B,B53,劳育素质!D:D,"=志愿服务",劳育素质!F:F,"=A类+B类")</f>
        <v>0</v>
      </c>
      <c r="W53" s="23">
        <f>SUMIFS(劳育素质!K:K,劳育素质!B:B,B53,劳育素质!D:D,"=志愿服务",劳育素质!F:F,"=C类")</f>
        <v>0</v>
      </c>
      <c r="X53" s="23">
        <f t="shared" si="5"/>
        <v>0</v>
      </c>
      <c r="Y53" s="23">
        <f>SUMIFS(劳育素质!K:K,劳育素质!B:B,B53,劳育素质!D:D,"=实习实训")</f>
        <v>0</v>
      </c>
      <c r="Z53" s="23">
        <f t="shared" si="6"/>
        <v>1.55583333333333</v>
      </c>
      <c r="AA53" s="23">
        <f>SUMIFS(创新与实践素质!L:L,创新与实践素质!B:B,B53,创新与实践素质!D:D,"=创新创业素质")</f>
        <v>0</v>
      </c>
      <c r="AB53" s="23">
        <f>SUMIFS(创新与实践素质!L:L,创新与实践素质!B:B,B53,创新与实践素质!D:D,"=水平考试")</f>
        <v>0</v>
      </c>
      <c r="AC53" s="23">
        <f>SUMIFS(创新与实践素质!L:L,创新与实践素质!B:B,B53,创新与实践素质!D:D,"=社会实践")</f>
        <v>0</v>
      </c>
      <c r="AD53" s="23">
        <f>_xlfn.MAXIFS(创新与实践素质!L:L,创新与实践素质!B:B,B53,创新与实践素质!D:D,"=社会工作能力（工作表现）",创新与实践素质!G:G,"=上学期")+_xlfn.MAXIFS(创新与实践素质!L:L,创新与实践素质!B:B,B53,创新与实践素质!D:D,"=社会工作能力（工作表现）",创新与实践素质!G:G,"=下学期")</f>
        <v>0</v>
      </c>
      <c r="AE53" s="23">
        <f t="shared" si="7"/>
        <v>0</v>
      </c>
      <c r="AF53" s="23">
        <f t="shared" si="8"/>
        <v>60.3328333333333</v>
      </c>
    </row>
    <row r="54" spans="1:32">
      <c r="A54" s="41" t="s">
        <v>36</v>
      </c>
      <c r="B54" s="41" t="s">
        <v>58</v>
      </c>
      <c r="C54" s="41"/>
      <c r="D54" s="88">
        <f>SUMIFS(德育素质!H:H,德育素质!B:B,B54,德育素质!D:D,"=基本评定分")</f>
        <v>6</v>
      </c>
      <c r="E54" s="88">
        <f>MIN(2,SUMIFS(德育素质!H:H,德育素质!A:A,A54,德育素质!D:D,"=集体评定等级分",德育素质!E:E,"=班级考评等级")+SUMIFS(德育素质!H:H,德育素质!B:B,B54,德育素质!D:D,"=集体评定等级分"))</f>
        <v>1</v>
      </c>
      <c r="F54" s="88">
        <f>MIN(2,SUMIFS(德育素质!H:H,德育素质!B:B,B54,德育素质!D:D,"=社会责任记实分"))</f>
        <v>0</v>
      </c>
      <c r="G54" s="88">
        <f>SUMIFS(德育素质!H:H,德育素质!B:B,B54,德育素质!D:D,"=违纪违规扣分")</f>
        <v>0</v>
      </c>
      <c r="H54" s="88">
        <f>SUMIFS(德育素质!H:H,德育素质!B:B,B54,德育素质!D:D,"=荣誉称号加分")</f>
        <v>0</v>
      </c>
      <c r="I54" s="88">
        <f t="shared" si="0"/>
        <v>1</v>
      </c>
      <c r="J54" s="88">
        <f t="shared" si="1"/>
        <v>7</v>
      </c>
      <c r="K54" s="88">
        <f>(VLOOKUP(B54,智育素质!B:D,3,0)*10+50)*0.6</f>
        <v>46.608</v>
      </c>
      <c r="L54" s="88">
        <f>SUMIFS(体育素质!J:J,体育素质!B:B,B54,体育素质!D:D,"=体育课程成绩",体育素质!E:E,"=体育成绩")/40</f>
        <v>3.245</v>
      </c>
      <c r="M54" s="88">
        <f>SUMIFS(体育素质!L:L,体育素质!B:B,B54,体育素质!D:D,"=校内外体育竞赛")</f>
        <v>0</v>
      </c>
      <c r="N54" s="88">
        <f>SUMIFS(体育素质!L:L,体育素质!B:B,B54,体育素质!D:D,"=校内外体育活动",体育素质!E:E,"=早锻炼")</f>
        <v>0</v>
      </c>
      <c r="O54" s="88">
        <f>SUMIFS(体育素质!L:L,体育素质!B:B,B54,体育素质!D:D,"=校内外体育活动",体育素质!E:E,"=校园跑")</f>
        <v>0.625</v>
      </c>
      <c r="P54" s="88">
        <f t="shared" si="2"/>
        <v>0.625</v>
      </c>
      <c r="Q54" s="88">
        <f t="shared" si="3"/>
        <v>3.87</v>
      </c>
      <c r="R54" s="88">
        <f>MIN(0.5,SUMIFS(美育素质!L:L,美育素质!B:B,B54,美育素质!D:D,"=文化艺术实践"))</f>
        <v>0</v>
      </c>
      <c r="S54" s="88">
        <f>SUMIFS(美育素质!L:L,美育素质!B:B,B54,美育素质!D:D,"=校内外文化艺术竞赛")</f>
        <v>0</v>
      </c>
      <c r="T54" s="88">
        <f t="shared" si="4"/>
        <v>0</v>
      </c>
      <c r="U54" s="88">
        <f>MAX(0,SUMIFS(劳育素质!K:K,劳育素质!B:B,B54,劳育素质!D:D,"=劳动日常考核基础分")+SUMIFS(劳育素质!K:K,劳育素质!B:B,B54,劳育素质!D:D,"=活动与卫生加减分"))</f>
        <v>1.36033333333333</v>
      </c>
      <c r="V54" s="23">
        <f>SUMIFS(劳育素质!K:K,劳育素质!B:B,B54,劳育素质!D:D,"=志愿服务",劳育素质!F:F,"=A类+B类")</f>
        <v>0</v>
      </c>
      <c r="W54" s="23">
        <f>SUMIFS(劳育素质!K:K,劳育素质!B:B,B54,劳育素质!D:D,"=志愿服务",劳育素质!F:F,"=C类")</f>
        <v>0</v>
      </c>
      <c r="X54" s="23">
        <f t="shared" si="5"/>
        <v>0</v>
      </c>
      <c r="Y54" s="23">
        <f>SUMIFS(劳育素质!K:K,劳育素质!B:B,B54,劳育素质!D:D,"=实习实训")</f>
        <v>0</v>
      </c>
      <c r="Z54" s="23">
        <f t="shared" si="6"/>
        <v>1.36033333333333</v>
      </c>
      <c r="AA54" s="23">
        <f>SUMIFS(创新与实践素质!L:L,创新与实践素质!B:B,B54,创新与实践素质!D:D,"=创新创业素质")</f>
        <v>0</v>
      </c>
      <c r="AB54" s="23">
        <f>SUMIFS(创新与实践素质!L:L,创新与实践素质!B:B,B54,创新与实践素质!D:D,"=水平考试")</f>
        <v>0</v>
      </c>
      <c r="AC54" s="23">
        <f>SUMIFS(创新与实践素质!L:L,创新与实践素质!B:B,B54,创新与实践素质!D:D,"=社会实践")</f>
        <v>0</v>
      </c>
      <c r="AD54" s="23">
        <f>_xlfn.MAXIFS(创新与实践素质!L:L,创新与实践素质!B:B,B54,创新与实践素质!D:D,"=社会工作能力（工作表现）",创新与实践素质!G:G,"=上学期")+_xlfn.MAXIFS(创新与实践素质!L:L,创新与实践素质!B:B,B54,创新与实践素质!D:D,"=社会工作能力（工作表现）",创新与实践素质!G:G,"=下学期")</f>
        <v>0.8</v>
      </c>
      <c r="AE54" s="23">
        <f t="shared" si="7"/>
        <v>0.8</v>
      </c>
      <c r="AF54" s="23">
        <f t="shared" si="8"/>
        <v>59.6383333333333</v>
      </c>
    </row>
    <row r="55" spans="1:32">
      <c r="A55" s="41" t="s">
        <v>36</v>
      </c>
      <c r="B55" s="41" t="s">
        <v>59</v>
      </c>
      <c r="C55" s="41"/>
      <c r="D55" s="88">
        <f>SUMIFS(德育素质!H:H,德育素质!B:B,B55,德育素质!D:D,"=基本评定分")</f>
        <v>5.28</v>
      </c>
      <c r="E55" s="88">
        <f>MIN(2,SUMIFS(德育素质!H:H,德育素质!A:A,A55,德育素质!D:D,"=集体评定等级分",德育素质!E:E,"=班级考评等级")+SUMIFS(德育素质!H:H,德育素质!B:B,B55,德育素质!D:D,"=集体评定等级分"))</f>
        <v>1</v>
      </c>
      <c r="F55" s="88">
        <f>MIN(2,SUMIFS(德育素质!H:H,德育素质!B:B,B55,德育素质!D:D,"=社会责任记实分"))</f>
        <v>0</v>
      </c>
      <c r="G55" s="88">
        <f>SUMIFS(德育素质!H:H,德育素质!B:B,B55,德育素质!D:D,"=违纪违规扣分")</f>
        <v>0</v>
      </c>
      <c r="H55" s="88">
        <f>SUMIFS(德育素质!H:H,德育素质!B:B,B55,德育素质!D:D,"=荣誉称号加分")</f>
        <v>0</v>
      </c>
      <c r="I55" s="88">
        <f t="shared" si="0"/>
        <v>1</v>
      </c>
      <c r="J55" s="88">
        <f t="shared" si="1"/>
        <v>6.28</v>
      </c>
      <c r="K55" s="88">
        <f>(VLOOKUP(B55,智育素质!B:D,3,0)*10+50)*0.6</f>
        <v>42.576</v>
      </c>
      <c r="L55" s="88">
        <f>SUMIFS(体育素质!J:J,体育素质!B:B,B55,体育素质!D:D,"=体育课程成绩",体育素质!E:E,"=体育成绩")/40</f>
        <v>3.835</v>
      </c>
      <c r="M55" s="88">
        <f>SUMIFS(体育素质!L:L,体育素质!B:B,B55,体育素质!D:D,"=校内外体育竞赛")</f>
        <v>0</v>
      </c>
      <c r="N55" s="88">
        <f>SUMIFS(体育素质!L:L,体育素质!B:B,B55,体育素质!D:D,"=校内外体育活动",体育素质!E:E,"=早锻炼")</f>
        <v>0</v>
      </c>
      <c r="O55" s="88">
        <f>SUMIFS(体育素质!L:L,体育素质!B:B,B55,体育素质!D:D,"=校内外体育活动",体育素质!E:E,"=校园跑")</f>
        <v>0.635989583333333</v>
      </c>
      <c r="P55" s="88">
        <f t="shared" si="2"/>
        <v>0.635989583333333</v>
      </c>
      <c r="Q55" s="88">
        <f t="shared" si="3"/>
        <v>4.47098958333333</v>
      </c>
      <c r="R55" s="88">
        <f>MIN(0.5,SUMIFS(美育素质!L:L,美育素质!B:B,B55,美育素质!D:D,"=文化艺术实践"))</f>
        <v>0</v>
      </c>
      <c r="S55" s="88">
        <f>SUMIFS(美育素质!L:L,美育素质!B:B,B55,美育素质!D:D,"=校内外文化艺术竞赛")</f>
        <v>0</v>
      </c>
      <c r="T55" s="88">
        <f t="shared" si="4"/>
        <v>0</v>
      </c>
      <c r="U55" s="88">
        <f>MAX(0,SUMIFS(劳育素质!K:K,劳育素质!B:B,B55,劳育素质!D:D,"=劳动日常考核基础分")+SUMIFS(劳育素质!K:K,劳育素质!B:B,B55,劳育素质!D:D,"=活动与卫生加减分"))</f>
        <v>1.51855555555555</v>
      </c>
      <c r="V55" s="23">
        <f>SUMIFS(劳育素质!K:K,劳育素质!B:B,B55,劳育素质!D:D,"=志愿服务",劳育素质!F:F,"=A类+B类")</f>
        <v>0</v>
      </c>
      <c r="W55" s="23">
        <f>SUMIFS(劳育素质!K:K,劳育素质!B:B,B55,劳育素质!D:D,"=志愿服务",劳育素质!F:F,"=C类")</f>
        <v>0</v>
      </c>
      <c r="X55" s="23">
        <f t="shared" si="5"/>
        <v>0</v>
      </c>
      <c r="Y55" s="23">
        <f>SUMIFS(劳育素质!K:K,劳育素质!B:B,B55,劳育素质!D:D,"=实习实训")</f>
        <v>0</v>
      </c>
      <c r="Z55" s="23">
        <f t="shared" si="6"/>
        <v>1.51855555555555</v>
      </c>
      <c r="AA55" s="23">
        <f>SUMIFS(创新与实践素质!L:L,创新与实践素质!B:B,B55,创新与实践素质!D:D,"=创新创业素质")</f>
        <v>0</v>
      </c>
      <c r="AB55" s="23">
        <f>SUMIFS(创新与实践素质!L:L,创新与实践素质!B:B,B55,创新与实践素质!D:D,"=水平考试")</f>
        <v>0</v>
      </c>
      <c r="AC55" s="23">
        <f>SUMIFS(创新与实践素质!L:L,创新与实践素质!B:B,B55,创新与实践素质!D:D,"=社会实践")</f>
        <v>0</v>
      </c>
      <c r="AD55" s="23">
        <f>_xlfn.MAXIFS(创新与实践素质!L:L,创新与实践素质!B:B,B55,创新与实践素质!D:D,"=社会工作能力（工作表现）",创新与实践素质!G:G,"=上学期")+_xlfn.MAXIFS(创新与实践素质!L:L,创新与实践素质!B:B,B55,创新与实践素质!D:D,"=社会工作能力（工作表现）",创新与实践素质!G:G,"=下学期")</f>
        <v>0</v>
      </c>
      <c r="AE55" s="23">
        <f t="shared" si="7"/>
        <v>0</v>
      </c>
      <c r="AF55" s="23">
        <f t="shared" si="8"/>
        <v>54.8455451388889</v>
      </c>
    </row>
    <row r="56" spans="1:32">
      <c r="A56" s="41" t="s">
        <v>36</v>
      </c>
      <c r="B56" s="41" t="s">
        <v>60</v>
      </c>
      <c r="C56" s="41"/>
      <c r="D56" s="88">
        <f>SUMIFS(德育素质!H:H,德育素质!B:B,B56,德育素质!D:D,"=基本评定分")</f>
        <v>5.28</v>
      </c>
      <c r="E56" s="88">
        <f>MIN(2,SUMIFS(德育素质!H:H,德育素质!A:A,A56,德育素质!D:D,"=集体评定等级分",德育素质!E:E,"=班级考评等级")+SUMIFS(德育素质!H:H,德育素质!B:B,B56,德育素质!D:D,"=集体评定等级分"))</f>
        <v>1</v>
      </c>
      <c r="F56" s="88">
        <f>MIN(2,SUMIFS(德育素质!H:H,德育素质!B:B,B56,德育素质!D:D,"=社会责任记实分"))</f>
        <v>0</v>
      </c>
      <c r="G56" s="88">
        <f>SUMIFS(德育素质!H:H,德育素质!B:B,B56,德育素质!D:D,"=违纪违规扣分")</f>
        <v>0</v>
      </c>
      <c r="H56" s="88">
        <f>SUMIFS(德育素质!H:H,德育素质!B:B,B56,德育素质!D:D,"=荣誉称号加分")</f>
        <v>0</v>
      </c>
      <c r="I56" s="88">
        <f t="shared" si="0"/>
        <v>1</v>
      </c>
      <c r="J56" s="88">
        <f t="shared" si="1"/>
        <v>6.28</v>
      </c>
      <c r="K56" s="88">
        <f>(VLOOKUP(B56,智育素质!B:D,3,0)*10+50)*0.6</f>
        <v>45.408</v>
      </c>
      <c r="L56" s="88">
        <f>SUMIFS(体育素质!J:J,体育素质!B:B,B56,体育素质!D:D,"=体育课程成绩",体育素质!E:E,"=体育成绩")/40</f>
        <v>3.17</v>
      </c>
      <c r="M56" s="88">
        <f>SUMIFS(体育素质!L:L,体育素质!B:B,B56,体育素质!D:D,"=校内外体育竞赛")</f>
        <v>0</v>
      </c>
      <c r="N56" s="88">
        <f>SUMIFS(体育素质!L:L,体育素质!B:B,B56,体育素质!D:D,"=校内外体育活动",体育素质!E:E,"=早锻炼")</f>
        <v>0</v>
      </c>
      <c r="O56" s="88">
        <f>SUMIFS(体育素质!L:L,体育素质!B:B,B56,体育素质!D:D,"=校内外体育活动",体育素质!E:E,"=校园跑")</f>
        <v>0.640572916666667</v>
      </c>
      <c r="P56" s="88">
        <f t="shared" si="2"/>
        <v>0.640572916666667</v>
      </c>
      <c r="Q56" s="88">
        <f t="shared" si="3"/>
        <v>3.81057291666667</v>
      </c>
      <c r="R56" s="88">
        <f>MIN(0.5,SUMIFS(美育素质!L:L,美育素质!B:B,B56,美育素质!D:D,"=文化艺术实践"))</f>
        <v>0</v>
      </c>
      <c r="S56" s="88">
        <f>SUMIFS(美育素质!L:L,美育素质!B:B,B56,美育素质!D:D,"=校内外文化艺术竞赛")</f>
        <v>0</v>
      </c>
      <c r="T56" s="88">
        <f t="shared" si="4"/>
        <v>0</v>
      </c>
      <c r="U56" s="88">
        <f>MAX(0,SUMIFS(劳育素质!K:K,劳育素质!B:B,B56,劳育素质!D:D,"=劳动日常考核基础分")+SUMIFS(劳育素质!K:K,劳育素质!B:B,B56,劳育素质!D:D,"=活动与卫生加减分"))</f>
        <v>1.41309523809524</v>
      </c>
      <c r="V56" s="23">
        <f>SUMIFS(劳育素质!K:K,劳育素质!B:B,B56,劳育素质!D:D,"=志愿服务",劳育素质!F:F,"=A类+B类")</f>
        <v>0</v>
      </c>
      <c r="W56" s="23">
        <f>SUMIFS(劳育素质!K:K,劳育素质!B:B,B56,劳育素质!D:D,"=志愿服务",劳育素质!F:F,"=C类")</f>
        <v>0</v>
      </c>
      <c r="X56" s="23">
        <f t="shared" si="5"/>
        <v>0</v>
      </c>
      <c r="Y56" s="23">
        <f>SUMIFS(劳育素质!K:K,劳育素质!B:B,B56,劳育素质!D:D,"=实习实训")</f>
        <v>0</v>
      </c>
      <c r="Z56" s="23">
        <f t="shared" si="6"/>
        <v>1.41309523809524</v>
      </c>
      <c r="AA56" s="23">
        <f>SUMIFS(创新与实践素质!L:L,创新与实践素质!B:B,B56,创新与实践素质!D:D,"=创新创业素质")</f>
        <v>0</v>
      </c>
      <c r="AB56" s="23">
        <f>SUMIFS(创新与实践素质!L:L,创新与实践素质!B:B,B56,创新与实践素质!D:D,"=水平考试")</f>
        <v>0</v>
      </c>
      <c r="AC56" s="23">
        <f>SUMIFS(创新与实践素质!L:L,创新与实践素质!B:B,B56,创新与实践素质!D:D,"=社会实践")</f>
        <v>0</v>
      </c>
      <c r="AD56" s="23">
        <f>_xlfn.MAXIFS(创新与实践素质!L:L,创新与实践素质!B:B,B56,创新与实践素质!D:D,"=社会工作能力（工作表现）",创新与实践素质!G:G,"=上学期")+_xlfn.MAXIFS(创新与实践素质!L:L,创新与实践素质!B:B,B56,创新与实践素质!D:D,"=社会工作能力（工作表现）",创新与实践素质!G:G,"=下学期")</f>
        <v>0</v>
      </c>
      <c r="AE56" s="23">
        <f t="shared" si="7"/>
        <v>0</v>
      </c>
      <c r="AF56" s="23">
        <f t="shared" si="8"/>
        <v>56.9116681547619</v>
      </c>
    </row>
    <row r="57" spans="1:32">
      <c r="A57" s="41" t="s">
        <v>36</v>
      </c>
      <c r="B57" s="41" t="s">
        <v>61</v>
      </c>
      <c r="C57" s="41"/>
      <c r="D57" s="88">
        <f>SUMIFS(德育素质!H:H,德育素质!B:B,B57,德育素质!D:D,"=基本评定分")</f>
        <v>6</v>
      </c>
      <c r="E57" s="88">
        <f>MIN(2,SUMIFS(德育素质!H:H,德育素质!A:A,A57,德育素质!D:D,"=集体评定等级分",德育素质!E:E,"=班级考评等级")+SUMIFS(德育素质!H:H,德育素质!B:B,B57,德育素质!D:D,"=集体评定等级分"))</f>
        <v>1</v>
      </c>
      <c r="F57" s="88">
        <f>MIN(2,SUMIFS(德育素质!H:H,德育素质!B:B,B57,德育素质!D:D,"=社会责任记实分"))</f>
        <v>0</v>
      </c>
      <c r="G57" s="88">
        <f>SUMIFS(德育素质!H:H,德育素质!B:B,B57,德育素质!D:D,"=违纪违规扣分")</f>
        <v>0</v>
      </c>
      <c r="H57" s="88">
        <f>SUMIFS(德育素质!H:H,德育素质!B:B,B57,德育素质!D:D,"=荣誉称号加分")</f>
        <v>0</v>
      </c>
      <c r="I57" s="88">
        <f t="shared" si="0"/>
        <v>1</v>
      </c>
      <c r="J57" s="88">
        <f t="shared" si="1"/>
        <v>7</v>
      </c>
      <c r="K57" s="88">
        <f>(VLOOKUP(B57,智育素质!B:D,3,0)*10+50)*0.6</f>
        <v>44.958</v>
      </c>
      <c r="L57" s="88">
        <f>SUMIFS(体育素质!J:J,体育素质!B:B,B57,体育素质!D:D,"=体育课程成绩",体育素质!E:E,"=体育成绩")/40</f>
        <v>3.24</v>
      </c>
      <c r="M57" s="88">
        <f>SUMIFS(体育素质!L:L,体育素质!B:B,B57,体育素质!D:D,"=校内外体育竞赛")</f>
        <v>0</v>
      </c>
      <c r="N57" s="88">
        <f>SUMIFS(体育素质!L:L,体育素质!B:B,B57,体育素质!D:D,"=校内外体育活动",体育素质!E:E,"=早锻炼")</f>
        <v>0</v>
      </c>
      <c r="O57" s="88">
        <f>SUMIFS(体育素质!L:L,体育素质!B:B,B57,体育素质!D:D,"=校内外体育活动",体育素质!E:E,"=校园跑")</f>
        <v>0.625520833333333</v>
      </c>
      <c r="P57" s="88">
        <f t="shared" si="2"/>
        <v>0.625520833333333</v>
      </c>
      <c r="Q57" s="88">
        <f t="shared" si="3"/>
        <v>3.86552083333333</v>
      </c>
      <c r="R57" s="88">
        <f>MIN(0.5,SUMIFS(美育素质!L:L,美育素质!B:B,B57,美育素质!D:D,"=文化艺术实践"))</f>
        <v>0</v>
      </c>
      <c r="S57" s="88">
        <f>SUMIFS(美育素质!L:L,美育素质!B:B,B57,美育素质!D:D,"=校内外文化艺术竞赛")</f>
        <v>0</v>
      </c>
      <c r="T57" s="88">
        <f t="shared" si="4"/>
        <v>0</v>
      </c>
      <c r="U57" s="88">
        <f>MAX(0,SUMIFS(劳育素质!K:K,劳育素质!B:B,B57,劳育素质!D:D,"=劳动日常考核基础分")+SUMIFS(劳育素质!K:K,劳育素质!B:B,B57,劳育素质!D:D,"=活动与卫生加减分"))</f>
        <v>1.43809523809524</v>
      </c>
      <c r="V57" s="23">
        <f>SUMIFS(劳育素质!K:K,劳育素质!B:B,B57,劳育素质!D:D,"=志愿服务",劳育素质!F:F,"=A类+B类")</f>
        <v>0</v>
      </c>
      <c r="W57" s="23">
        <f>SUMIFS(劳育素质!K:K,劳育素质!B:B,B57,劳育素质!D:D,"=志愿服务",劳育素质!F:F,"=C类")</f>
        <v>0</v>
      </c>
      <c r="X57" s="23">
        <f t="shared" si="5"/>
        <v>0</v>
      </c>
      <c r="Y57" s="23">
        <f>SUMIFS(劳育素质!K:K,劳育素质!B:B,B57,劳育素质!D:D,"=实习实训")</f>
        <v>0</v>
      </c>
      <c r="Z57" s="23">
        <f t="shared" si="6"/>
        <v>1.43809523809524</v>
      </c>
      <c r="AA57" s="23">
        <f>SUMIFS(创新与实践素质!L:L,创新与实践素质!B:B,B57,创新与实践素质!D:D,"=创新创业素质")</f>
        <v>0</v>
      </c>
      <c r="AB57" s="23">
        <f>SUMIFS(创新与实践素质!L:L,创新与实践素质!B:B,B57,创新与实践素质!D:D,"=水平考试")</f>
        <v>0</v>
      </c>
      <c r="AC57" s="23">
        <f>SUMIFS(创新与实践素质!L:L,创新与实践素质!B:B,B57,创新与实践素质!D:D,"=社会实践")</f>
        <v>0</v>
      </c>
      <c r="AD57" s="23">
        <f>_xlfn.MAXIFS(创新与实践素质!L:L,创新与实践素质!B:B,B57,创新与实践素质!D:D,"=社会工作能力（工作表现）",创新与实践素质!G:G,"=上学期")+_xlfn.MAXIFS(创新与实践素质!L:L,创新与实践素质!B:B,B57,创新与实践素质!D:D,"=社会工作能力（工作表现）",创新与实践素质!G:G,"=下学期")</f>
        <v>0</v>
      </c>
      <c r="AE57" s="23">
        <f t="shared" si="7"/>
        <v>0</v>
      </c>
      <c r="AF57" s="23">
        <f t="shared" si="8"/>
        <v>57.2616160714286</v>
      </c>
    </row>
    <row r="58" spans="1:32">
      <c r="A58" s="41" t="s">
        <v>36</v>
      </c>
      <c r="B58" s="41" t="s">
        <v>62</v>
      </c>
      <c r="C58" s="41"/>
      <c r="D58" s="88">
        <f>SUMIFS(德育素质!H:H,德育素质!B:B,B58,德育素质!D:D,"=基本评定分")</f>
        <v>5.28</v>
      </c>
      <c r="E58" s="88">
        <f>MIN(2,SUMIFS(德育素质!H:H,德育素质!A:A,A58,德育素质!D:D,"=集体评定等级分",德育素质!E:E,"=班级考评等级")+SUMIFS(德育素质!H:H,德育素质!B:B,B58,德育素质!D:D,"=集体评定等级分"))</f>
        <v>1</v>
      </c>
      <c r="F58" s="88">
        <f>MIN(2,SUMIFS(德育素质!H:H,德育素质!B:B,B58,德育素质!D:D,"=社会责任记实分"))</f>
        <v>0</v>
      </c>
      <c r="G58" s="88">
        <f>SUMIFS(德育素质!H:H,德育素质!B:B,B58,德育素质!D:D,"=违纪违规扣分")</f>
        <v>0</v>
      </c>
      <c r="H58" s="88">
        <f>SUMIFS(德育素质!H:H,德育素质!B:B,B58,德育素质!D:D,"=荣誉称号加分")</f>
        <v>0</v>
      </c>
      <c r="I58" s="88">
        <f t="shared" si="0"/>
        <v>1</v>
      </c>
      <c r="J58" s="88">
        <f t="shared" si="1"/>
        <v>6.28</v>
      </c>
      <c r="K58" s="88">
        <f>(VLOOKUP(B58,智育素质!B:D,3,0)*10+50)*0.6</f>
        <v>45.42</v>
      </c>
      <c r="L58" s="88">
        <f>SUMIFS(体育素质!J:J,体育素质!B:B,B58,体育素质!D:D,"=体育课程成绩",体育素质!E:E,"=体育成绩")/40</f>
        <v>2.99166666666667</v>
      </c>
      <c r="M58" s="88">
        <f>SUMIFS(体育素质!L:L,体育素质!B:B,B58,体育素质!D:D,"=校内外体育竞赛")</f>
        <v>0</v>
      </c>
      <c r="N58" s="88">
        <f>SUMIFS(体育素质!L:L,体育素质!B:B,B58,体育素质!D:D,"=校内外体育活动",体育素质!E:E,"=早锻炼")</f>
        <v>0</v>
      </c>
      <c r="O58" s="88">
        <f>SUMIFS(体育素质!L:L,体育素质!B:B,B58,体育素质!D:D,"=校内外体育活动",体育素质!E:E,"=校园跑")</f>
        <v>0</v>
      </c>
      <c r="P58" s="88">
        <f t="shared" si="2"/>
        <v>0</v>
      </c>
      <c r="Q58" s="88">
        <f t="shared" si="3"/>
        <v>2.99166666666667</v>
      </c>
      <c r="R58" s="88">
        <f>MIN(0.5,SUMIFS(美育素质!L:L,美育素质!B:B,B58,美育素质!D:D,"=文化艺术实践"))</f>
        <v>0</v>
      </c>
      <c r="S58" s="88">
        <f>SUMIFS(美育素质!L:L,美育素质!B:B,B58,美育素质!D:D,"=校内外文化艺术竞赛")</f>
        <v>0</v>
      </c>
      <c r="T58" s="88">
        <f t="shared" si="4"/>
        <v>0</v>
      </c>
      <c r="U58" s="88">
        <f>MAX(0,SUMIFS(劳育素质!K:K,劳育素质!B:B,B58,劳育素质!D:D,"=劳动日常考核基础分")+SUMIFS(劳育素质!K:K,劳育素质!B:B,B58,劳育素质!D:D,"=活动与卫生加减分"))</f>
        <v>1.4462</v>
      </c>
      <c r="V58" s="23">
        <f>SUMIFS(劳育素质!K:K,劳育素质!B:B,B58,劳育素质!D:D,"=志愿服务",劳育素质!F:F,"=A类+B类")</f>
        <v>0</v>
      </c>
      <c r="W58" s="23">
        <f>SUMIFS(劳育素质!K:K,劳育素质!B:B,B58,劳育素质!D:D,"=志愿服务",劳育素质!F:F,"=C类")</f>
        <v>0</v>
      </c>
      <c r="X58" s="23">
        <f t="shared" si="5"/>
        <v>0</v>
      </c>
      <c r="Y58" s="23">
        <f>SUMIFS(劳育素质!K:K,劳育素质!B:B,B58,劳育素质!D:D,"=实习实训")</f>
        <v>0</v>
      </c>
      <c r="Z58" s="23">
        <f t="shared" si="6"/>
        <v>1.4462</v>
      </c>
      <c r="AA58" s="23">
        <f>SUMIFS(创新与实践素质!L:L,创新与实践素质!B:B,B58,创新与实践素质!D:D,"=创新创业素质")</f>
        <v>0</v>
      </c>
      <c r="AB58" s="23">
        <f>SUMIFS(创新与实践素质!L:L,创新与实践素质!B:B,B58,创新与实践素质!D:D,"=水平考试")</f>
        <v>0</v>
      </c>
      <c r="AC58" s="23">
        <f>SUMIFS(创新与实践素质!L:L,创新与实践素质!B:B,B58,创新与实践素质!D:D,"=社会实践")</f>
        <v>0</v>
      </c>
      <c r="AD58" s="23">
        <f>_xlfn.MAXIFS(创新与实践素质!L:L,创新与实践素质!B:B,B58,创新与实践素质!D:D,"=社会工作能力（工作表现）",创新与实践素质!G:G,"=上学期")+_xlfn.MAXIFS(创新与实践素质!L:L,创新与实践素质!B:B,B58,创新与实践素质!D:D,"=社会工作能力（工作表现）",创新与实践素质!G:G,"=下学期")</f>
        <v>0</v>
      </c>
      <c r="AE58" s="23">
        <f t="shared" si="7"/>
        <v>0</v>
      </c>
      <c r="AF58" s="23">
        <f t="shared" si="8"/>
        <v>56.1378666666667</v>
      </c>
    </row>
    <row r="59" spans="1:32">
      <c r="A59" s="41" t="s">
        <v>36</v>
      </c>
      <c r="B59" s="41" t="s">
        <v>63</v>
      </c>
      <c r="C59" s="41"/>
      <c r="D59" s="88">
        <f>SUMIFS(德育素质!H:H,德育素质!B:B,B59,德育素质!D:D,"=基本评定分")</f>
        <v>5.28</v>
      </c>
      <c r="E59" s="88">
        <f>MIN(2,SUMIFS(德育素质!H:H,德育素质!A:A,A59,德育素质!D:D,"=集体评定等级分",德育素质!E:E,"=班级考评等级")+SUMIFS(德育素质!H:H,德育素质!B:B,B59,德育素质!D:D,"=集体评定等级分"))</f>
        <v>1</v>
      </c>
      <c r="F59" s="88">
        <f>MIN(2,SUMIFS(德育素质!H:H,德育素质!B:B,B59,德育素质!D:D,"=社会责任记实分"))</f>
        <v>0</v>
      </c>
      <c r="G59" s="88">
        <f>SUMIFS(德育素质!H:H,德育素质!B:B,B59,德育素质!D:D,"=违纪违规扣分")</f>
        <v>0</v>
      </c>
      <c r="H59" s="88">
        <f>SUMIFS(德育素质!H:H,德育素质!B:B,B59,德育素质!D:D,"=荣誉称号加分")</f>
        <v>0</v>
      </c>
      <c r="I59" s="88">
        <f t="shared" si="0"/>
        <v>1</v>
      </c>
      <c r="J59" s="88">
        <f t="shared" si="1"/>
        <v>6.28</v>
      </c>
      <c r="K59" s="88">
        <f>(VLOOKUP(B59,智育素质!B:D,3,0)*10+50)*0.6</f>
        <v>45.126</v>
      </c>
      <c r="L59" s="88">
        <f>SUMIFS(体育素质!J:J,体育素质!B:B,B59,体育素质!D:D,"=体育课程成绩",体育素质!E:E,"=体育成绩")/40</f>
        <v>3.655</v>
      </c>
      <c r="M59" s="88">
        <f>SUMIFS(体育素质!L:L,体育素质!B:B,B59,体育素质!D:D,"=校内外体育竞赛")</f>
        <v>0</v>
      </c>
      <c r="N59" s="88">
        <f>SUMIFS(体育素质!L:L,体育素质!B:B,B59,体育素质!D:D,"=校内外体育活动",体育素质!E:E,"=早锻炼")</f>
        <v>0</v>
      </c>
      <c r="O59" s="88">
        <f>SUMIFS(体育素质!L:L,体育素质!B:B,B59,体育素质!D:D,"=校内外体育活动",体育素质!E:E,"=校园跑")</f>
        <v>0.801041666666667</v>
      </c>
      <c r="P59" s="88">
        <f t="shared" si="2"/>
        <v>0.801041666666667</v>
      </c>
      <c r="Q59" s="88">
        <f t="shared" si="3"/>
        <v>4.45604166666667</v>
      </c>
      <c r="R59" s="88">
        <f>MIN(0.5,SUMIFS(美育素质!L:L,美育素质!B:B,B59,美育素质!D:D,"=文化艺术实践"))</f>
        <v>0</v>
      </c>
      <c r="S59" s="88">
        <f>SUMIFS(美育素质!L:L,美育素质!B:B,B59,美育素质!D:D,"=校内外文化艺术竞赛")</f>
        <v>0</v>
      </c>
      <c r="T59" s="88">
        <f t="shared" si="4"/>
        <v>0</v>
      </c>
      <c r="U59" s="88">
        <f>MAX(0,SUMIFS(劳育素质!K:K,劳育素质!B:B,B59,劳育素质!D:D,"=劳动日常考核基础分")+SUMIFS(劳育素质!K:K,劳育素质!B:B,B59,劳育素质!D:D,"=活动与卫生加减分"))</f>
        <v>1.425</v>
      </c>
      <c r="V59" s="23">
        <f>SUMIFS(劳育素质!K:K,劳育素质!B:B,B59,劳育素质!D:D,"=志愿服务",劳育素质!F:F,"=A类+B类")</f>
        <v>0</v>
      </c>
      <c r="W59" s="23">
        <f>SUMIFS(劳育素质!K:K,劳育素质!B:B,B59,劳育素质!D:D,"=志愿服务",劳育素质!F:F,"=C类")</f>
        <v>0</v>
      </c>
      <c r="X59" s="23">
        <f t="shared" si="5"/>
        <v>0</v>
      </c>
      <c r="Y59" s="23">
        <f>SUMIFS(劳育素质!K:K,劳育素质!B:B,B59,劳育素质!D:D,"=实习实训")</f>
        <v>0</v>
      </c>
      <c r="Z59" s="23">
        <f t="shared" si="6"/>
        <v>1.425</v>
      </c>
      <c r="AA59" s="23">
        <f>SUMIFS(创新与实践素质!L:L,创新与实践素质!B:B,B59,创新与实践素质!D:D,"=创新创业素质")</f>
        <v>0</v>
      </c>
      <c r="AB59" s="23">
        <f>SUMIFS(创新与实践素质!L:L,创新与实践素质!B:B,B59,创新与实践素质!D:D,"=水平考试")</f>
        <v>0</v>
      </c>
      <c r="AC59" s="23">
        <f>SUMIFS(创新与实践素质!L:L,创新与实践素质!B:B,B59,创新与实践素质!D:D,"=社会实践")</f>
        <v>0</v>
      </c>
      <c r="AD59" s="23">
        <f>_xlfn.MAXIFS(创新与实践素质!L:L,创新与实践素质!B:B,B59,创新与实践素质!D:D,"=社会工作能力（工作表现）",创新与实践素质!G:G,"=上学期")+_xlfn.MAXIFS(创新与实践素质!L:L,创新与实践素质!B:B,B59,创新与实践素质!D:D,"=社会工作能力（工作表现）",创新与实践素质!G:G,"=下学期")</f>
        <v>0</v>
      </c>
      <c r="AE59" s="23">
        <f t="shared" si="7"/>
        <v>0</v>
      </c>
      <c r="AF59" s="23">
        <f t="shared" si="8"/>
        <v>57.2870416666667</v>
      </c>
    </row>
    <row r="60" spans="1:32">
      <c r="A60" s="41" t="s">
        <v>36</v>
      </c>
      <c r="B60" s="41" t="s">
        <v>64</v>
      </c>
      <c r="C60" s="41"/>
      <c r="D60" s="88">
        <f>SUMIFS(德育素质!H:H,德育素质!B:B,B60,德育素质!D:D,"=基本评定分")</f>
        <v>5.28</v>
      </c>
      <c r="E60" s="88">
        <f>MIN(2,SUMIFS(德育素质!H:H,德育素质!A:A,A60,德育素质!D:D,"=集体评定等级分",德育素质!E:E,"=班级考评等级")+SUMIFS(德育素质!H:H,德育素质!B:B,B60,德育素质!D:D,"=集体评定等级分"))</f>
        <v>1</v>
      </c>
      <c r="F60" s="88">
        <f>MIN(2,SUMIFS(德育素质!H:H,德育素质!B:B,B60,德育素质!D:D,"=社会责任记实分"))</f>
        <v>0</v>
      </c>
      <c r="G60" s="88">
        <f>SUMIFS(德育素质!H:H,德育素质!B:B,B60,德育素质!D:D,"=违纪违规扣分")</f>
        <v>0</v>
      </c>
      <c r="H60" s="88">
        <f>SUMIFS(德育素质!H:H,德育素质!B:B,B60,德育素质!D:D,"=荣誉称号加分")</f>
        <v>0</v>
      </c>
      <c r="I60" s="88">
        <f t="shared" si="0"/>
        <v>1</v>
      </c>
      <c r="J60" s="88">
        <f t="shared" si="1"/>
        <v>6.28</v>
      </c>
      <c r="K60" s="88">
        <f>(VLOOKUP(B60,智育素质!B:D,3,0)*10+50)*0.6</f>
        <v>44.478</v>
      </c>
      <c r="L60" s="88">
        <f>SUMIFS(体育素质!J:J,体育素质!B:B,B60,体育素质!D:D,"=体育课程成绩",体育素质!E:E,"=体育成绩")/40</f>
        <v>3.48</v>
      </c>
      <c r="M60" s="88">
        <f>SUMIFS(体育素质!L:L,体育素质!B:B,B60,体育素质!D:D,"=校内外体育竞赛")</f>
        <v>0</v>
      </c>
      <c r="N60" s="88">
        <f>SUMIFS(体育素质!L:L,体育素质!B:B,B60,体育素质!D:D,"=校内外体育活动",体育素质!E:E,"=早锻炼")</f>
        <v>0</v>
      </c>
      <c r="O60" s="88">
        <f>SUMIFS(体育素质!L:L,体育素质!B:B,B60,体育素质!D:D,"=校内外体育活动",体育素质!E:E,"=校园跑")</f>
        <v>0.7259375</v>
      </c>
      <c r="P60" s="88">
        <f t="shared" si="2"/>
        <v>0.7259375</v>
      </c>
      <c r="Q60" s="88">
        <f t="shared" si="3"/>
        <v>4.2059375</v>
      </c>
      <c r="R60" s="88">
        <f>MIN(0.5,SUMIFS(美育素质!L:L,美育素质!B:B,B60,美育素质!D:D,"=文化艺术实践"))</f>
        <v>0</v>
      </c>
      <c r="S60" s="88">
        <f>SUMIFS(美育素质!L:L,美育素质!B:B,B60,美育素质!D:D,"=校内外文化艺术竞赛")</f>
        <v>0</v>
      </c>
      <c r="T60" s="88">
        <f t="shared" si="4"/>
        <v>0</v>
      </c>
      <c r="U60" s="88">
        <f>MAX(0,SUMIFS(劳育素质!K:K,劳育素质!B:B,B60,劳育素质!D:D,"=劳动日常考核基础分")+SUMIFS(劳育素质!K:K,劳育素质!B:B,B60,劳育素质!D:D,"=活动与卫生加减分"))</f>
        <v>1.425</v>
      </c>
      <c r="V60" s="23">
        <f>SUMIFS(劳育素质!K:K,劳育素质!B:B,B60,劳育素质!D:D,"=志愿服务",劳育素质!F:F,"=A类+B类")</f>
        <v>0</v>
      </c>
      <c r="W60" s="23">
        <f>SUMIFS(劳育素质!K:K,劳育素质!B:B,B60,劳育素质!D:D,"=志愿服务",劳育素质!F:F,"=C类")</f>
        <v>0</v>
      </c>
      <c r="X60" s="23">
        <f t="shared" si="5"/>
        <v>0</v>
      </c>
      <c r="Y60" s="23">
        <f>SUMIFS(劳育素质!K:K,劳育素质!B:B,B60,劳育素质!D:D,"=实习实训")</f>
        <v>0</v>
      </c>
      <c r="Z60" s="23">
        <f t="shared" si="6"/>
        <v>1.425</v>
      </c>
      <c r="AA60" s="23">
        <f>SUMIFS(创新与实践素质!L:L,创新与实践素质!B:B,B60,创新与实践素质!D:D,"=创新创业素质")</f>
        <v>0</v>
      </c>
      <c r="AB60" s="23">
        <f>SUMIFS(创新与实践素质!L:L,创新与实践素质!B:B,B60,创新与实践素质!D:D,"=水平考试")</f>
        <v>0</v>
      </c>
      <c r="AC60" s="23">
        <f>SUMIFS(创新与实践素质!L:L,创新与实践素质!B:B,B60,创新与实践素质!D:D,"=社会实践")</f>
        <v>0</v>
      </c>
      <c r="AD60" s="23">
        <f>_xlfn.MAXIFS(创新与实践素质!L:L,创新与实践素质!B:B,B60,创新与实践素质!D:D,"=社会工作能力（工作表现）",创新与实践素质!G:G,"=上学期")+_xlfn.MAXIFS(创新与实践素质!L:L,创新与实践素质!B:B,B60,创新与实践素质!D:D,"=社会工作能力（工作表现）",创新与实践素质!G:G,"=下学期")</f>
        <v>0</v>
      </c>
      <c r="AE60" s="23">
        <f t="shared" si="7"/>
        <v>0</v>
      </c>
      <c r="AF60" s="23">
        <f t="shared" si="8"/>
        <v>56.3889375</v>
      </c>
    </row>
    <row r="61" spans="1:32">
      <c r="A61" s="41" t="s">
        <v>36</v>
      </c>
      <c r="B61" s="41" t="s">
        <v>65</v>
      </c>
      <c r="C61" s="41"/>
      <c r="D61" s="88">
        <f>SUMIFS(德育素质!H:H,德育素质!B:B,B61,德育素质!D:D,"=基本评定分")</f>
        <v>5.28</v>
      </c>
      <c r="E61" s="88">
        <f>MIN(2,SUMIFS(德育素质!H:H,德育素质!A:A,A61,德育素质!D:D,"=集体评定等级分",德育素质!E:E,"=班级考评等级")+SUMIFS(德育素质!H:H,德育素质!B:B,B61,德育素质!D:D,"=集体评定等级分"))</f>
        <v>1</v>
      </c>
      <c r="F61" s="88">
        <f>MIN(2,SUMIFS(德育素质!H:H,德育素质!B:B,B61,德育素质!D:D,"=社会责任记实分"))</f>
        <v>0</v>
      </c>
      <c r="G61" s="88">
        <f>SUMIFS(德育素质!H:H,德育素质!B:B,B61,德育素质!D:D,"=违纪违规扣分")</f>
        <v>0</v>
      </c>
      <c r="H61" s="88">
        <f>SUMIFS(德育素质!H:H,德育素质!B:B,B61,德育素质!D:D,"=荣誉称号加分")</f>
        <v>0</v>
      </c>
      <c r="I61" s="88">
        <f t="shared" si="0"/>
        <v>1</v>
      </c>
      <c r="J61" s="88">
        <f t="shared" si="1"/>
        <v>6.28</v>
      </c>
      <c r="K61" s="88">
        <f>(VLOOKUP(B61,智育素质!B:D,3,0)*10+50)*0.6</f>
        <v>40.782</v>
      </c>
      <c r="L61" s="88">
        <f>SUMIFS(体育素质!J:J,体育素质!B:B,B61,体育素质!D:D,"=体育课程成绩",体育素质!E:E,"=体育成绩")/40</f>
        <v>3.595</v>
      </c>
      <c r="M61" s="88">
        <f>SUMIFS(体育素质!L:L,体育素质!B:B,B61,体育素质!D:D,"=校内外体育竞赛")</f>
        <v>0</v>
      </c>
      <c r="N61" s="88">
        <f>SUMIFS(体育素质!L:L,体育素质!B:B,B61,体育素质!D:D,"=校内外体育活动",体育素质!E:E,"=早锻炼")</f>
        <v>0</v>
      </c>
      <c r="O61" s="88">
        <f>SUMIFS(体育素质!L:L,体育素质!B:B,B61,体育素质!D:D,"=校内外体育活动",体育素质!E:E,"=校园跑")</f>
        <v>0.625</v>
      </c>
      <c r="P61" s="88">
        <f t="shared" si="2"/>
        <v>0.625</v>
      </c>
      <c r="Q61" s="88">
        <f t="shared" si="3"/>
        <v>4.22</v>
      </c>
      <c r="R61" s="88">
        <f>MIN(0.5,SUMIFS(美育素质!L:L,美育素质!B:B,B61,美育素质!D:D,"=文化艺术实践"))</f>
        <v>0</v>
      </c>
      <c r="S61" s="88">
        <f>SUMIFS(美育素质!L:L,美育素质!B:B,B61,美育素质!D:D,"=校内外文化艺术竞赛")</f>
        <v>0</v>
      </c>
      <c r="T61" s="88">
        <f t="shared" si="4"/>
        <v>0</v>
      </c>
      <c r="U61" s="88">
        <f>MAX(0,SUMIFS(劳育素质!K:K,劳育素质!B:B,B61,劳育素质!D:D,"=劳动日常考核基础分")+SUMIFS(劳育素质!K:K,劳育素质!B:B,B61,劳育素质!D:D,"=活动与卫生加减分"))</f>
        <v>1.41309523809524</v>
      </c>
      <c r="V61" s="23">
        <f>SUMIFS(劳育素质!K:K,劳育素质!B:B,B61,劳育素质!D:D,"=志愿服务",劳育素质!F:F,"=A类+B类")</f>
        <v>0</v>
      </c>
      <c r="W61" s="23">
        <f>SUMIFS(劳育素质!K:K,劳育素质!B:B,B61,劳育素质!D:D,"=志愿服务",劳育素质!F:F,"=C类")</f>
        <v>0</v>
      </c>
      <c r="X61" s="23">
        <f t="shared" si="5"/>
        <v>0</v>
      </c>
      <c r="Y61" s="23">
        <f>SUMIFS(劳育素质!K:K,劳育素质!B:B,B61,劳育素质!D:D,"=实习实训")</f>
        <v>0</v>
      </c>
      <c r="Z61" s="23">
        <f t="shared" si="6"/>
        <v>1.41309523809524</v>
      </c>
      <c r="AA61" s="23">
        <f>SUMIFS(创新与实践素质!L:L,创新与实践素质!B:B,B61,创新与实践素质!D:D,"=创新创业素质")</f>
        <v>0</v>
      </c>
      <c r="AB61" s="23">
        <f>SUMIFS(创新与实践素质!L:L,创新与实践素质!B:B,B61,创新与实践素质!D:D,"=水平考试")</f>
        <v>0</v>
      </c>
      <c r="AC61" s="23">
        <f>SUMIFS(创新与实践素质!L:L,创新与实践素质!B:B,B61,创新与实践素质!D:D,"=社会实践")</f>
        <v>0</v>
      </c>
      <c r="AD61" s="23">
        <f>_xlfn.MAXIFS(创新与实践素质!L:L,创新与实践素质!B:B,B61,创新与实践素质!D:D,"=社会工作能力（工作表现）",创新与实践素质!G:G,"=上学期")+_xlfn.MAXIFS(创新与实践素质!L:L,创新与实践素质!B:B,B61,创新与实践素质!D:D,"=社会工作能力（工作表现）",创新与实践素质!G:G,"=下学期")</f>
        <v>0</v>
      </c>
      <c r="AE61" s="23">
        <f t="shared" si="7"/>
        <v>0</v>
      </c>
      <c r="AF61" s="23">
        <f t="shared" si="8"/>
        <v>52.6950952380952</v>
      </c>
    </row>
    <row r="62" spans="1:32">
      <c r="A62" s="41" t="s">
        <v>36</v>
      </c>
      <c r="B62" s="41" t="s">
        <v>66</v>
      </c>
      <c r="C62" s="41"/>
      <c r="D62" s="88">
        <f>SUMIFS(德育素质!H:H,德育素质!B:B,B62,德育素质!D:D,"=基本评定分")</f>
        <v>5.28</v>
      </c>
      <c r="E62" s="88">
        <f>MIN(2,SUMIFS(德育素质!H:H,德育素质!A:A,A62,德育素质!D:D,"=集体评定等级分",德育素质!E:E,"=班级考评等级")+SUMIFS(德育素质!H:H,德育素质!B:B,B62,德育素质!D:D,"=集体评定等级分"))</f>
        <v>1</v>
      </c>
      <c r="F62" s="88">
        <f>MIN(2,SUMIFS(德育素质!H:H,德育素质!B:B,B62,德育素质!D:D,"=社会责任记实分"))</f>
        <v>0</v>
      </c>
      <c r="G62" s="88">
        <f>SUMIFS(德育素质!H:H,德育素质!B:B,B62,德育素质!D:D,"=违纪违规扣分")</f>
        <v>0</v>
      </c>
      <c r="H62" s="88">
        <f>SUMIFS(德育素质!H:H,德育素质!B:B,B62,德育素质!D:D,"=荣誉称号加分")</f>
        <v>0</v>
      </c>
      <c r="I62" s="88">
        <f t="shared" si="0"/>
        <v>1</v>
      </c>
      <c r="J62" s="88">
        <f t="shared" si="1"/>
        <v>6.28</v>
      </c>
      <c r="K62" s="88">
        <f>(VLOOKUP(B62,智育素质!B:D,3,0)*10+50)*0.6</f>
        <v>42.114</v>
      </c>
      <c r="L62" s="88">
        <f>SUMIFS(体育素质!J:J,体育素质!B:B,B62,体育素质!D:D,"=体育课程成绩",体育素质!E:E,"=体育成绩")/40</f>
        <v>1.65</v>
      </c>
      <c r="M62" s="88">
        <f>SUMIFS(体育素质!L:L,体育素质!B:B,B62,体育素质!D:D,"=校内外体育竞赛")</f>
        <v>0</v>
      </c>
      <c r="N62" s="88">
        <f>SUMIFS(体育素质!L:L,体育素质!B:B,B62,体育素质!D:D,"=校内外体育活动",体育素质!E:E,"=早锻炼")</f>
        <v>0</v>
      </c>
      <c r="O62" s="88">
        <f>SUMIFS(体育素质!L:L,体育素质!B:B,B62,体育素质!D:D,"=校内外体育活动",体育素质!E:E,"=校园跑")</f>
        <v>0</v>
      </c>
      <c r="P62" s="88">
        <f t="shared" si="2"/>
        <v>0</v>
      </c>
      <c r="Q62" s="88">
        <f t="shared" si="3"/>
        <v>1.65</v>
      </c>
      <c r="R62" s="88">
        <f>MIN(0.5,SUMIFS(美育素质!L:L,美育素质!B:B,B62,美育素质!D:D,"=文化艺术实践"))</f>
        <v>0</v>
      </c>
      <c r="S62" s="88">
        <f>SUMIFS(美育素质!L:L,美育素质!B:B,B62,美育素质!D:D,"=校内外文化艺术竞赛")</f>
        <v>0</v>
      </c>
      <c r="T62" s="88">
        <f t="shared" si="4"/>
        <v>0</v>
      </c>
      <c r="U62" s="88">
        <f>MAX(0,SUMIFS(劳育素质!K:K,劳育素质!B:B,B62,劳育素质!D:D,"=劳动日常考核基础分")+SUMIFS(劳育素质!K:K,劳育素质!B:B,B62,劳育素质!D:D,"=活动与卫生加减分"))</f>
        <v>1.2396</v>
      </c>
      <c r="V62" s="23">
        <f>SUMIFS(劳育素质!K:K,劳育素质!B:B,B62,劳育素质!D:D,"=志愿服务",劳育素质!F:F,"=A类+B类")</f>
        <v>0</v>
      </c>
      <c r="W62" s="23">
        <f>SUMIFS(劳育素质!K:K,劳育素质!B:B,B62,劳育素质!D:D,"=志愿服务",劳育素质!F:F,"=C类")</f>
        <v>0</v>
      </c>
      <c r="X62" s="23">
        <f t="shared" si="5"/>
        <v>0</v>
      </c>
      <c r="Y62" s="23">
        <f>SUMIFS(劳育素质!K:K,劳育素质!B:B,B62,劳育素质!D:D,"=实习实训")</f>
        <v>0</v>
      </c>
      <c r="Z62" s="23">
        <f t="shared" si="6"/>
        <v>1.2396</v>
      </c>
      <c r="AA62" s="23">
        <f>SUMIFS(创新与实践素质!L:L,创新与实践素质!B:B,B62,创新与实践素质!D:D,"=创新创业素质")</f>
        <v>0</v>
      </c>
      <c r="AB62" s="23">
        <f>SUMIFS(创新与实践素质!L:L,创新与实践素质!B:B,B62,创新与实践素质!D:D,"=水平考试")</f>
        <v>0</v>
      </c>
      <c r="AC62" s="23">
        <f>SUMIFS(创新与实践素质!L:L,创新与实践素质!B:B,B62,创新与实践素质!D:D,"=社会实践")</f>
        <v>0</v>
      </c>
      <c r="AD62" s="23">
        <f>_xlfn.MAXIFS(创新与实践素质!L:L,创新与实践素质!B:B,B62,创新与实践素质!D:D,"=社会工作能力（工作表现）",创新与实践素质!G:G,"=上学期")+_xlfn.MAXIFS(创新与实践素质!L:L,创新与实践素质!B:B,B62,创新与实践素质!D:D,"=社会工作能力（工作表现）",创新与实践素质!G:G,"=下学期")</f>
        <v>0</v>
      </c>
      <c r="AE62" s="23">
        <f t="shared" si="7"/>
        <v>0</v>
      </c>
      <c r="AF62" s="23">
        <f t="shared" si="8"/>
        <v>51.2836</v>
      </c>
    </row>
    <row r="63" spans="1:32">
      <c r="A63" s="41" t="s">
        <v>36</v>
      </c>
      <c r="B63" s="31" t="s">
        <v>67</v>
      </c>
      <c r="C63" s="41"/>
      <c r="D63" s="88">
        <f>SUMIFS(德育素质!H:H,德育素质!B:B,B63,德育素质!D:D,"=基本评定分")</f>
        <v>5.28</v>
      </c>
      <c r="E63" s="88">
        <f>MIN(2,SUMIFS(德育素质!H:H,德育素质!A:A,A63,德育素质!D:D,"=集体评定等级分",德育素质!E:E,"=班级考评等级")+SUMIFS(德育素质!H:H,德育素质!B:B,B63,德育素质!D:D,"=集体评定等级分"))</f>
        <v>1</v>
      </c>
      <c r="F63" s="88">
        <f>MIN(2,SUMIFS(德育素质!H:H,德育素质!B:B,B63,德育素质!D:D,"=社会责任记实分"))</f>
        <v>0</v>
      </c>
      <c r="G63" s="88">
        <f>SUMIFS(德育素质!H:H,德育素质!B:B,B63,德育素质!D:D,"=违纪违规扣分")</f>
        <v>0</v>
      </c>
      <c r="H63" s="88">
        <f>SUMIFS(德育素质!H:H,德育素质!B:B,B63,德育素质!D:D,"=荣誉称号加分")</f>
        <v>0</v>
      </c>
      <c r="I63" s="88">
        <f t="shared" si="0"/>
        <v>1</v>
      </c>
      <c r="J63" s="88">
        <f t="shared" si="1"/>
        <v>6.28</v>
      </c>
      <c r="K63" s="88">
        <f>(VLOOKUP(B63,智育素质!B:D,3,0)*10+50)*0.6</f>
        <v>40.662</v>
      </c>
      <c r="L63" s="88">
        <f>SUMIFS(体育素质!J:J,体育素质!B:B,B63,体育素质!D:D,"=体育课程成绩",体育素质!E:E,"=体育成绩")/40</f>
        <v>3.15</v>
      </c>
      <c r="M63" s="88">
        <f>SUMIFS(体育素质!L:L,体育素质!B:B,B63,体育素质!D:D,"=校内外体育竞赛")</f>
        <v>0</v>
      </c>
      <c r="N63" s="88">
        <f>SUMIFS(体育素质!L:L,体育素质!B:B,B63,体育素质!D:D,"=校内外体育活动",体育素质!E:E,"=早锻炼")</f>
        <v>0</v>
      </c>
      <c r="O63" s="88">
        <f>SUMIFS(体育素质!L:L,体育素质!B:B,B63,体育素质!D:D,"=校内外体育活动",体育素质!E:E,"=校园跑")</f>
        <v>0</v>
      </c>
      <c r="P63" s="88">
        <f t="shared" si="2"/>
        <v>0</v>
      </c>
      <c r="Q63" s="88">
        <f t="shared" si="3"/>
        <v>3.15</v>
      </c>
      <c r="R63" s="88">
        <f>MIN(0.5,SUMIFS(美育素质!L:L,美育素质!B:B,B63,美育素质!D:D,"=文化艺术实践"))</f>
        <v>0</v>
      </c>
      <c r="S63" s="88">
        <f>SUMIFS(美育素质!L:L,美育素质!B:B,B63,美育素质!D:D,"=校内外文化艺术竞赛")</f>
        <v>0</v>
      </c>
      <c r="T63" s="88">
        <f t="shared" si="4"/>
        <v>0</v>
      </c>
      <c r="U63" s="88">
        <f>MAX(0,SUMIFS(劳育素质!K:K,劳育素质!B:B,B63,劳育素质!D:D,"=劳动日常考核基础分")+SUMIFS(劳育素质!K:K,劳育素质!B:B,B63,劳育素质!D:D,"=活动与卫生加减分"))</f>
        <v>1.36476190476191</v>
      </c>
      <c r="V63" s="23">
        <f>SUMIFS(劳育素质!K:K,劳育素质!B:B,B63,劳育素质!D:D,"=志愿服务",劳育素质!F:F,"=A类+B类")</f>
        <v>0</v>
      </c>
      <c r="W63" s="23">
        <f>SUMIFS(劳育素质!K:K,劳育素质!B:B,B63,劳育素质!D:D,"=志愿服务",劳育素质!F:F,"=C类")</f>
        <v>0</v>
      </c>
      <c r="X63" s="23">
        <f t="shared" si="5"/>
        <v>0</v>
      </c>
      <c r="Y63" s="23">
        <f>SUMIFS(劳育素质!K:K,劳育素质!B:B,B63,劳育素质!D:D,"=实习实训")</f>
        <v>0</v>
      </c>
      <c r="Z63" s="23">
        <f t="shared" si="6"/>
        <v>1.36476190476191</v>
      </c>
      <c r="AA63" s="23">
        <f>SUMIFS(创新与实践素质!L:L,创新与实践素质!B:B,B63,创新与实践素质!D:D,"=创新创业素质")</f>
        <v>0</v>
      </c>
      <c r="AB63" s="23">
        <f>SUMIFS(创新与实践素质!L:L,创新与实践素质!B:B,B63,创新与实践素质!D:D,"=水平考试")</f>
        <v>0</v>
      </c>
      <c r="AC63" s="23">
        <f>SUMIFS(创新与实践素质!L:L,创新与实践素质!B:B,B63,创新与实践素质!D:D,"=社会实践")</f>
        <v>0</v>
      </c>
      <c r="AD63" s="23">
        <f>_xlfn.MAXIFS(创新与实践素质!L:L,创新与实践素质!B:B,B63,创新与实践素质!D:D,"=社会工作能力（工作表现）",创新与实践素质!G:G,"=上学期")+_xlfn.MAXIFS(创新与实践素质!L:L,创新与实践素质!B:B,B63,创新与实践素质!D:D,"=社会工作能力（工作表现）",创新与实践素质!G:G,"=下学期")</f>
        <v>0</v>
      </c>
      <c r="AE63" s="23">
        <f t="shared" si="7"/>
        <v>0</v>
      </c>
      <c r="AF63" s="23">
        <f t="shared" si="8"/>
        <v>51.4567619047619</v>
      </c>
    </row>
    <row r="64" spans="1:32">
      <c r="A64" s="41" t="s">
        <v>36</v>
      </c>
      <c r="B64" s="31" t="s">
        <v>68</v>
      </c>
      <c r="C64" s="41"/>
      <c r="D64" s="88">
        <f>SUMIFS(德育素质!H:H,德育素质!B:B,B64,德育素质!D:D,"=基本评定分")</f>
        <v>6</v>
      </c>
      <c r="E64" s="88">
        <f>MIN(2,SUMIFS(德育素质!H:H,德育素质!A:A,A64,德育素质!D:D,"=集体评定等级分",德育素质!E:E,"=班级考评等级")+SUMIFS(德育素质!H:H,德育素质!B:B,B64,德育素质!D:D,"=集体评定等级分"))</f>
        <v>1</v>
      </c>
      <c r="F64" s="88">
        <f>MIN(2,SUMIFS(德育素质!H:H,德育素质!B:B,B64,德育素质!D:D,"=社会责任记实分"))</f>
        <v>0</v>
      </c>
      <c r="G64" s="88">
        <f>SUMIFS(德育素质!H:H,德育素质!B:B,B64,德育素质!D:D,"=违纪违规扣分")</f>
        <v>0</v>
      </c>
      <c r="H64" s="88">
        <f>SUMIFS(德育素质!H:H,德育素质!B:B,B64,德育素质!D:D,"=荣誉称号加分")</f>
        <v>0</v>
      </c>
      <c r="I64" s="88">
        <f t="shared" si="0"/>
        <v>1</v>
      </c>
      <c r="J64" s="88">
        <f t="shared" si="1"/>
        <v>7</v>
      </c>
      <c r="K64" s="88">
        <f>(VLOOKUP(B64,智育素质!B:D,3,0)*10+50)*0.6</f>
        <v>41.376</v>
      </c>
      <c r="L64" s="88">
        <f>SUMIFS(体育素质!J:J,体育素质!B:B,B64,体育素质!D:D,"=体育课程成绩",体育素质!E:E,"=体育成绩")/40</f>
        <v>3.585</v>
      </c>
      <c r="M64" s="88">
        <f>SUMIFS(体育素质!L:L,体育素质!B:B,B64,体育素质!D:D,"=校内外体育竞赛")</f>
        <v>0</v>
      </c>
      <c r="N64" s="88">
        <f>SUMIFS(体育素质!L:L,体育素质!B:B,B64,体育素质!D:D,"=校内外体育活动",体育素质!E:E,"=早锻炼")</f>
        <v>0</v>
      </c>
      <c r="O64" s="88">
        <f>SUMIFS(体育素质!L:L,体育素质!B:B,B64,体育素质!D:D,"=校内外体育活动",体育素质!E:E,"=校园跑")</f>
        <v>0.625</v>
      </c>
      <c r="P64" s="88">
        <f t="shared" si="2"/>
        <v>0.625</v>
      </c>
      <c r="Q64" s="88">
        <f t="shared" si="3"/>
        <v>4.21</v>
      </c>
      <c r="R64" s="88">
        <f>MIN(0.5,SUMIFS(美育素质!L:L,美育素质!B:B,B64,美育素质!D:D,"=文化艺术实践"))</f>
        <v>0</v>
      </c>
      <c r="S64" s="88">
        <f>SUMIFS(美育素质!L:L,美育素质!B:B,B64,美育素质!D:D,"=校内外文化艺术竞赛")</f>
        <v>0</v>
      </c>
      <c r="T64" s="88">
        <f t="shared" si="4"/>
        <v>0</v>
      </c>
      <c r="U64" s="88">
        <f>MAX(0,SUMIFS(劳育素质!K:K,劳育素质!B:B,B64,劳育素质!D:D,"=劳动日常考核基础分")+SUMIFS(劳育素质!K:K,劳育素质!B:B,B64,劳育素质!D:D,"=活动与卫生加减分"))</f>
        <v>1.36033333333333</v>
      </c>
      <c r="V64" s="23">
        <f>SUMIFS(劳育素质!K:K,劳育素质!B:B,B64,劳育素质!D:D,"=志愿服务",劳育素质!F:F,"=A类+B类")</f>
        <v>0.15</v>
      </c>
      <c r="W64" s="23">
        <f>SUMIFS(劳育素质!K:K,劳育素质!B:B,B64,劳育素质!D:D,"=志愿服务",劳育素质!F:F,"=C类")</f>
        <v>0</v>
      </c>
      <c r="X64" s="23">
        <f t="shared" si="5"/>
        <v>0.15</v>
      </c>
      <c r="Y64" s="23">
        <f>SUMIFS(劳育素质!K:K,劳育素质!B:B,B64,劳育素质!D:D,"=实习实训")</f>
        <v>0</v>
      </c>
      <c r="Z64" s="23">
        <f t="shared" si="6"/>
        <v>1.51033333333333</v>
      </c>
      <c r="AA64" s="23">
        <f>SUMIFS(创新与实践素质!L:L,创新与实践素质!B:B,B64,创新与实践素质!D:D,"=创新创业素质")</f>
        <v>0</v>
      </c>
      <c r="AB64" s="23">
        <f>SUMIFS(创新与实践素质!L:L,创新与实践素质!B:B,B64,创新与实践素质!D:D,"=水平考试")</f>
        <v>0</v>
      </c>
      <c r="AC64" s="23">
        <f>SUMIFS(创新与实践素质!L:L,创新与实践素质!B:B,B64,创新与实践素质!D:D,"=社会实践")</f>
        <v>0</v>
      </c>
      <c r="AD64" s="23">
        <f>_xlfn.MAXIFS(创新与实践素质!L:L,创新与实践素质!B:B,B64,创新与实践素质!D:D,"=社会工作能力（工作表现）",创新与实践素质!G:G,"=上学期")+_xlfn.MAXIFS(创新与实践素质!L:L,创新与实践素质!B:B,B64,创新与实践素质!D:D,"=社会工作能力（工作表现）",创新与实践素质!G:G,"=下学期")</f>
        <v>1</v>
      </c>
      <c r="AE64" s="23">
        <f t="shared" si="7"/>
        <v>1</v>
      </c>
      <c r="AF64" s="23">
        <f t="shared" si="8"/>
        <v>55.0963333333333</v>
      </c>
    </row>
    <row r="65" spans="1:32">
      <c r="A65" s="41" t="s">
        <v>69</v>
      </c>
      <c r="B65" s="41" t="s">
        <v>70</v>
      </c>
      <c r="C65" s="41"/>
      <c r="D65" s="88">
        <f>SUMIFS(德育素质!H:H,德育素质!B:B,B65,德育素质!D:D,"=基本评定分")</f>
        <v>6</v>
      </c>
      <c r="E65" s="88">
        <f>MIN(2,SUMIFS(德育素质!H:H,德育素质!A:A,A65,德育素质!D:D,"=集体评定等级分",德育素质!E:E,"=班级考评等级")+SUMIFS(德育素质!H:H,德育素质!B:B,B65,德育素质!D:D,"=集体评定等级分"))</f>
        <v>1</v>
      </c>
      <c r="F65" s="88">
        <f>MIN(2,SUMIFS(德育素质!H:H,德育素质!B:B,B65,德育素质!D:D,"=社会责任记实分"))</f>
        <v>0.2</v>
      </c>
      <c r="G65" s="88">
        <f>SUMIFS(德育素质!H:H,德育素质!B:B,B65,德育素质!D:D,"=违纪违规扣分")</f>
        <v>0</v>
      </c>
      <c r="H65" s="88">
        <f>SUMIFS(德育素质!H:H,德育素质!B:B,B65,德育素质!D:D,"=荣誉称号加分")</f>
        <v>1.625</v>
      </c>
      <c r="I65" s="88">
        <f t="shared" si="0"/>
        <v>2.825</v>
      </c>
      <c r="J65" s="88">
        <f t="shared" si="1"/>
        <v>8.825</v>
      </c>
      <c r="K65" s="88">
        <f>(VLOOKUP(B65,智育素质!B:D,3,0)*10+50)*0.6</f>
        <v>55.656</v>
      </c>
      <c r="L65" s="88">
        <f>SUMIFS(体育素质!J:J,体育素质!B:B,B65,体育素质!D:D,"=体育课程成绩",体育素质!E:E,"=体育成绩")/40</f>
        <v>4.155</v>
      </c>
      <c r="M65" s="88">
        <f>SUMIFS(体育素质!L:L,体育素质!B:B,B65,体育素质!D:D,"=校内外体育竞赛")</f>
        <v>0</v>
      </c>
      <c r="N65" s="88">
        <f>SUMIFS(体育素质!L:L,体育素质!B:B,B65,体育素质!D:D,"=校内外体育活动",体育素质!E:E,"=早锻炼")</f>
        <v>0</v>
      </c>
      <c r="O65" s="88">
        <f>SUMIFS(体育素质!L:L,体育素质!B:B,B65,体育素质!D:D,"=校内外体育活动",体育素质!E:E,"=校园跑")</f>
        <v>1</v>
      </c>
      <c r="P65" s="88">
        <f t="shared" si="2"/>
        <v>1</v>
      </c>
      <c r="Q65" s="88">
        <f t="shared" si="3"/>
        <v>5.155</v>
      </c>
      <c r="R65" s="88">
        <f>MIN(0.5,SUMIFS(美育素质!L:L,美育素质!B:B,B65,美育素质!D:D,"=文化艺术实践"))</f>
        <v>0.25</v>
      </c>
      <c r="S65" s="88">
        <f>SUMIFS(美育素质!L:L,美育素质!B:B,B65,美育素质!D:D,"=校内外文化艺术竞赛")</f>
        <v>2.705</v>
      </c>
      <c r="T65" s="88">
        <f t="shared" si="4"/>
        <v>2.955</v>
      </c>
      <c r="U65" s="88">
        <f>MAX(0,SUMIFS(劳育素质!K:K,劳育素质!B:B,B65,劳育素质!D:D,"=劳动日常考核基础分")+SUMIFS(劳育素质!K:K,劳育素质!B:B,B65,劳育素质!D:D,"=活动与卫生加减分"))</f>
        <v>1.57283333333333</v>
      </c>
      <c r="V65" s="23">
        <f>SUMIFS(劳育素质!K:K,劳育素质!B:B,B65,劳育素质!D:D,"=志愿服务",劳育素质!F:F,"=A类+B类")</f>
        <v>3</v>
      </c>
      <c r="W65" s="23">
        <f>SUMIFS(劳育素质!K:K,劳育素质!B:B,B65,劳育素质!D:D,"=志愿服务",劳育素质!F:F,"=C类")</f>
        <v>0.25</v>
      </c>
      <c r="X65" s="23">
        <f t="shared" si="5"/>
        <v>3.25</v>
      </c>
      <c r="Y65" s="23">
        <f>SUMIFS(劳育素质!K:K,劳育素质!B:B,B65,劳育素质!D:D,"=实习实训")</f>
        <v>0</v>
      </c>
      <c r="Z65" s="23">
        <f t="shared" si="6"/>
        <v>4.82283333333333</v>
      </c>
      <c r="AA65" s="23">
        <f>SUMIFS(创新与实践素质!L:L,创新与实践素质!B:B,B65,创新与实践素质!D:D,"=创新创业素质")</f>
        <v>26.625</v>
      </c>
      <c r="AB65" s="23">
        <f>SUMIFS(创新与实践素质!L:L,创新与实践素质!B:B,B65,创新与实践素质!D:D,"=水平考试")</f>
        <v>0</v>
      </c>
      <c r="AC65" s="23">
        <f>SUMIFS(创新与实践素质!L:L,创新与实践素质!B:B,B65,创新与实践素质!D:D,"=社会实践")</f>
        <v>1</v>
      </c>
      <c r="AD65" s="23">
        <f>_xlfn.MAXIFS(创新与实践素质!L:L,创新与实践素质!B:B,B65,创新与实践素质!D:D,"=社会工作能力（工作表现）",创新与实践素质!G:G,"=上学期")+_xlfn.MAXIFS(创新与实践素质!L:L,创新与实践素质!B:B,B65,创新与实践素质!D:D,"=社会工作能力（工作表现）",创新与实践素质!G:G,"=下学期")</f>
        <v>1.6</v>
      </c>
      <c r="AE65" s="23">
        <f t="shared" si="7"/>
        <v>12</v>
      </c>
      <c r="AF65" s="23">
        <f t="shared" si="8"/>
        <v>89.4138333333333</v>
      </c>
    </row>
    <row r="66" spans="1:32">
      <c r="A66" s="41" t="s">
        <v>69</v>
      </c>
      <c r="B66" s="41" t="s">
        <v>71</v>
      </c>
      <c r="C66" s="41"/>
      <c r="D66" s="88">
        <f>SUMIFS(德育素质!H:H,德育素质!B:B,B66,德育素质!D:D,"=基本评定分")</f>
        <v>6</v>
      </c>
      <c r="E66" s="88">
        <f>MIN(2,SUMIFS(德育素质!H:H,德育素质!A:A,A66,德育素质!D:D,"=集体评定等级分",德育素质!E:E,"=班级考评等级")+SUMIFS(德育素质!H:H,德育素质!B:B,B66,德育素质!D:D,"=集体评定等级分"))</f>
        <v>1</v>
      </c>
      <c r="F66" s="88">
        <f>MIN(2,SUMIFS(德育素质!H:H,德育素质!B:B,B66,德育素质!D:D,"=社会责任记实分"))</f>
        <v>0</v>
      </c>
      <c r="G66" s="88">
        <f>SUMIFS(德育素质!H:H,德育素质!B:B,B66,德育素质!D:D,"=违纪违规扣分")</f>
        <v>0</v>
      </c>
      <c r="H66" s="88">
        <f>SUMIFS(德育素质!H:H,德育素质!B:B,B66,德育素质!D:D,"=荣誉称号加分")</f>
        <v>0.25</v>
      </c>
      <c r="I66" s="88">
        <f t="shared" si="0"/>
        <v>1.25</v>
      </c>
      <c r="J66" s="88">
        <f t="shared" si="1"/>
        <v>7.25</v>
      </c>
      <c r="K66" s="88">
        <f>(VLOOKUP(B66,智育素质!B:D,3,0)*10+50)*0.6</f>
        <v>54.654</v>
      </c>
      <c r="L66" s="88">
        <f>SUMIFS(体育素质!J:J,体育素质!B:B,B66,体育素质!D:D,"=体育课程成绩",体育素质!E:E,"=体育成绩")/40</f>
        <v>4.16</v>
      </c>
      <c r="M66" s="88">
        <f>SUMIFS(体育素质!L:L,体育素质!B:B,B66,体育素质!D:D,"=校内外体育竞赛")</f>
        <v>0</v>
      </c>
      <c r="N66" s="88">
        <f>SUMIFS(体育素质!L:L,体育素质!B:B,B66,体育素质!D:D,"=校内外体育活动",体育素质!E:E,"=早锻炼")</f>
        <v>0</v>
      </c>
      <c r="O66" s="88">
        <f>SUMIFS(体育素质!L:L,体育素质!B:B,B66,体育素质!D:D,"=校内外体育活动",体育素质!E:E,"=校园跑")</f>
        <v>1</v>
      </c>
      <c r="P66" s="88">
        <f t="shared" si="2"/>
        <v>1</v>
      </c>
      <c r="Q66" s="88">
        <f t="shared" si="3"/>
        <v>5.16</v>
      </c>
      <c r="R66" s="88">
        <f>MIN(0.5,SUMIFS(美育素质!L:L,美育素质!B:B,B66,美育素质!D:D,"=文化艺术实践"))</f>
        <v>0</v>
      </c>
      <c r="S66" s="88">
        <f>SUMIFS(美育素质!L:L,美育素质!B:B,B66,美育素质!D:D,"=校内外文化艺术竞赛")</f>
        <v>2.35</v>
      </c>
      <c r="T66" s="88">
        <f t="shared" si="4"/>
        <v>2.35</v>
      </c>
      <c r="U66" s="88">
        <f>MAX(0,SUMIFS(劳育素质!K:K,劳育素质!B:B,B66,劳育素质!D:D,"=劳动日常考核基础分")+SUMIFS(劳育素质!K:K,劳育素质!B:B,B66,劳育素质!D:D,"=活动与卫生加减分"))</f>
        <v>1.48138888888889</v>
      </c>
      <c r="V66" s="23">
        <f>SUMIFS(劳育素质!K:K,劳育素质!B:B,B66,劳育素质!D:D,"=志愿服务",劳育素质!F:F,"=A类+B类")</f>
        <v>3</v>
      </c>
      <c r="W66" s="23">
        <f>SUMIFS(劳育素质!K:K,劳育素质!B:B,B66,劳育素质!D:D,"=志愿服务",劳育素质!F:F,"=C类")</f>
        <v>0.5</v>
      </c>
      <c r="X66" s="23">
        <f t="shared" si="5"/>
        <v>3.5</v>
      </c>
      <c r="Y66" s="23">
        <f>SUMIFS(劳育素质!K:K,劳育素质!B:B,B66,劳育素质!D:D,"=实习实训")</f>
        <v>0</v>
      </c>
      <c r="Z66" s="23">
        <f t="shared" si="6"/>
        <v>4.98138888888889</v>
      </c>
      <c r="AA66" s="23">
        <f>SUMIFS(创新与实践素质!L:L,创新与实践素质!B:B,B66,创新与实践素质!D:D,"=创新创业素质")</f>
        <v>10.1</v>
      </c>
      <c r="AB66" s="23">
        <f>SUMIFS(创新与实践素质!L:L,创新与实践素质!B:B,B66,创新与实践素质!D:D,"=水平考试")</f>
        <v>1</v>
      </c>
      <c r="AC66" s="23">
        <f>SUMIFS(创新与实践素质!L:L,创新与实践素质!B:B,B66,创新与实践素质!D:D,"=社会实践")</f>
        <v>0</v>
      </c>
      <c r="AD66" s="23">
        <f>_xlfn.MAXIFS(创新与实践素质!L:L,创新与实践素质!B:B,B66,创新与实践素质!D:D,"=社会工作能力（工作表现）",创新与实践素质!G:G,"=上学期")+_xlfn.MAXIFS(创新与实践素质!L:L,创新与实践素质!B:B,B66,创新与实践素质!D:D,"=社会工作能力（工作表现）",创新与实践素质!G:G,"=下学期")</f>
        <v>1</v>
      </c>
      <c r="AE66" s="23">
        <f t="shared" si="7"/>
        <v>12</v>
      </c>
      <c r="AF66" s="23">
        <f t="shared" si="8"/>
        <v>86.3953888888889</v>
      </c>
    </row>
    <row r="67" spans="1:32">
      <c r="A67" s="41" t="s">
        <v>69</v>
      </c>
      <c r="B67" s="41" t="s">
        <v>72</v>
      </c>
      <c r="C67" s="41"/>
      <c r="D67" s="88">
        <f>SUMIFS(德育素质!H:H,德育素质!B:B,B67,德育素质!D:D,"=基本评定分")</f>
        <v>6</v>
      </c>
      <c r="E67" s="88">
        <f>MIN(2,SUMIFS(德育素质!H:H,德育素质!A:A,A67,德育素质!D:D,"=集体评定等级分",德育素质!E:E,"=班级考评等级")+SUMIFS(德育素质!H:H,德育素质!B:B,B67,德育素质!D:D,"=集体评定等级分"))</f>
        <v>1</v>
      </c>
      <c r="F67" s="88">
        <f>MIN(2,SUMIFS(德育素质!H:H,德育素质!B:B,B67,德育素质!D:D,"=社会责任记实分"))</f>
        <v>0</v>
      </c>
      <c r="G67" s="88">
        <f>SUMIFS(德育素质!H:H,德育素质!B:B,B67,德育素质!D:D,"=违纪违规扣分")</f>
        <v>0</v>
      </c>
      <c r="H67" s="88">
        <f>SUMIFS(德育素质!H:H,德育素质!B:B,B67,德育素质!D:D,"=荣誉称号加分")</f>
        <v>0</v>
      </c>
      <c r="I67" s="88">
        <f t="shared" si="0"/>
        <v>1</v>
      </c>
      <c r="J67" s="88">
        <f t="shared" si="1"/>
        <v>7</v>
      </c>
      <c r="K67" s="88">
        <f>(VLOOKUP(B67,智育素质!B:D,3,0)*10+50)*0.6</f>
        <v>54.324</v>
      </c>
      <c r="L67" s="88">
        <f>SUMIFS(体育素质!J:J,体育素质!B:B,B67,体育素质!D:D,"=体育课程成绩",体育素质!E:E,"=体育成绩")/40</f>
        <v>3.87</v>
      </c>
      <c r="M67" s="88">
        <f>SUMIFS(体育素质!L:L,体育素质!B:B,B67,体育素质!D:D,"=校内外体育竞赛")</f>
        <v>0</v>
      </c>
      <c r="N67" s="88">
        <f>SUMIFS(体育素质!L:L,体育素质!B:B,B67,体育素质!D:D,"=校内外体育活动",体育素质!E:E,"=早锻炼")</f>
        <v>0</v>
      </c>
      <c r="O67" s="88">
        <f>SUMIFS(体育素质!L:L,体育素质!B:B,B67,体育素质!D:D,"=校内外体育活动",体育素质!E:E,"=校园跑")</f>
        <v>0.625</v>
      </c>
      <c r="P67" s="88">
        <f t="shared" si="2"/>
        <v>0.625</v>
      </c>
      <c r="Q67" s="88">
        <f t="shared" si="3"/>
        <v>4.495</v>
      </c>
      <c r="R67" s="88">
        <f>MIN(0.5,SUMIFS(美育素质!L:L,美育素质!B:B,B67,美育素质!D:D,"=文化艺术实践"))</f>
        <v>0</v>
      </c>
      <c r="S67" s="88">
        <f>SUMIFS(美育素质!L:L,美育素质!B:B,B67,美育素质!D:D,"=校内外文化艺术竞赛")</f>
        <v>0</v>
      </c>
      <c r="T67" s="88">
        <f t="shared" si="4"/>
        <v>0</v>
      </c>
      <c r="U67" s="88">
        <f>MAX(0,SUMIFS(劳育素质!K:K,劳育素质!B:B,B67,劳育素质!D:D,"=劳动日常考核基础分")+SUMIFS(劳育素质!K:K,劳育素质!B:B,B67,劳育素质!D:D,"=活动与卫生加减分"))</f>
        <v>1.48138888888889</v>
      </c>
      <c r="V67" s="23">
        <f>SUMIFS(劳育素质!K:K,劳育素质!B:B,B67,劳育素质!D:D,"=志愿服务",劳育素质!F:F,"=A类+B类")</f>
        <v>0</v>
      </c>
      <c r="W67" s="23">
        <f>SUMIFS(劳育素质!K:K,劳育素质!B:B,B67,劳育素质!D:D,"=志愿服务",劳育素质!F:F,"=C类")</f>
        <v>0</v>
      </c>
      <c r="X67" s="23">
        <f t="shared" si="5"/>
        <v>0</v>
      </c>
      <c r="Y67" s="23">
        <f>SUMIFS(劳育素质!K:K,劳育素质!B:B,B67,劳育素质!D:D,"=实习实训")</f>
        <v>0</v>
      </c>
      <c r="Z67" s="23">
        <f t="shared" si="6"/>
        <v>1.48138888888889</v>
      </c>
      <c r="AA67" s="23">
        <f>SUMIFS(创新与实践素质!L:L,创新与实践素质!B:B,B67,创新与实践素质!D:D,"=创新创业素质")</f>
        <v>3.5</v>
      </c>
      <c r="AB67" s="23">
        <f>SUMIFS(创新与实践素质!L:L,创新与实践素质!B:B,B67,创新与实践素质!D:D,"=水平考试")</f>
        <v>0</v>
      </c>
      <c r="AC67" s="23">
        <f>SUMIFS(创新与实践素质!L:L,创新与实践素质!B:B,B67,创新与实践素质!D:D,"=社会实践")</f>
        <v>0</v>
      </c>
      <c r="AD67" s="23">
        <f>_xlfn.MAXIFS(创新与实践素质!L:L,创新与实践素质!B:B,B67,创新与实践素质!D:D,"=社会工作能力（工作表现）",创新与实践素质!G:G,"=上学期")+_xlfn.MAXIFS(创新与实践素质!L:L,创新与实践素质!B:B,B67,创新与实践素质!D:D,"=社会工作能力（工作表现）",创新与实践素质!G:G,"=下学期")</f>
        <v>0.6</v>
      </c>
      <c r="AE67" s="23">
        <f t="shared" si="7"/>
        <v>4.1</v>
      </c>
      <c r="AF67" s="23">
        <f t="shared" si="8"/>
        <v>71.4003888888889</v>
      </c>
    </row>
    <row r="68" spans="1:32">
      <c r="A68" s="41" t="s">
        <v>69</v>
      </c>
      <c r="B68" s="41" t="s">
        <v>73</v>
      </c>
      <c r="C68" s="41"/>
      <c r="D68" s="88">
        <f>SUMIFS(德育素质!H:H,德育素质!B:B,B68,德育素质!D:D,"=基本评定分")</f>
        <v>5.28</v>
      </c>
      <c r="E68" s="88">
        <f>MIN(2,SUMIFS(德育素质!H:H,德育素质!A:A,A68,德育素质!D:D,"=集体评定等级分",德育素质!E:E,"=班级考评等级")+SUMIFS(德育素质!H:H,德育素质!B:B,B68,德育素质!D:D,"=集体评定等级分"))</f>
        <v>1</v>
      </c>
      <c r="F68" s="88">
        <f>MIN(2,SUMIFS(德育素质!H:H,德育素质!B:B,B68,德育素质!D:D,"=社会责任记实分"))</f>
        <v>0</v>
      </c>
      <c r="G68" s="88">
        <f>SUMIFS(德育素质!H:H,德育素质!B:B,B68,德育素质!D:D,"=违纪违规扣分")</f>
        <v>0</v>
      </c>
      <c r="H68" s="88">
        <f>SUMIFS(德育素质!H:H,德育素质!B:B,B68,德育素质!D:D,"=荣誉称号加分")</f>
        <v>0</v>
      </c>
      <c r="I68" s="88">
        <f t="shared" ref="I68:I131" si="9">MIN(4,E68+F68+G68+H68)</f>
        <v>1</v>
      </c>
      <c r="J68" s="88">
        <f t="shared" ref="J68:J131" si="10">D68+I68</f>
        <v>6.28</v>
      </c>
      <c r="K68" s="88">
        <f>(VLOOKUP(B68,智育素质!B:D,3,0)*10+50)*0.6</f>
        <v>53.574</v>
      </c>
      <c r="L68" s="88">
        <f>SUMIFS(体育素质!J:J,体育素质!B:B,B68,体育素质!D:D,"=体育课程成绩",体育素质!E:E,"=体育成绩")/40</f>
        <v>3.25388888888889</v>
      </c>
      <c r="M68" s="88">
        <f>SUMIFS(体育素质!L:L,体育素质!B:B,B68,体育素质!D:D,"=校内外体育竞赛")</f>
        <v>0</v>
      </c>
      <c r="N68" s="88">
        <f>SUMIFS(体育素质!L:L,体育素质!B:B,B68,体育素质!D:D,"=校内外体育活动",体育素质!E:E,"=早锻炼")</f>
        <v>0</v>
      </c>
      <c r="O68" s="88">
        <f>SUMIFS(体育素质!L:L,体育素质!B:B,B68,体育素质!D:D,"=校内外体育活动",体育素质!E:E,"=校园跑")</f>
        <v>1</v>
      </c>
      <c r="P68" s="88">
        <f t="shared" ref="P68:P131" si="11">MIN(3,M68+N68+O68)</f>
        <v>1</v>
      </c>
      <c r="Q68" s="88">
        <f t="shared" ref="Q68:Q131" si="12">MIN(8,P68+L68)</f>
        <v>4.25388888888889</v>
      </c>
      <c r="R68" s="88">
        <f>MIN(0.5,SUMIFS(美育素质!L:L,美育素质!B:B,B68,美育素质!D:D,"=文化艺术实践"))</f>
        <v>0</v>
      </c>
      <c r="S68" s="88">
        <f>SUMIFS(美育素质!L:L,美育素质!B:B,B68,美育素质!D:D,"=校内外文化艺术竞赛")</f>
        <v>0</v>
      </c>
      <c r="T68" s="88">
        <f t="shared" ref="T68:T131" si="13">MIN(5,S68+R68)</f>
        <v>0</v>
      </c>
      <c r="U68" s="88">
        <f>MAX(0,SUMIFS(劳育素质!K:K,劳育素质!B:B,B68,劳育素质!D:D,"=劳动日常考核基础分")+SUMIFS(劳育素质!K:K,劳育素质!B:B,B68,劳育素质!D:D,"=活动与卫生加减分"))</f>
        <v>1.35033333333333</v>
      </c>
      <c r="V68" s="23">
        <f>SUMIFS(劳育素质!K:K,劳育素质!B:B,B68,劳育素质!D:D,"=志愿服务",劳育素质!F:F,"=A类+B类")</f>
        <v>0.55</v>
      </c>
      <c r="W68" s="23">
        <f>SUMIFS(劳育素质!K:K,劳育素质!B:B,B68,劳育素质!D:D,"=志愿服务",劳育素质!F:F,"=C类")</f>
        <v>0</v>
      </c>
      <c r="X68" s="23">
        <f t="shared" ref="X68:X131" si="14">MIN(4,V68+W68)</f>
        <v>0.55</v>
      </c>
      <c r="Y68" s="23">
        <f>SUMIFS(劳育素质!K:K,劳育素质!B:B,B68,劳育素质!D:D,"=实习实训")</f>
        <v>0</v>
      </c>
      <c r="Z68" s="23">
        <f t="shared" ref="Z68:Z131" si="15">MIN(5,U68+X68+Y68)</f>
        <v>1.90033333333333</v>
      </c>
      <c r="AA68" s="23">
        <f>SUMIFS(创新与实践素质!L:L,创新与实践素质!B:B,B68,创新与实践素质!D:D,"=创新创业素质")</f>
        <v>4.5</v>
      </c>
      <c r="AB68" s="23">
        <f>SUMIFS(创新与实践素质!L:L,创新与实践素质!B:B,B68,创新与实践素质!D:D,"=水平考试")</f>
        <v>0</v>
      </c>
      <c r="AC68" s="23">
        <f>SUMIFS(创新与实践素质!L:L,创新与实践素质!B:B,B68,创新与实践素质!D:D,"=社会实践")</f>
        <v>0</v>
      </c>
      <c r="AD68" s="23">
        <f>_xlfn.MAXIFS(创新与实践素质!L:L,创新与实践素质!B:B,B68,创新与实践素质!D:D,"=社会工作能力（工作表现）",创新与实践素质!G:G,"=上学期")+_xlfn.MAXIFS(创新与实践素质!L:L,创新与实践素质!B:B,B68,创新与实践素质!D:D,"=社会工作能力（工作表现）",创新与实践素质!G:G,"=下学期")</f>
        <v>0.8</v>
      </c>
      <c r="AE68" s="23">
        <f t="shared" ref="AE68:AE131" si="16">MIN(12,AA68+AB68+AC68+AD68)</f>
        <v>5.3</v>
      </c>
      <c r="AF68" s="23">
        <f t="shared" ref="AF68:AF131" si="17">AE68+Z68+T68+Q68+K68+J68</f>
        <v>71.3082222222222</v>
      </c>
    </row>
    <row r="69" spans="1:32">
      <c r="A69" s="41" t="s">
        <v>69</v>
      </c>
      <c r="B69" s="41" t="s">
        <v>74</v>
      </c>
      <c r="C69" s="41"/>
      <c r="D69" s="88">
        <f>SUMIFS(德育素质!H:H,德育素质!B:B,B69,德育素质!D:D,"=基本评定分")</f>
        <v>6</v>
      </c>
      <c r="E69" s="88">
        <f>MIN(2,SUMIFS(德育素质!H:H,德育素质!A:A,A69,德育素质!D:D,"=集体评定等级分",德育素质!E:E,"=班级考评等级")+SUMIFS(德育素质!H:H,德育素质!B:B,B69,德育素质!D:D,"=集体评定等级分"))</f>
        <v>1</v>
      </c>
      <c r="F69" s="88">
        <f>MIN(2,SUMIFS(德育素质!H:H,德育素质!B:B,B69,德育素质!D:D,"=社会责任记实分"))</f>
        <v>0</v>
      </c>
      <c r="G69" s="88">
        <f>SUMIFS(德育素质!H:H,德育素质!B:B,B69,德育素质!D:D,"=违纪违规扣分")</f>
        <v>0</v>
      </c>
      <c r="H69" s="88">
        <f>SUMIFS(德育素质!H:H,德育素质!B:B,B69,德育素质!D:D,"=荣誉称号加分")</f>
        <v>1.25</v>
      </c>
      <c r="I69" s="88">
        <f t="shared" si="9"/>
        <v>2.25</v>
      </c>
      <c r="J69" s="88">
        <f t="shared" si="10"/>
        <v>8.25</v>
      </c>
      <c r="K69" s="88">
        <f>(VLOOKUP(B69,智育素质!B:D,3,0)*10+50)*0.6</f>
        <v>54.198</v>
      </c>
      <c r="L69" s="88">
        <f>SUMIFS(体育素质!J:J,体育素质!B:B,B69,体育素质!D:D,"=体育课程成绩",体育素质!E:E,"=体育成绩")/40</f>
        <v>4.45</v>
      </c>
      <c r="M69" s="88">
        <f>SUMIFS(体育素质!L:L,体育素质!B:B,B69,体育素质!D:D,"=校内外体育竞赛")</f>
        <v>0</v>
      </c>
      <c r="N69" s="88">
        <f>SUMIFS(体育素质!L:L,体育素质!B:B,B69,体育素质!D:D,"=校内外体育活动",体育素质!E:E,"=早锻炼")</f>
        <v>0</v>
      </c>
      <c r="O69" s="88">
        <f>SUMIFS(体育素质!L:L,体育素质!B:B,B69,体育素质!D:D,"=校内外体育活动",体育素质!E:E,"=校园跑")</f>
        <v>1</v>
      </c>
      <c r="P69" s="88">
        <f t="shared" si="11"/>
        <v>1</v>
      </c>
      <c r="Q69" s="88">
        <f t="shared" si="12"/>
        <v>5.45</v>
      </c>
      <c r="R69" s="88">
        <f>MIN(0.5,SUMIFS(美育素质!L:L,美育素质!B:B,B69,美育素质!D:D,"=文化艺术实践"))</f>
        <v>0</v>
      </c>
      <c r="S69" s="88">
        <f>SUMIFS(美育素质!L:L,美育素质!B:B,B69,美育素质!D:D,"=校内外文化艺术竞赛")</f>
        <v>1.5</v>
      </c>
      <c r="T69" s="88">
        <f t="shared" si="13"/>
        <v>1.5</v>
      </c>
      <c r="U69" s="88">
        <f>MAX(0,SUMIFS(劳育素质!K:K,劳育素质!B:B,B69,劳育素质!D:D,"=劳动日常考核基础分")+SUMIFS(劳育素质!K:K,劳育素质!B:B,B69,劳育素质!D:D,"=活动与卫生加减分"))</f>
        <v>1.48138888888889</v>
      </c>
      <c r="V69" s="23">
        <f>SUMIFS(劳育素质!K:K,劳育素质!B:B,B69,劳育素质!D:D,"=志愿服务",劳育素质!F:F,"=A类+B类")</f>
        <v>1.325</v>
      </c>
      <c r="W69" s="23">
        <f>SUMIFS(劳育素质!K:K,劳育素质!B:B,B69,劳育素质!D:D,"=志愿服务",劳育素质!F:F,"=C类")</f>
        <v>0</v>
      </c>
      <c r="X69" s="23">
        <f t="shared" si="14"/>
        <v>1.325</v>
      </c>
      <c r="Y69" s="23">
        <f>SUMIFS(劳育素质!K:K,劳育素质!B:B,B69,劳育素质!D:D,"=实习实训")</f>
        <v>0</v>
      </c>
      <c r="Z69" s="23">
        <f t="shared" si="15"/>
        <v>2.80638888888889</v>
      </c>
      <c r="AA69" s="23">
        <f>SUMIFS(创新与实践素质!L:L,创新与实践素质!B:B,B69,创新与实践素质!D:D,"=创新创业素质")</f>
        <v>0.5</v>
      </c>
      <c r="AB69" s="23">
        <f>SUMIFS(创新与实践素质!L:L,创新与实践素质!B:B,B69,创新与实践素质!D:D,"=水平考试")</f>
        <v>0</v>
      </c>
      <c r="AC69" s="23">
        <f>SUMIFS(创新与实践素质!L:L,创新与实践素质!B:B,B69,创新与实践素质!D:D,"=社会实践")</f>
        <v>0</v>
      </c>
      <c r="AD69" s="23">
        <f>_xlfn.MAXIFS(创新与实践素质!L:L,创新与实践素质!B:B,B69,创新与实践素质!D:D,"=社会工作能力（工作表现）",创新与实践素质!G:G,"=上学期")+_xlfn.MAXIFS(创新与实践素质!L:L,创新与实践素质!B:B,B69,创新与实践素质!D:D,"=社会工作能力（工作表现）",创新与实践素质!G:G,"=下学期")</f>
        <v>1.4</v>
      </c>
      <c r="AE69" s="23">
        <f t="shared" si="16"/>
        <v>1.9</v>
      </c>
      <c r="AF69" s="23">
        <f t="shared" si="17"/>
        <v>74.1043888888889</v>
      </c>
    </row>
    <row r="70" spans="1:32">
      <c r="A70" s="41" t="s">
        <v>69</v>
      </c>
      <c r="B70" s="41" t="s">
        <v>75</v>
      </c>
      <c r="C70" s="41"/>
      <c r="D70" s="88">
        <f>SUMIFS(德育素质!H:H,德育素质!B:B,B70,德育素质!D:D,"=基本评定分")</f>
        <v>6</v>
      </c>
      <c r="E70" s="88">
        <f>MIN(2,SUMIFS(德育素质!H:H,德育素质!A:A,A70,德育素质!D:D,"=集体评定等级分",德育素质!E:E,"=班级考评等级")+SUMIFS(德育素质!H:H,德育素质!B:B,B70,德育素质!D:D,"=集体评定等级分"))</f>
        <v>1</v>
      </c>
      <c r="F70" s="88">
        <f>MIN(2,SUMIFS(德育素质!H:H,德育素质!B:B,B70,德育素质!D:D,"=社会责任记实分"))</f>
        <v>0.1</v>
      </c>
      <c r="G70" s="88">
        <f>SUMIFS(德育素质!H:H,德育素质!B:B,B70,德育素质!D:D,"=违纪违规扣分")</f>
        <v>0</v>
      </c>
      <c r="H70" s="88">
        <f>SUMIFS(德育素质!H:H,德育素质!B:B,B70,德育素质!D:D,"=荣誉称号加分")</f>
        <v>0</v>
      </c>
      <c r="I70" s="88">
        <f t="shared" si="9"/>
        <v>1.1</v>
      </c>
      <c r="J70" s="88">
        <f t="shared" si="10"/>
        <v>7.1</v>
      </c>
      <c r="K70" s="88">
        <f>(VLOOKUP(B70,智育素质!B:D,3,0)*10+50)*0.6</f>
        <v>53.784</v>
      </c>
      <c r="L70" s="88">
        <f>SUMIFS(体育素质!J:J,体育素质!B:B,B70,体育素质!D:D,"=体育课程成绩",体育素质!E:E,"=体育成绩")/40</f>
        <v>3.695</v>
      </c>
      <c r="M70" s="88">
        <f>SUMIFS(体育素质!L:L,体育素质!B:B,B70,体育素质!D:D,"=校内外体育竞赛")</f>
        <v>0</v>
      </c>
      <c r="N70" s="88">
        <f>SUMIFS(体育素质!L:L,体育素质!B:B,B70,体育素质!D:D,"=校内外体育活动",体育素质!E:E,"=早锻炼")</f>
        <v>0</v>
      </c>
      <c r="O70" s="88">
        <f>SUMIFS(体育素质!L:L,体育素质!B:B,B70,体育素质!D:D,"=校内外体育活动",体育素质!E:E,"=校园跑")</f>
        <v>0.784739583333333</v>
      </c>
      <c r="P70" s="88">
        <f t="shared" si="11"/>
        <v>0.784739583333333</v>
      </c>
      <c r="Q70" s="88">
        <f t="shared" si="12"/>
        <v>4.47973958333333</v>
      </c>
      <c r="R70" s="88">
        <f>MIN(0.5,SUMIFS(美育素质!L:L,美育素质!B:B,B70,美育素质!D:D,"=文化艺术实践"))</f>
        <v>0</v>
      </c>
      <c r="S70" s="88">
        <f>SUMIFS(美育素质!L:L,美育素质!B:B,B70,美育素质!D:D,"=校内外文化艺术竞赛")</f>
        <v>0.8</v>
      </c>
      <c r="T70" s="88">
        <f t="shared" si="13"/>
        <v>0.8</v>
      </c>
      <c r="U70" s="88">
        <f>MAX(0,SUMIFS(劳育素质!K:K,劳育素质!B:B,B70,劳育素质!D:D,"=劳动日常考核基础分")+SUMIFS(劳育素质!K:K,劳育素质!B:B,B70,劳育素质!D:D,"=活动与卫生加减分"))</f>
        <v>1.46133333333333</v>
      </c>
      <c r="V70" s="23">
        <f>SUMIFS(劳育素质!K:K,劳育素质!B:B,B70,劳育素质!D:D,"=志愿服务",劳育素质!F:F,"=A类+B类")</f>
        <v>2.1</v>
      </c>
      <c r="W70" s="23">
        <f>SUMIFS(劳育素质!K:K,劳育素质!B:B,B70,劳育素质!D:D,"=志愿服务",劳育素质!F:F,"=C类")</f>
        <v>0</v>
      </c>
      <c r="X70" s="23">
        <f t="shared" si="14"/>
        <v>2.1</v>
      </c>
      <c r="Y70" s="23">
        <f>SUMIFS(劳育素质!K:K,劳育素质!B:B,B70,劳育素质!D:D,"=实习实训")</f>
        <v>0</v>
      </c>
      <c r="Z70" s="23">
        <f t="shared" si="15"/>
        <v>3.56133333333333</v>
      </c>
      <c r="AA70" s="23">
        <f>SUMIFS(创新与实践素质!L:L,创新与实践素质!B:B,B70,创新与实践素质!D:D,"=创新创业素质")</f>
        <v>7.5</v>
      </c>
      <c r="AB70" s="23">
        <f>SUMIFS(创新与实践素质!L:L,创新与实践素质!B:B,B70,创新与实践素质!D:D,"=水平考试")</f>
        <v>0</v>
      </c>
      <c r="AC70" s="23">
        <f>SUMIFS(创新与实践素质!L:L,创新与实践素质!B:B,B70,创新与实践素质!D:D,"=社会实践")</f>
        <v>0</v>
      </c>
      <c r="AD70" s="23">
        <f>_xlfn.MAXIFS(创新与实践素质!L:L,创新与实践素质!B:B,B70,创新与实践素质!D:D,"=社会工作能力（工作表现）",创新与实践素质!G:G,"=上学期")+_xlfn.MAXIFS(创新与实践素质!L:L,创新与实践素质!B:B,B70,创新与实践素质!D:D,"=社会工作能力（工作表现）",创新与实践素质!G:G,"=下学期")</f>
        <v>1.4</v>
      </c>
      <c r="AE70" s="23">
        <f t="shared" si="16"/>
        <v>8.9</v>
      </c>
      <c r="AF70" s="23">
        <f t="shared" si="17"/>
        <v>78.6250729166667</v>
      </c>
    </row>
    <row r="71" spans="1:32">
      <c r="A71" s="41" t="s">
        <v>69</v>
      </c>
      <c r="B71" s="41" t="s">
        <v>76</v>
      </c>
      <c r="C71" s="41"/>
      <c r="D71" s="88">
        <f>SUMIFS(德育素质!H:H,德育素质!B:B,B71,德育素质!D:D,"=基本评定分")</f>
        <v>5.28</v>
      </c>
      <c r="E71" s="88">
        <f>MIN(2,SUMIFS(德育素质!H:H,德育素质!A:A,A71,德育素质!D:D,"=集体评定等级分",德育素质!E:E,"=班级考评等级")+SUMIFS(德育素质!H:H,德育素质!B:B,B71,德育素质!D:D,"=集体评定等级分"))</f>
        <v>1</v>
      </c>
      <c r="F71" s="88">
        <f>MIN(2,SUMIFS(德育素质!H:H,德育素质!B:B,B71,德育素质!D:D,"=社会责任记实分"))</f>
        <v>0</v>
      </c>
      <c r="G71" s="88">
        <f>SUMIFS(德育素质!H:H,德育素质!B:B,B71,德育素质!D:D,"=违纪违规扣分")</f>
        <v>0</v>
      </c>
      <c r="H71" s="88">
        <f>SUMIFS(德育素质!H:H,德育素质!B:B,B71,德育素质!D:D,"=荣誉称号加分")</f>
        <v>0</v>
      </c>
      <c r="I71" s="88">
        <f t="shared" si="9"/>
        <v>1</v>
      </c>
      <c r="J71" s="88">
        <f t="shared" si="10"/>
        <v>6.28</v>
      </c>
      <c r="K71" s="88">
        <f>(VLOOKUP(B71,智育素质!B:D,3,0)*10+50)*0.6</f>
        <v>51.75</v>
      </c>
      <c r="L71" s="88">
        <f>SUMIFS(体育素质!J:J,体育素质!B:B,B71,体育素质!D:D,"=体育课程成绩",体育素质!E:E,"=体育成绩")/40</f>
        <v>3.66</v>
      </c>
      <c r="M71" s="88">
        <f>SUMIFS(体育素质!L:L,体育素质!B:B,B71,体育素质!D:D,"=校内外体育竞赛")</f>
        <v>0</v>
      </c>
      <c r="N71" s="88">
        <f>SUMIFS(体育素质!L:L,体育素质!B:B,B71,体育素质!D:D,"=校内外体育活动",体育素质!E:E,"=早锻炼")</f>
        <v>0</v>
      </c>
      <c r="O71" s="88">
        <f>SUMIFS(体育素质!L:L,体育素质!B:B,B71,体育素质!D:D,"=校内外体育活动",体育素质!E:E,"=校园跑")</f>
        <v>0.77078125</v>
      </c>
      <c r="P71" s="88">
        <f t="shared" si="11"/>
        <v>0.77078125</v>
      </c>
      <c r="Q71" s="88">
        <f t="shared" si="12"/>
        <v>4.43078125</v>
      </c>
      <c r="R71" s="88">
        <f>MIN(0.5,SUMIFS(美育素质!L:L,美育素质!B:B,B71,美育素质!D:D,"=文化艺术实践"))</f>
        <v>0</v>
      </c>
      <c r="S71" s="88">
        <f>SUMIFS(美育素质!L:L,美育素质!B:B,B71,美育素质!D:D,"=校内外文化艺术竞赛")</f>
        <v>0</v>
      </c>
      <c r="T71" s="88">
        <f t="shared" si="13"/>
        <v>0</v>
      </c>
      <c r="U71" s="88">
        <f>MAX(0,SUMIFS(劳育素质!K:K,劳育素质!B:B,B71,劳育素质!D:D,"=劳动日常考核基础分")+SUMIFS(劳育素质!K:K,劳育素质!B:B,B71,劳育素质!D:D,"=活动与卫生加减分"))</f>
        <v>1.5946</v>
      </c>
      <c r="V71" s="23">
        <f>SUMIFS(劳育素质!K:K,劳育素质!B:B,B71,劳育素质!D:D,"=志愿服务",劳育素质!F:F,"=A类+B类")</f>
        <v>0</v>
      </c>
      <c r="W71" s="23">
        <f>SUMIFS(劳育素质!K:K,劳育素质!B:B,B71,劳育素质!D:D,"=志愿服务",劳育素质!F:F,"=C类")</f>
        <v>0</v>
      </c>
      <c r="X71" s="23">
        <f t="shared" si="14"/>
        <v>0</v>
      </c>
      <c r="Y71" s="23">
        <f>SUMIFS(劳育素质!K:K,劳育素质!B:B,B71,劳育素质!D:D,"=实习实训")</f>
        <v>0</v>
      </c>
      <c r="Z71" s="23">
        <f t="shared" si="15"/>
        <v>1.5946</v>
      </c>
      <c r="AA71" s="23">
        <f>SUMIFS(创新与实践素质!L:L,创新与实践素质!B:B,B71,创新与实践素质!D:D,"=创新创业素质")</f>
        <v>0</v>
      </c>
      <c r="AB71" s="23">
        <f>SUMIFS(创新与实践素质!L:L,创新与实践素质!B:B,B71,创新与实践素质!D:D,"=水平考试")</f>
        <v>0</v>
      </c>
      <c r="AC71" s="23">
        <f>SUMIFS(创新与实践素质!L:L,创新与实践素质!B:B,B71,创新与实践素质!D:D,"=社会实践")</f>
        <v>0</v>
      </c>
      <c r="AD71" s="23">
        <f>_xlfn.MAXIFS(创新与实践素质!L:L,创新与实践素质!B:B,B71,创新与实践素质!D:D,"=社会工作能力（工作表现）",创新与实践素质!G:G,"=上学期")+_xlfn.MAXIFS(创新与实践素质!L:L,创新与实践素质!B:B,B71,创新与实践素质!D:D,"=社会工作能力（工作表现）",创新与实践素质!G:G,"=下学期")</f>
        <v>0</v>
      </c>
      <c r="AE71" s="23">
        <f t="shared" si="16"/>
        <v>0</v>
      </c>
      <c r="AF71" s="23">
        <f t="shared" si="17"/>
        <v>64.05538125</v>
      </c>
    </row>
    <row r="72" spans="1:32">
      <c r="A72" s="41" t="s">
        <v>69</v>
      </c>
      <c r="B72" s="41" t="s">
        <v>77</v>
      </c>
      <c r="C72" s="41"/>
      <c r="D72" s="88">
        <f>SUMIFS(德育素质!H:H,德育素质!B:B,B72,德育素质!D:D,"=基本评定分")</f>
        <v>5.28</v>
      </c>
      <c r="E72" s="88">
        <f>MIN(2,SUMIFS(德育素质!H:H,德育素质!A:A,A72,德育素质!D:D,"=集体评定等级分",德育素质!E:E,"=班级考评等级")+SUMIFS(德育素质!H:H,德育素质!B:B,B72,德育素质!D:D,"=集体评定等级分"))</f>
        <v>1</v>
      </c>
      <c r="F72" s="88">
        <f>MIN(2,SUMIFS(德育素质!H:H,德育素质!B:B,B72,德育素质!D:D,"=社会责任记实分"))</f>
        <v>0</v>
      </c>
      <c r="G72" s="88">
        <f>SUMIFS(德育素质!H:H,德育素质!B:B,B72,德育素质!D:D,"=违纪违规扣分")</f>
        <v>0</v>
      </c>
      <c r="H72" s="88">
        <f>SUMIFS(德育素质!H:H,德育素质!B:B,B72,德育素质!D:D,"=荣誉称号加分")</f>
        <v>0</v>
      </c>
      <c r="I72" s="88">
        <f t="shared" si="9"/>
        <v>1</v>
      </c>
      <c r="J72" s="88">
        <f t="shared" si="10"/>
        <v>6.28</v>
      </c>
      <c r="K72" s="88">
        <f>(VLOOKUP(B72,智育素质!B:D,3,0)*10+50)*0.6</f>
        <v>50.592</v>
      </c>
      <c r="L72" s="88">
        <f>SUMIFS(体育素质!J:J,体育素质!B:B,B72,体育素质!D:D,"=体育课程成绩",体育素质!E:E,"=体育成绩")/40</f>
        <v>3.275</v>
      </c>
      <c r="M72" s="88">
        <f>SUMIFS(体育素质!L:L,体育素质!B:B,B72,体育素质!D:D,"=校内外体育竞赛")</f>
        <v>0</v>
      </c>
      <c r="N72" s="88">
        <f>SUMIFS(体育素质!L:L,体育素质!B:B,B72,体育素质!D:D,"=校内外体育活动",体育素质!E:E,"=早锻炼")</f>
        <v>0</v>
      </c>
      <c r="O72" s="88">
        <f>SUMIFS(体育素质!L:L,体育素质!B:B,B72,体育素质!D:D,"=校内外体育活动",体育素质!E:E,"=校园跑")</f>
        <v>0.670625</v>
      </c>
      <c r="P72" s="88">
        <f t="shared" si="11"/>
        <v>0.670625</v>
      </c>
      <c r="Q72" s="88">
        <f t="shared" si="12"/>
        <v>3.945625</v>
      </c>
      <c r="R72" s="88">
        <f>MIN(0.5,SUMIFS(美育素质!L:L,美育素质!B:B,B72,美育素质!D:D,"=文化艺术实践"))</f>
        <v>0</v>
      </c>
      <c r="S72" s="88">
        <f>SUMIFS(美育素质!L:L,美育素质!B:B,B72,美育素质!D:D,"=校内外文化艺术竞赛")</f>
        <v>0</v>
      </c>
      <c r="T72" s="88">
        <f t="shared" si="13"/>
        <v>0</v>
      </c>
      <c r="U72" s="88">
        <f>MAX(0,SUMIFS(劳育素质!K:K,劳育素质!B:B,B72,劳育素质!D:D,"=劳动日常考核基础分")+SUMIFS(劳育素质!K:K,劳育素质!B:B,B72,劳育素质!D:D,"=活动与卫生加减分"))</f>
        <v>1.47033333333333</v>
      </c>
      <c r="V72" s="23">
        <f>SUMIFS(劳育素质!K:K,劳育素质!B:B,B72,劳育素质!D:D,"=志愿服务",劳育素质!F:F,"=A类+B类")</f>
        <v>0.6</v>
      </c>
      <c r="W72" s="23">
        <f>SUMIFS(劳育素质!K:K,劳育素质!B:B,B72,劳育素质!D:D,"=志愿服务",劳育素质!F:F,"=C类")</f>
        <v>0</v>
      </c>
      <c r="X72" s="23">
        <f t="shared" si="14"/>
        <v>0.6</v>
      </c>
      <c r="Y72" s="23">
        <f>SUMIFS(劳育素质!K:K,劳育素质!B:B,B72,劳育素质!D:D,"=实习实训")</f>
        <v>0</v>
      </c>
      <c r="Z72" s="23">
        <f t="shared" si="15"/>
        <v>2.07033333333333</v>
      </c>
      <c r="AA72" s="23">
        <f>SUMIFS(创新与实践素质!L:L,创新与实践素质!B:B,B72,创新与实践素质!D:D,"=创新创业素质")</f>
        <v>0</v>
      </c>
      <c r="AB72" s="23">
        <f>SUMIFS(创新与实践素质!L:L,创新与实践素质!B:B,B72,创新与实践素质!D:D,"=水平考试")</f>
        <v>0</v>
      </c>
      <c r="AC72" s="23">
        <f>SUMIFS(创新与实践素质!L:L,创新与实践素质!B:B,B72,创新与实践素质!D:D,"=社会实践")</f>
        <v>0</v>
      </c>
      <c r="AD72" s="23">
        <f>_xlfn.MAXIFS(创新与实践素质!L:L,创新与实践素质!B:B,B72,创新与实践素质!D:D,"=社会工作能力（工作表现）",创新与实践素质!G:G,"=上学期")+_xlfn.MAXIFS(创新与实践素质!L:L,创新与实践素质!B:B,B72,创新与实践素质!D:D,"=社会工作能力（工作表现）",创新与实践素质!G:G,"=下学期")</f>
        <v>0</v>
      </c>
      <c r="AE72" s="23">
        <f t="shared" si="16"/>
        <v>0</v>
      </c>
      <c r="AF72" s="23">
        <f t="shared" si="17"/>
        <v>62.8879583333333</v>
      </c>
    </row>
    <row r="73" spans="1:32">
      <c r="A73" s="41" t="s">
        <v>69</v>
      </c>
      <c r="B73" s="41" t="s">
        <v>78</v>
      </c>
      <c r="C73" s="41"/>
      <c r="D73" s="88">
        <f>SUMIFS(德育素质!H:H,德育素质!B:B,B73,德育素质!D:D,"=基本评定分")</f>
        <v>5.28</v>
      </c>
      <c r="E73" s="88">
        <f>MIN(2,SUMIFS(德育素质!H:H,德育素质!A:A,A73,德育素质!D:D,"=集体评定等级分",德育素质!E:E,"=班级考评等级")+SUMIFS(德育素质!H:H,德育素质!B:B,B73,德育素质!D:D,"=集体评定等级分"))</f>
        <v>1</v>
      </c>
      <c r="F73" s="88">
        <f>MIN(2,SUMIFS(德育素质!H:H,德育素质!B:B,B73,德育素质!D:D,"=社会责任记实分"))</f>
        <v>0</v>
      </c>
      <c r="G73" s="88">
        <f>SUMIFS(德育素质!H:H,德育素质!B:B,B73,德育素质!D:D,"=违纪违规扣分")</f>
        <v>0</v>
      </c>
      <c r="H73" s="88">
        <f>SUMIFS(德育素质!H:H,德育素质!B:B,B73,德育素质!D:D,"=荣誉称号加分")</f>
        <v>0</v>
      </c>
      <c r="I73" s="88">
        <f t="shared" si="9"/>
        <v>1</v>
      </c>
      <c r="J73" s="88">
        <f t="shared" si="10"/>
        <v>6.28</v>
      </c>
      <c r="K73" s="88">
        <f>(VLOOKUP(B73,智育素质!B:D,3,0)*10+50)*0.6</f>
        <v>50.58</v>
      </c>
      <c r="L73" s="88">
        <f>SUMIFS(体育素质!J:J,体育素质!B:B,B73,体育素质!D:D,"=体育课程成绩",体育素质!E:E,"=体育成绩")/40</f>
        <v>3.27</v>
      </c>
      <c r="M73" s="88">
        <f>SUMIFS(体育素质!L:L,体育素质!B:B,B73,体育素质!D:D,"=校内外体育竞赛")</f>
        <v>0</v>
      </c>
      <c r="N73" s="88">
        <f>SUMIFS(体育素质!L:L,体育素质!B:B,B73,体育素质!D:D,"=校内外体育活动",体育素质!E:E,"=早锻炼")</f>
        <v>0</v>
      </c>
      <c r="O73" s="88">
        <f>SUMIFS(体育素质!L:L,体育素质!B:B,B73,体育素质!D:D,"=校内外体育活动",体育素质!E:E,"=校园跑")</f>
        <v>0.671875</v>
      </c>
      <c r="P73" s="88">
        <f t="shared" si="11"/>
        <v>0.671875</v>
      </c>
      <c r="Q73" s="88">
        <f t="shared" si="12"/>
        <v>3.941875</v>
      </c>
      <c r="R73" s="88">
        <f>MIN(0.5,SUMIFS(美育素质!L:L,美育素质!B:B,B73,美育素质!D:D,"=文化艺术实践"))</f>
        <v>0</v>
      </c>
      <c r="S73" s="88">
        <f>SUMIFS(美育素质!L:L,美育素质!B:B,B73,美育素质!D:D,"=校内外文化艺术竞赛")</f>
        <v>0</v>
      </c>
      <c r="T73" s="88">
        <f t="shared" si="13"/>
        <v>0</v>
      </c>
      <c r="U73" s="88">
        <f>MAX(0,SUMIFS(劳育素质!K:K,劳育素质!B:B,B73,劳育素质!D:D,"=劳动日常考核基础分")+SUMIFS(劳育素质!K:K,劳育素质!B:B,B73,劳育素质!D:D,"=活动与卫生加减分"))</f>
        <v>1.4468</v>
      </c>
      <c r="V73" s="23">
        <f>SUMIFS(劳育素质!K:K,劳育素质!B:B,B73,劳育素质!D:D,"=志愿服务",劳育素质!F:F,"=A类+B类")</f>
        <v>0.625</v>
      </c>
      <c r="W73" s="23">
        <f>SUMIFS(劳育素质!K:K,劳育素质!B:B,B73,劳育素质!D:D,"=志愿服务",劳育素质!F:F,"=C类")</f>
        <v>0</v>
      </c>
      <c r="X73" s="23">
        <f t="shared" si="14"/>
        <v>0.625</v>
      </c>
      <c r="Y73" s="23">
        <f>SUMIFS(劳育素质!K:K,劳育素质!B:B,B73,劳育素质!D:D,"=实习实训")</f>
        <v>0</v>
      </c>
      <c r="Z73" s="23">
        <f t="shared" si="15"/>
        <v>2.0718</v>
      </c>
      <c r="AA73" s="23">
        <f>SUMIFS(创新与实践素质!L:L,创新与实践素质!B:B,B73,创新与实践素质!D:D,"=创新创业素质")</f>
        <v>0</v>
      </c>
      <c r="AB73" s="23">
        <f>SUMIFS(创新与实践素质!L:L,创新与实践素质!B:B,B73,创新与实践素质!D:D,"=水平考试")</f>
        <v>0</v>
      </c>
      <c r="AC73" s="23">
        <f>SUMIFS(创新与实践素质!L:L,创新与实践素质!B:B,B73,创新与实践素质!D:D,"=社会实践")</f>
        <v>0</v>
      </c>
      <c r="AD73" s="23">
        <f>_xlfn.MAXIFS(创新与实践素质!L:L,创新与实践素质!B:B,B73,创新与实践素质!D:D,"=社会工作能力（工作表现）",创新与实践素质!G:G,"=上学期")+_xlfn.MAXIFS(创新与实践素质!L:L,创新与实践素质!B:B,B73,创新与实践素质!D:D,"=社会工作能力（工作表现）",创新与实践素质!G:G,"=下学期")</f>
        <v>0</v>
      </c>
      <c r="AE73" s="23">
        <f t="shared" si="16"/>
        <v>0</v>
      </c>
      <c r="AF73" s="23">
        <f t="shared" si="17"/>
        <v>62.873675</v>
      </c>
    </row>
    <row r="74" spans="1:32">
      <c r="A74" s="41" t="s">
        <v>69</v>
      </c>
      <c r="B74" s="41" t="s">
        <v>79</v>
      </c>
      <c r="C74" s="41"/>
      <c r="D74" s="88">
        <f>SUMIFS(德育素质!H:H,德育素质!B:B,B74,德育素质!D:D,"=基本评定分")</f>
        <v>5.28</v>
      </c>
      <c r="E74" s="88">
        <f>MIN(2,SUMIFS(德育素质!H:H,德育素质!A:A,A74,德育素质!D:D,"=集体评定等级分",德育素质!E:E,"=班级考评等级")+SUMIFS(德育素质!H:H,德育素质!B:B,B74,德育素质!D:D,"=集体评定等级分"))</f>
        <v>1</v>
      </c>
      <c r="F74" s="88">
        <f>MIN(2,SUMIFS(德育素质!H:H,德育素质!B:B,B74,德育素质!D:D,"=社会责任记实分"))</f>
        <v>0</v>
      </c>
      <c r="G74" s="88">
        <f>SUMIFS(德育素质!H:H,德育素质!B:B,B74,德育素质!D:D,"=违纪违规扣分")</f>
        <v>0</v>
      </c>
      <c r="H74" s="88">
        <f>SUMIFS(德育素质!H:H,德育素质!B:B,B74,德育素质!D:D,"=荣誉称号加分")</f>
        <v>0</v>
      </c>
      <c r="I74" s="88">
        <f t="shared" si="9"/>
        <v>1</v>
      </c>
      <c r="J74" s="88">
        <f t="shared" si="10"/>
        <v>6.28</v>
      </c>
      <c r="K74" s="88">
        <f>(VLOOKUP(B74,智育素质!B:D,3,0)*10+50)*0.6</f>
        <v>49.53</v>
      </c>
      <c r="L74" s="88">
        <f>SUMIFS(体育素质!J:J,体育素质!B:B,B74,体育素质!D:D,"=体育课程成绩",体育素质!E:E,"=体育成绩")/40</f>
        <v>3.59</v>
      </c>
      <c r="M74" s="88">
        <f>SUMIFS(体育素质!L:L,体育素质!B:B,B74,体育素质!D:D,"=校内外体育竞赛")</f>
        <v>0</v>
      </c>
      <c r="N74" s="88">
        <f>SUMIFS(体育素质!L:L,体育素质!B:B,B74,体育素质!D:D,"=校内外体育活动",体育素质!E:E,"=早锻炼")</f>
        <v>0</v>
      </c>
      <c r="O74" s="88">
        <f>SUMIFS(体育素质!L:L,体育素质!B:B,B74,体育素质!D:D,"=校内外体育活动",体育素质!E:E,"=校园跑")</f>
        <v>0.65109375</v>
      </c>
      <c r="P74" s="88">
        <f t="shared" si="11"/>
        <v>0.65109375</v>
      </c>
      <c r="Q74" s="88">
        <f t="shared" si="12"/>
        <v>4.24109375</v>
      </c>
      <c r="R74" s="88">
        <f>MIN(0.5,SUMIFS(美育素质!L:L,美育素质!B:B,B74,美育素质!D:D,"=文化艺术实践"))</f>
        <v>0</v>
      </c>
      <c r="S74" s="88">
        <f>SUMIFS(美育素质!L:L,美育素质!B:B,B74,美育素质!D:D,"=校内外文化艺术竞赛")</f>
        <v>0</v>
      </c>
      <c r="T74" s="88">
        <f t="shared" si="13"/>
        <v>0</v>
      </c>
      <c r="U74" s="88">
        <f>MAX(0,SUMIFS(劳育素质!K:K,劳育素质!B:B,B74,劳育素质!D:D,"=劳动日常考核基础分")+SUMIFS(劳育素质!K:K,劳育素质!B:B,B74,劳育素质!D:D,"=活动与卫生加减分"))</f>
        <v>1.47033333333333</v>
      </c>
      <c r="V74" s="23">
        <f>SUMIFS(劳育素质!K:K,劳育素质!B:B,B74,劳育素质!D:D,"=志愿服务",劳育素质!F:F,"=A类+B类")</f>
        <v>0</v>
      </c>
      <c r="W74" s="23">
        <f>SUMIFS(劳育素质!K:K,劳育素质!B:B,B74,劳育素质!D:D,"=志愿服务",劳育素质!F:F,"=C类")</f>
        <v>0</v>
      </c>
      <c r="X74" s="23">
        <f t="shared" si="14"/>
        <v>0</v>
      </c>
      <c r="Y74" s="23">
        <f>SUMIFS(劳育素质!K:K,劳育素质!B:B,B74,劳育素质!D:D,"=实习实训")</f>
        <v>0</v>
      </c>
      <c r="Z74" s="23">
        <f t="shared" si="15"/>
        <v>1.47033333333333</v>
      </c>
      <c r="AA74" s="23">
        <f>SUMIFS(创新与实践素质!L:L,创新与实践素质!B:B,B74,创新与实践素质!D:D,"=创新创业素质")</f>
        <v>0</v>
      </c>
      <c r="AB74" s="23">
        <f>SUMIFS(创新与实践素质!L:L,创新与实践素质!B:B,B74,创新与实践素质!D:D,"=水平考试")</f>
        <v>0</v>
      </c>
      <c r="AC74" s="23">
        <f>SUMIFS(创新与实践素质!L:L,创新与实践素质!B:B,B74,创新与实践素质!D:D,"=社会实践")</f>
        <v>0</v>
      </c>
      <c r="AD74" s="23">
        <f>_xlfn.MAXIFS(创新与实践素质!L:L,创新与实践素质!B:B,B74,创新与实践素质!D:D,"=社会工作能力（工作表现）",创新与实践素质!G:G,"=上学期")+_xlfn.MAXIFS(创新与实践素质!L:L,创新与实践素质!B:B,B74,创新与实践素质!D:D,"=社会工作能力（工作表现）",创新与实践素质!G:G,"=下学期")</f>
        <v>0</v>
      </c>
      <c r="AE74" s="23">
        <f t="shared" si="16"/>
        <v>0</v>
      </c>
      <c r="AF74" s="23">
        <f t="shared" si="17"/>
        <v>61.5214270833333</v>
      </c>
    </row>
    <row r="75" spans="1:32">
      <c r="A75" s="41" t="s">
        <v>69</v>
      </c>
      <c r="B75" s="41" t="s">
        <v>80</v>
      </c>
      <c r="C75" s="41"/>
      <c r="D75" s="88">
        <f>SUMIFS(德育素质!H:H,德育素质!B:B,B75,德育素质!D:D,"=基本评定分")</f>
        <v>6</v>
      </c>
      <c r="E75" s="88">
        <f>MIN(2,SUMIFS(德育素质!H:H,德育素质!A:A,A75,德育素质!D:D,"=集体评定等级分",德育素质!E:E,"=班级考评等级")+SUMIFS(德育素质!H:H,德育素质!B:B,B75,德育素质!D:D,"=集体评定等级分"))</f>
        <v>1</v>
      </c>
      <c r="F75" s="88">
        <f>MIN(2,SUMIFS(德育素质!H:H,德育素质!B:B,B75,德育素质!D:D,"=社会责任记实分"))</f>
        <v>0</v>
      </c>
      <c r="G75" s="88">
        <f>SUMIFS(德育素质!H:H,德育素质!B:B,B75,德育素质!D:D,"=违纪违规扣分")</f>
        <v>0</v>
      </c>
      <c r="H75" s="88">
        <f>SUMIFS(德育素质!H:H,德育素质!B:B,B75,德育素质!D:D,"=荣誉称号加分")</f>
        <v>0</v>
      </c>
      <c r="I75" s="88">
        <f t="shared" si="9"/>
        <v>1</v>
      </c>
      <c r="J75" s="88">
        <f t="shared" si="10"/>
        <v>7</v>
      </c>
      <c r="K75" s="88">
        <f>(VLOOKUP(B75,智育素质!B:D,3,0)*10+50)*0.6</f>
        <v>48.618</v>
      </c>
      <c r="L75" s="88">
        <f>SUMIFS(体育素质!J:J,体育素质!B:B,B75,体育素质!D:D,"=体育课程成绩",体育素质!E:E,"=体育成绩")/40</f>
        <v>4.45</v>
      </c>
      <c r="M75" s="88">
        <f>SUMIFS(体育素质!L:L,体育素质!B:B,B75,体育素质!D:D,"=校内外体育竞赛")</f>
        <v>0</v>
      </c>
      <c r="N75" s="88">
        <f>SUMIFS(体育素质!L:L,体育素质!B:B,B75,体育素质!D:D,"=校内外体育活动",体育素质!E:E,"=早锻炼")</f>
        <v>0</v>
      </c>
      <c r="O75" s="88">
        <f>SUMIFS(体育素质!L:L,体育素质!B:B,B75,体育素质!D:D,"=校内外体育活动",体育素质!E:E,"=校园跑")</f>
        <v>1</v>
      </c>
      <c r="P75" s="88">
        <f t="shared" si="11"/>
        <v>1</v>
      </c>
      <c r="Q75" s="88">
        <f t="shared" si="12"/>
        <v>5.45</v>
      </c>
      <c r="R75" s="88">
        <f>MIN(0.5,SUMIFS(美育素质!L:L,美育素质!B:B,B75,美育素质!D:D,"=文化艺术实践"))</f>
        <v>0</v>
      </c>
      <c r="S75" s="88">
        <f>SUMIFS(美育素质!L:L,美育素质!B:B,B75,美育素质!D:D,"=校内外文化艺术竞赛")</f>
        <v>0</v>
      </c>
      <c r="T75" s="88">
        <f t="shared" si="13"/>
        <v>0</v>
      </c>
      <c r="U75" s="88">
        <f>MAX(0,SUMIFS(劳育素质!K:K,劳育素质!B:B,B75,劳育素质!D:D,"=劳动日常考核基础分")+SUMIFS(劳育素质!K:K,劳育素质!B:B,B75,劳育素质!D:D,"=活动与卫生加减分"))</f>
        <v>1.4942</v>
      </c>
      <c r="V75" s="23">
        <f>SUMIFS(劳育素质!K:K,劳育素质!B:B,B75,劳育素质!D:D,"=志愿服务",劳育素质!F:F,"=A类+B类")</f>
        <v>0</v>
      </c>
      <c r="W75" s="23">
        <f>SUMIFS(劳育素质!K:K,劳育素质!B:B,B75,劳育素质!D:D,"=志愿服务",劳育素质!F:F,"=C类")</f>
        <v>0</v>
      </c>
      <c r="X75" s="23">
        <f t="shared" si="14"/>
        <v>0</v>
      </c>
      <c r="Y75" s="23">
        <f>SUMIFS(劳育素质!K:K,劳育素质!B:B,B75,劳育素质!D:D,"=实习实训")</f>
        <v>0</v>
      </c>
      <c r="Z75" s="23">
        <f t="shared" si="15"/>
        <v>1.4942</v>
      </c>
      <c r="AA75" s="23">
        <f>SUMIFS(创新与实践素质!L:L,创新与实践素质!B:B,B75,创新与实践素质!D:D,"=创新创业素质")</f>
        <v>0</v>
      </c>
      <c r="AB75" s="23">
        <f>SUMIFS(创新与实践素质!L:L,创新与实践素质!B:B,B75,创新与实践素质!D:D,"=水平考试")</f>
        <v>0</v>
      </c>
      <c r="AC75" s="23">
        <f>SUMIFS(创新与实践素质!L:L,创新与实践素质!B:B,B75,创新与实践素质!D:D,"=社会实践")</f>
        <v>0</v>
      </c>
      <c r="AD75" s="23">
        <f>_xlfn.MAXIFS(创新与实践素质!L:L,创新与实践素质!B:B,B75,创新与实践素质!D:D,"=社会工作能力（工作表现）",创新与实践素质!G:G,"=上学期")+_xlfn.MAXIFS(创新与实践素质!L:L,创新与实践素质!B:B,B75,创新与实践素质!D:D,"=社会工作能力（工作表现）",创新与实践素质!G:G,"=下学期")</f>
        <v>0.8</v>
      </c>
      <c r="AE75" s="23">
        <f t="shared" si="16"/>
        <v>0.8</v>
      </c>
      <c r="AF75" s="23">
        <f t="shared" si="17"/>
        <v>63.3622</v>
      </c>
    </row>
    <row r="76" spans="1:32">
      <c r="A76" s="41" t="s">
        <v>69</v>
      </c>
      <c r="B76" s="41" t="s">
        <v>81</v>
      </c>
      <c r="C76" s="41"/>
      <c r="D76" s="88">
        <f>SUMIFS(德育素质!H:H,德育素质!B:B,B76,德育素质!D:D,"=基本评定分")</f>
        <v>6</v>
      </c>
      <c r="E76" s="88">
        <f>MIN(2,SUMIFS(德育素质!H:H,德育素质!A:A,A76,德育素质!D:D,"=集体评定等级分",德育素质!E:E,"=班级考评等级")+SUMIFS(德育素质!H:H,德育素质!B:B,B76,德育素质!D:D,"=集体评定等级分"))</f>
        <v>1</v>
      </c>
      <c r="F76" s="88">
        <f>MIN(2,SUMIFS(德育素质!H:H,德育素质!B:B,B76,德育素质!D:D,"=社会责任记实分"))</f>
        <v>0</v>
      </c>
      <c r="G76" s="88">
        <f>SUMIFS(德育素质!H:H,德育素质!B:B,B76,德育素质!D:D,"=违纪违规扣分")</f>
        <v>0</v>
      </c>
      <c r="H76" s="88">
        <f>SUMIFS(德育素质!H:H,德育素质!B:B,B76,德育素质!D:D,"=荣誉称号加分")</f>
        <v>0</v>
      </c>
      <c r="I76" s="88">
        <f t="shared" si="9"/>
        <v>1</v>
      </c>
      <c r="J76" s="88">
        <f t="shared" si="10"/>
        <v>7</v>
      </c>
      <c r="K76" s="88">
        <f>(VLOOKUP(B76,智育素质!B:D,3,0)*10+50)*0.6</f>
        <v>50.406</v>
      </c>
      <c r="L76" s="88">
        <f>SUMIFS(体育素质!J:J,体育素质!B:B,B76,体育素质!D:D,"=体育课程成绩",体育素质!E:E,"=体育成绩")/40</f>
        <v>3.125</v>
      </c>
      <c r="M76" s="88">
        <f>SUMIFS(体育素质!L:L,体育素质!B:B,B76,体育素质!D:D,"=校内外体育竞赛")</f>
        <v>0</v>
      </c>
      <c r="N76" s="88">
        <f>SUMIFS(体育素质!L:L,体育素质!B:B,B76,体育素质!D:D,"=校内外体育活动",体育素质!E:E,"=早锻炼")</f>
        <v>0</v>
      </c>
      <c r="O76" s="88">
        <f>SUMIFS(体育素质!L:L,体育素质!B:B,B76,体育素质!D:D,"=校内外体育活动",体育素质!E:E,"=校园跑")</f>
        <v>0</v>
      </c>
      <c r="P76" s="88">
        <f t="shared" si="11"/>
        <v>0</v>
      </c>
      <c r="Q76" s="88">
        <f t="shared" si="12"/>
        <v>3.125</v>
      </c>
      <c r="R76" s="88">
        <f>MIN(0.5,SUMIFS(美育素质!L:L,美育素质!B:B,B76,美育素质!D:D,"=文化艺术实践"))</f>
        <v>0</v>
      </c>
      <c r="S76" s="88">
        <f>SUMIFS(美育素质!L:L,美育素质!B:B,B76,美育素质!D:D,"=校内外文化艺术竞赛")</f>
        <v>0</v>
      </c>
      <c r="T76" s="88">
        <f t="shared" si="13"/>
        <v>0</v>
      </c>
      <c r="U76" s="88">
        <f>MAX(0,SUMIFS(劳育素质!K:K,劳育素质!B:B,B76,劳育素质!D:D,"=劳动日常考核基础分")+SUMIFS(劳育素质!K:K,劳育素质!B:B,B76,劳育素质!D:D,"=活动与卫生加减分"))</f>
        <v>1.2396</v>
      </c>
      <c r="V76" s="23">
        <f>SUMIFS(劳育素质!K:K,劳育素质!B:B,B76,劳育素质!D:D,"=志愿服务",劳育素质!F:F,"=A类+B类")</f>
        <v>0</v>
      </c>
      <c r="W76" s="23">
        <f>SUMIFS(劳育素质!K:K,劳育素质!B:B,B76,劳育素质!D:D,"=志愿服务",劳育素质!F:F,"=C类")</f>
        <v>0</v>
      </c>
      <c r="X76" s="23">
        <f t="shared" si="14"/>
        <v>0</v>
      </c>
      <c r="Y76" s="23">
        <f>SUMIFS(劳育素质!K:K,劳育素质!B:B,B76,劳育素质!D:D,"=实习实训")</f>
        <v>0</v>
      </c>
      <c r="Z76" s="23">
        <f t="shared" si="15"/>
        <v>1.2396</v>
      </c>
      <c r="AA76" s="23">
        <f>SUMIFS(创新与实践素质!L:L,创新与实践素质!B:B,B76,创新与实践素质!D:D,"=创新创业素质")</f>
        <v>0</v>
      </c>
      <c r="AB76" s="23">
        <f>SUMIFS(创新与实践素质!L:L,创新与实践素质!B:B,B76,创新与实践素质!D:D,"=水平考试")</f>
        <v>0</v>
      </c>
      <c r="AC76" s="23">
        <f>SUMIFS(创新与实践素质!L:L,创新与实践素质!B:B,B76,创新与实践素质!D:D,"=社会实践")</f>
        <v>0</v>
      </c>
      <c r="AD76" s="23">
        <f>_xlfn.MAXIFS(创新与实践素质!L:L,创新与实践素质!B:B,B76,创新与实践素质!D:D,"=社会工作能力（工作表现）",创新与实践素质!G:G,"=上学期")+_xlfn.MAXIFS(创新与实践素质!L:L,创新与实践素质!B:B,B76,创新与实践素质!D:D,"=社会工作能力（工作表现）",创新与实践素质!G:G,"=下学期")</f>
        <v>0.8</v>
      </c>
      <c r="AE76" s="23">
        <f t="shared" si="16"/>
        <v>0.8</v>
      </c>
      <c r="AF76" s="23">
        <f t="shared" si="17"/>
        <v>62.5706</v>
      </c>
    </row>
    <row r="77" spans="1:32">
      <c r="A77" s="41" t="s">
        <v>69</v>
      </c>
      <c r="B77" s="41" t="s">
        <v>82</v>
      </c>
      <c r="C77" s="41"/>
      <c r="D77" s="88">
        <f>SUMIFS(德育素质!H:H,德育素质!B:B,B77,德育素质!D:D,"=基本评定分")</f>
        <v>5.28</v>
      </c>
      <c r="E77" s="88">
        <f>MIN(2,SUMIFS(德育素质!H:H,德育素质!A:A,A77,德育素质!D:D,"=集体评定等级分",德育素质!E:E,"=班级考评等级")+SUMIFS(德育素质!H:H,德育素质!B:B,B77,德育素质!D:D,"=集体评定等级分"))</f>
        <v>1</v>
      </c>
      <c r="F77" s="88">
        <f>MIN(2,SUMIFS(德育素质!H:H,德育素质!B:B,B77,德育素质!D:D,"=社会责任记实分"))</f>
        <v>0</v>
      </c>
      <c r="G77" s="88">
        <f>SUMIFS(德育素质!H:H,德育素质!B:B,B77,德育素质!D:D,"=违纪违规扣分")</f>
        <v>0</v>
      </c>
      <c r="H77" s="88">
        <f>SUMIFS(德育素质!H:H,德育素质!B:B,B77,德育素质!D:D,"=荣誉称号加分")</f>
        <v>0</v>
      </c>
      <c r="I77" s="88">
        <f t="shared" si="9"/>
        <v>1</v>
      </c>
      <c r="J77" s="88">
        <f t="shared" si="10"/>
        <v>6.28</v>
      </c>
      <c r="K77" s="88">
        <f>(VLOOKUP(B77,智育素质!B:D,3,0)*10+50)*0.6</f>
        <v>49.224</v>
      </c>
      <c r="L77" s="88">
        <f>SUMIFS(体育素质!J:J,体育素质!B:B,B77,体育素质!D:D,"=体育课程成绩",体育素质!E:E,"=体育成绩")/40</f>
        <v>3.585</v>
      </c>
      <c r="M77" s="88">
        <f>SUMIFS(体育素质!L:L,体育素质!B:B,B77,体育素质!D:D,"=校内外体育竞赛")</f>
        <v>0</v>
      </c>
      <c r="N77" s="88">
        <f>SUMIFS(体育素质!L:L,体育素质!B:B,B77,体育素质!D:D,"=校内外体育活动",体育素质!E:E,"=早锻炼")</f>
        <v>0</v>
      </c>
      <c r="O77" s="88">
        <f>SUMIFS(体育素质!L:L,体育素质!B:B,B77,体育素质!D:D,"=校内外体育活动",体育素质!E:E,"=校园跑")</f>
        <v>0.62675</v>
      </c>
      <c r="P77" s="88">
        <f t="shared" si="11"/>
        <v>0.62675</v>
      </c>
      <c r="Q77" s="88">
        <f t="shared" si="12"/>
        <v>4.21175</v>
      </c>
      <c r="R77" s="88">
        <f>MIN(0.5,SUMIFS(美育素质!L:L,美育素质!B:B,B77,美育素质!D:D,"=文化艺术实践"))</f>
        <v>0</v>
      </c>
      <c r="S77" s="88">
        <f>SUMIFS(美育素质!L:L,美育素质!B:B,B77,美育素质!D:D,"=校内外文化艺术竞赛")</f>
        <v>0</v>
      </c>
      <c r="T77" s="88">
        <f t="shared" si="13"/>
        <v>0</v>
      </c>
      <c r="U77" s="88">
        <f>MAX(0,SUMIFS(劳育素质!K:K,劳育素质!B:B,B77,劳育素质!D:D,"=劳动日常考核基础分")+SUMIFS(劳育素质!K:K,劳育素质!B:B,B77,劳育素质!D:D,"=活动与卫生加减分"))</f>
        <v>1.492</v>
      </c>
      <c r="V77" s="23">
        <f>SUMIFS(劳育素质!K:K,劳育素质!B:B,B77,劳育素质!D:D,"=志愿服务",劳育素质!F:F,"=A类+B类")</f>
        <v>2.425</v>
      </c>
      <c r="W77" s="23">
        <f>SUMIFS(劳育素质!K:K,劳育素质!B:B,B77,劳育素质!D:D,"=志愿服务",劳育素质!F:F,"=C类")</f>
        <v>0</v>
      </c>
      <c r="X77" s="23">
        <f t="shared" si="14"/>
        <v>2.425</v>
      </c>
      <c r="Y77" s="23">
        <f>SUMIFS(劳育素质!K:K,劳育素质!B:B,B77,劳育素质!D:D,"=实习实训")</f>
        <v>0</v>
      </c>
      <c r="Z77" s="23">
        <f t="shared" si="15"/>
        <v>3.917</v>
      </c>
      <c r="AA77" s="23">
        <f>SUMIFS(创新与实践素质!L:L,创新与实践素质!B:B,B77,创新与实践素质!D:D,"=创新创业素质")</f>
        <v>0</v>
      </c>
      <c r="AB77" s="23">
        <f>SUMIFS(创新与实践素质!L:L,创新与实践素质!B:B,B77,创新与实践素质!D:D,"=水平考试")</f>
        <v>0</v>
      </c>
      <c r="AC77" s="23">
        <f>SUMIFS(创新与实践素质!L:L,创新与实践素质!B:B,B77,创新与实践素质!D:D,"=社会实践")</f>
        <v>0</v>
      </c>
      <c r="AD77" s="23">
        <f>_xlfn.MAXIFS(创新与实践素质!L:L,创新与实践素质!B:B,B77,创新与实践素质!D:D,"=社会工作能力（工作表现）",创新与实践素质!G:G,"=上学期")+_xlfn.MAXIFS(创新与实践素质!L:L,创新与实践素质!B:B,B77,创新与实践素质!D:D,"=社会工作能力（工作表现）",创新与实践素质!G:G,"=下学期")</f>
        <v>0</v>
      </c>
      <c r="AE77" s="23">
        <f t="shared" si="16"/>
        <v>0</v>
      </c>
      <c r="AF77" s="23">
        <f t="shared" si="17"/>
        <v>63.63275</v>
      </c>
    </row>
    <row r="78" spans="1:32">
      <c r="A78" s="41" t="s">
        <v>69</v>
      </c>
      <c r="B78" s="41" t="s">
        <v>83</v>
      </c>
      <c r="C78" s="41"/>
      <c r="D78" s="88">
        <f>SUMIFS(德育素质!H:H,德育素质!B:B,B78,德育素质!D:D,"=基本评定分")</f>
        <v>5.28</v>
      </c>
      <c r="E78" s="88">
        <f>MIN(2,SUMIFS(德育素质!H:H,德育素质!A:A,A78,德育素质!D:D,"=集体评定等级分",德育素质!E:E,"=班级考评等级")+SUMIFS(德育素质!H:H,德育素质!B:B,B78,德育素质!D:D,"=集体评定等级分"))</f>
        <v>1</v>
      </c>
      <c r="F78" s="88">
        <f>MIN(2,SUMIFS(德育素质!H:H,德育素质!B:B,B78,德育素质!D:D,"=社会责任记实分"))</f>
        <v>0</v>
      </c>
      <c r="G78" s="88">
        <f>SUMIFS(德育素质!H:H,德育素质!B:B,B78,德育素质!D:D,"=违纪违规扣分")</f>
        <v>0</v>
      </c>
      <c r="H78" s="88">
        <f>SUMIFS(德育素质!H:H,德育素质!B:B,B78,德育素质!D:D,"=荣誉称号加分")</f>
        <v>0</v>
      </c>
      <c r="I78" s="88">
        <f t="shared" si="9"/>
        <v>1</v>
      </c>
      <c r="J78" s="88">
        <f t="shared" si="10"/>
        <v>6.28</v>
      </c>
      <c r="K78" s="88">
        <f>(VLOOKUP(B78,智育素质!B:D,3,0)*10+50)*0.6</f>
        <v>50.868</v>
      </c>
      <c r="L78" s="88">
        <f>SUMIFS(体育素质!J:J,体育素质!B:B,B78,体育素质!D:D,"=体育课程成绩",体育素质!E:E,"=体育成绩")/40</f>
        <v>3</v>
      </c>
      <c r="M78" s="88">
        <f>SUMIFS(体育素质!L:L,体育素质!B:B,B78,体育素质!D:D,"=校内外体育竞赛")</f>
        <v>0</v>
      </c>
      <c r="N78" s="88">
        <f>SUMIFS(体育素质!L:L,体育素质!B:B,B78,体育素质!D:D,"=校内外体育活动",体育素质!E:E,"=早锻炼")</f>
        <v>0</v>
      </c>
      <c r="O78" s="88">
        <f>SUMIFS(体育素质!L:L,体育素质!B:B,B78,体育素质!D:D,"=校内外体育活动",体育素质!E:E,"=校园跑")</f>
        <v>0</v>
      </c>
      <c r="P78" s="88">
        <f t="shared" si="11"/>
        <v>0</v>
      </c>
      <c r="Q78" s="88">
        <f t="shared" si="12"/>
        <v>3</v>
      </c>
      <c r="R78" s="88">
        <f>MIN(0.5,SUMIFS(美育素质!L:L,美育素质!B:B,B78,美育素质!D:D,"=文化艺术实践"))</f>
        <v>0</v>
      </c>
      <c r="S78" s="88">
        <f>SUMIFS(美育素质!L:L,美育素质!B:B,B78,美育素质!D:D,"=校内外文化艺术竞赛")</f>
        <v>0</v>
      </c>
      <c r="T78" s="88">
        <f t="shared" si="13"/>
        <v>0</v>
      </c>
      <c r="U78" s="88">
        <f>MAX(0,SUMIFS(劳育素质!K:K,劳育素质!B:B,B78,劳育素质!D:D,"=劳动日常考核基础分")+SUMIFS(劳育素质!K:K,劳育素质!B:B,B78,劳育素质!D:D,"=活动与卫生加减分"))</f>
        <v>1.35033333333333</v>
      </c>
      <c r="V78" s="23">
        <f>SUMIFS(劳育素质!K:K,劳育素质!B:B,B78,劳育素质!D:D,"=志愿服务",劳育素质!F:F,"=A类+B类")</f>
        <v>0</v>
      </c>
      <c r="W78" s="23">
        <f>SUMIFS(劳育素质!K:K,劳育素质!B:B,B78,劳育素质!D:D,"=志愿服务",劳育素质!F:F,"=C类")</f>
        <v>0</v>
      </c>
      <c r="X78" s="23">
        <f t="shared" si="14"/>
        <v>0</v>
      </c>
      <c r="Y78" s="23">
        <f>SUMIFS(劳育素质!K:K,劳育素质!B:B,B78,劳育素质!D:D,"=实习实训")</f>
        <v>0</v>
      </c>
      <c r="Z78" s="23">
        <f t="shared" si="15"/>
        <v>1.35033333333333</v>
      </c>
      <c r="AA78" s="23">
        <f>SUMIFS(创新与实践素质!L:L,创新与实践素质!B:B,B78,创新与实践素质!D:D,"=创新创业素质")</f>
        <v>0</v>
      </c>
      <c r="AB78" s="23">
        <f>SUMIFS(创新与实践素质!L:L,创新与实践素质!B:B,B78,创新与实践素质!D:D,"=水平考试")</f>
        <v>0</v>
      </c>
      <c r="AC78" s="23">
        <f>SUMIFS(创新与实践素质!L:L,创新与实践素质!B:B,B78,创新与实践素质!D:D,"=社会实践")</f>
        <v>0</v>
      </c>
      <c r="AD78" s="23">
        <f>_xlfn.MAXIFS(创新与实践素质!L:L,创新与实践素质!B:B,B78,创新与实践素质!D:D,"=社会工作能力（工作表现）",创新与实践素质!G:G,"=上学期")+_xlfn.MAXIFS(创新与实践素质!L:L,创新与实践素质!B:B,B78,创新与实践素质!D:D,"=社会工作能力（工作表现）",创新与实践素质!G:G,"=下学期")</f>
        <v>0</v>
      </c>
      <c r="AE78" s="23">
        <f t="shared" si="16"/>
        <v>0</v>
      </c>
      <c r="AF78" s="23">
        <f t="shared" si="17"/>
        <v>61.4983333333333</v>
      </c>
    </row>
    <row r="79" spans="1:32">
      <c r="A79" s="41" t="s">
        <v>69</v>
      </c>
      <c r="B79" s="41" t="s">
        <v>84</v>
      </c>
      <c r="C79" s="41"/>
      <c r="D79" s="88">
        <f>SUMIFS(德育素质!H:H,德育素质!B:B,B79,德育素质!D:D,"=基本评定分")</f>
        <v>5.28</v>
      </c>
      <c r="E79" s="88">
        <f>MIN(2,SUMIFS(德育素质!H:H,德育素质!A:A,A79,德育素质!D:D,"=集体评定等级分",德育素质!E:E,"=班级考评等级")+SUMIFS(德育素质!H:H,德育素质!B:B,B79,德育素质!D:D,"=集体评定等级分"))</f>
        <v>1</v>
      </c>
      <c r="F79" s="88">
        <f>MIN(2,SUMIFS(德育素质!H:H,德育素质!B:B,B79,德育素质!D:D,"=社会责任记实分"))</f>
        <v>0</v>
      </c>
      <c r="G79" s="88">
        <f>SUMIFS(德育素质!H:H,德育素质!B:B,B79,德育素质!D:D,"=违纪违规扣分")</f>
        <v>0</v>
      </c>
      <c r="H79" s="88">
        <f>SUMIFS(德育素质!H:H,德育素质!B:B,B79,德育素质!D:D,"=荣誉称号加分")</f>
        <v>0</v>
      </c>
      <c r="I79" s="88">
        <f t="shared" si="9"/>
        <v>1</v>
      </c>
      <c r="J79" s="88">
        <f t="shared" si="10"/>
        <v>6.28</v>
      </c>
      <c r="K79" s="88">
        <f>(VLOOKUP(B79,智育素质!B:D,3,0)*10+50)*0.6</f>
        <v>48.294</v>
      </c>
      <c r="L79" s="88">
        <f>SUMIFS(体育素质!J:J,体育素质!B:B,B79,体育素质!D:D,"=体育课程成绩",体育素质!E:E,"=体育成绩")/40</f>
        <v>3.28</v>
      </c>
      <c r="M79" s="88">
        <f>SUMIFS(体育素质!L:L,体育素质!B:B,B79,体育素质!D:D,"=校内外体育竞赛")</f>
        <v>0</v>
      </c>
      <c r="N79" s="88">
        <f>SUMIFS(体育素质!L:L,体育素质!B:B,B79,体育素质!D:D,"=校内外体育活动",体育素质!E:E,"=早锻炼")</f>
        <v>0</v>
      </c>
      <c r="O79" s="88">
        <f>SUMIFS(体育素质!L:L,体育素质!B:B,B79,体育素质!D:D,"=校内外体育活动",体育素质!E:E,"=校园跑")</f>
        <v>0.625</v>
      </c>
      <c r="P79" s="88">
        <f t="shared" si="11"/>
        <v>0.625</v>
      </c>
      <c r="Q79" s="88">
        <f t="shared" si="12"/>
        <v>3.905</v>
      </c>
      <c r="R79" s="88">
        <f>MIN(0.5,SUMIFS(美育素质!L:L,美育素质!B:B,B79,美育素质!D:D,"=文化艺术实践"))</f>
        <v>0</v>
      </c>
      <c r="S79" s="88">
        <f>SUMIFS(美育素质!L:L,美育素质!B:B,B79,美育素质!D:D,"=校内外文化艺术竞赛")</f>
        <v>0</v>
      </c>
      <c r="T79" s="88">
        <f t="shared" si="13"/>
        <v>0</v>
      </c>
      <c r="U79" s="88">
        <f>MAX(0,SUMIFS(劳育素质!K:K,劳育素质!B:B,B79,劳育素质!D:D,"=劳动日常考核基础分")+SUMIFS(劳育素质!K:K,劳育素质!B:B,B79,劳育素质!D:D,"=活动与卫生加减分"))</f>
        <v>1.41309523809524</v>
      </c>
      <c r="V79" s="23">
        <f>SUMIFS(劳育素质!K:K,劳育素质!B:B,B79,劳育素质!D:D,"=志愿服务",劳育素质!F:F,"=A类+B类")</f>
        <v>0</v>
      </c>
      <c r="W79" s="23">
        <f>SUMIFS(劳育素质!K:K,劳育素质!B:B,B79,劳育素质!D:D,"=志愿服务",劳育素质!F:F,"=C类")</f>
        <v>0</v>
      </c>
      <c r="X79" s="23">
        <f t="shared" si="14"/>
        <v>0</v>
      </c>
      <c r="Y79" s="23">
        <f>SUMIFS(劳育素质!K:K,劳育素质!B:B,B79,劳育素质!D:D,"=实习实训")</f>
        <v>0</v>
      </c>
      <c r="Z79" s="23">
        <f t="shared" si="15"/>
        <v>1.41309523809524</v>
      </c>
      <c r="AA79" s="23">
        <f>SUMIFS(创新与实践素质!L:L,创新与实践素质!B:B,B79,创新与实践素质!D:D,"=创新创业素质")</f>
        <v>0</v>
      </c>
      <c r="AB79" s="23">
        <f>SUMIFS(创新与实践素质!L:L,创新与实践素质!B:B,B79,创新与实践素质!D:D,"=水平考试")</f>
        <v>0</v>
      </c>
      <c r="AC79" s="23">
        <f>SUMIFS(创新与实践素质!L:L,创新与实践素质!B:B,B79,创新与实践素质!D:D,"=社会实践")</f>
        <v>0</v>
      </c>
      <c r="AD79" s="23">
        <f>_xlfn.MAXIFS(创新与实践素质!L:L,创新与实践素质!B:B,B79,创新与实践素质!D:D,"=社会工作能力（工作表现）",创新与实践素质!G:G,"=上学期")+_xlfn.MAXIFS(创新与实践素质!L:L,创新与实践素质!B:B,B79,创新与实践素质!D:D,"=社会工作能力（工作表现）",创新与实践素质!G:G,"=下学期")</f>
        <v>0</v>
      </c>
      <c r="AE79" s="23">
        <f t="shared" si="16"/>
        <v>0</v>
      </c>
      <c r="AF79" s="23">
        <f t="shared" si="17"/>
        <v>59.8920952380952</v>
      </c>
    </row>
    <row r="80" spans="1:32">
      <c r="A80" s="41" t="s">
        <v>69</v>
      </c>
      <c r="B80" s="41" t="s">
        <v>85</v>
      </c>
      <c r="C80" s="41"/>
      <c r="D80" s="88">
        <f>SUMIFS(德育素质!H:H,德育素质!B:B,B80,德育素质!D:D,"=基本评定分")</f>
        <v>5.28</v>
      </c>
      <c r="E80" s="88">
        <f>MIN(2,SUMIFS(德育素质!H:H,德育素质!A:A,A80,德育素质!D:D,"=集体评定等级分",德育素质!E:E,"=班级考评等级")+SUMIFS(德育素质!H:H,德育素质!B:B,B80,德育素质!D:D,"=集体评定等级分"))</f>
        <v>1</v>
      </c>
      <c r="F80" s="88">
        <f>MIN(2,SUMIFS(德育素质!H:H,德育素质!B:B,B80,德育素质!D:D,"=社会责任记实分"))</f>
        <v>0</v>
      </c>
      <c r="G80" s="88">
        <f>SUMIFS(德育素质!H:H,德育素质!B:B,B80,德育素质!D:D,"=违纪违规扣分")</f>
        <v>0</v>
      </c>
      <c r="H80" s="88">
        <f>SUMIFS(德育素质!H:H,德育素质!B:B,B80,德育素质!D:D,"=荣誉称号加分")</f>
        <v>0</v>
      </c>
      <c r="I80" s="88">
        <f t="shared" si="9"/>
        <v>1</v>
      </c>
      <c r="J80" s="88">
        <f t="shared" si="10"/>
        <v>6.28</v>
      </c>
      <c r="K80" s="88">
        <f>(VLOOKUP(B80,智育素质!B:D,3,0)*10+50)*0.6</f>
        <v>48.762</v>
      </c>
      <c r="L80" s="88">
        <f>SUMIFS(体育素质!J:J,体育素质!B:B,B80,体育素质!D:D,"=体育课程成绩",体育素质!E:E,"=体育成绩")/40</f>
        <v>3.49</v>
      </c>
      <c r="M80" s="88">
        <f>SUMIFS(体育素质!L:L,体育素质!B:B,B80,体育素质!D:D,"=校内外体育竞赛")</f>
        <v>0</v>
      </c>
      <c r="N80" s="88">
        <f>SUMIFS(体育素质!L:L,体育素质!B:B,B80,体育素质!D:D,"=校内外体育活动",体育素质!E:E,"=早锻炼")</f>
        <v>0</v>
      </c>
      <c r="O80" s="88">
        <f>SUMIFS(体育素质!L:L,体育素质!B:B,B80,体育素质!D:D,"=校内外体育活动",体育素质!E:E,"=校园跑")</f>
        <v>0.7248125</v>
      </c>
      <c r="P80" s="88">
        <f t="shared" si="11"/>
        <v>0.7248125</v>
      </c>
      <c r="Q80" s="88">
        <f t="shared" si="12"/>
        <v>4.2148125</v>
      </c>
      <c r="R80" s="88">
        <f>MIN(0.5,SUMIFS(美育素质!L:L,美育素质!B:B,B80,美育素质!D:D,"=文化艺术实践"))</f>
        <v>0</v>
      </c>
      <c r="S80" s="88">
        <f>SUMIFS(美育素质!L:L,美育素质!B:B,B80,美育素质!D:D,"=校内外文化艺术竞赛")</f>
        <v>0</v>
      </c>
      <c r="T80" s="88">
        <f t="shared" si="13"/>
        <v>0</v>
      </c>
      <c r="U80" s="88">
        <f>MAX(0,SUMIFS(劳育素质!K:K,劳育素质!B:B,B80,劳育素质!D:D,"=劳动日常考核基础分")+SUMIFS(劳育素质!K:K,劳育素质!B:B,B80,劳育素质!D:D,"=活动与卫生加减分"))</f>
        <v>1.621</v>
      </c>
      <c r="V80" s="23">
        <f>SUMIFS(劳育素质!K:K,劳育素质!B:B,B80,劳育素质!D:D,"=志愿服务",劳育素质!F:F,"=A类+B类")</f>
        <v>2.25</v>
      </c>
      <c r="W80" s="23">
        <f>SUMIFS(劳育素质!K:K,劳育素质!B:B,B80,劳育素质!D:D,"=志愿服务",劳育素质!F:F,"=C类")</f>
        <v>0</v>
      </c>
      <c r="X80" s="23">
        <f t="shared" si="14"/>
        <v>2.25</v>
      </c>
      <c r="Y80" s="23">
        <f>SUMIFS(劳育素质!K:K,劳育素质!B:B,B80,劳育素质!D:D,"=实习实训")</f>
        <v>0</v>
      </c>
      <c r="Z80" s="23">
        <f t="shared" si="15"/>
        <v>3.871</v>
      </c>
      <c r="AA80" s="23">
        <f>SUMIFS(创新与实践素质!L:L,创新与实践素质!B:B,B80,创新与实践素质!D:D,"=创新创业素质")</f>
        <v>0</v>
      </c>
      <c r="AB80" s="23">
        <f>SUMIFS(创新与实践素质!L:L,创新与实践素质!B:B,B80,创新与实践素质!D:D,"=水平考试")</f>
        <v>0</v>
      </c>
      <c r="AC80" s="23">
        <f>SUMIFS(创新与实践素质!L:L,创新与实践素质!B:B,B80,创新与实践素质!D:D,"=社会实践")</f>
        <v>0</v>
      </c>
      <c r="AD80" s="23">
        <f>_xlfn.MAXIFS(创新与实践素质!L:L,创新与实践素质!B:B,B80,创新与实践素质!D:D,"=社会工作能力（工作表现）",创新与实践素质!G:G,"=上学期")+_xlfn.MAXIFS(创新与实践素质!L:L,创新与实践素质!B:B,B80,创新与实践素质!D:D,"=社会工作能力（工作表现）",创新与实践素质!G:G,"=下学期")</f>
        <v>0.8</v>
      </c>
      <c r="AE80" s="23">
        <f t="shared" si="16"/>
        <v>0.8</v>
      </c>
      <c r="AF80" s="23">
        <f t="shared" si="17"/>
        <v>63.9278125</v>
      </c>
    </row>
    <row r="81" spans="1:32">
      <c r="A81" s="41" t="s">
        <v>69</v>
      </c>
      <c r="B81" s="41" t="s">
        <v>86</v>
      </c>
      <c r="C81" s="41"/>
      <c r="D81" s="88">
        <f>SUMIFS(德育素质!H:H,德育素质!B:B,B81,德育素质!D:D,"=基本评定分")</f>
        <v>5.28</v>
      </c>
      <c r="E81" s="88">
        <f>MIN(2,SUMIFS(德育素质!H:H,德育素质!A:A,A81,德育素质!D:D,"=集体评定等级分",德育素质!E:E,"=班级考评等级")+SUMIFS(德育素质!H:H,德育素质!B:B,B81,德育素质!D:D,"=集体评定等级分"))</f>
        <v>1</v>
      </c>
      <c r="F81" s="88">
        <f>MIN(2,SUMIFS(德育素质!H:H,德育素质!B:B,B81,德育素质!D:D,"=社会责任记实分"))</f>
        <v>0</v>
      </c>
      <c r="G81" s="88">
        <f>SUMIFS(德育素质!H:H,德育素质!B:B,B81,德育素质!D:D,"=违纪违规扣分")</f>
        <v>0</v>
      </c>
      <c r="H81" s="88">
        <f>SUMIFS(德育素质!H:H,德育素质!B:B,B81,德育素质!D:D,"=荣誉称号加分")</f>
        <v>0</v>
      </c>
      <c r="I81" s="88">
        <f t="shared" si="9"/>
        <v>1</v>
      </c>
      <c r="J81" s="88">
        <f t="shared" si="10"/>
        <v>6.28</v>
      </c>
      <c r="K81" s="88">
        <f>(VLOOKUP(B81,智育素质!B:D,3,0)*10+50)*0.6</f>
        <v>49.734</v>
      </c>
      <c r="L81" s="88">
        <f>SUMIFS(体育素质!J:J,体育素质!B:B,B81,体育素质!D:D,"=体育课程成绩",体育素质!E:E,"=体育成绩")/40</f>
        <v>3.23</v>
      </c>
      <c r="M81" s="88">
        <f>SUMIFS(体育素质!L:L,体育素质!B:B,B81,体育素质!D:D,"=校内外体育竞赛")</f>
        <v>0</v>
      </c>
      <c r="N81" s="88">
        <f>SUMIFS(体育素质!L:L,体育素质!B:B,B81,体育素质!D:D,"=校内外体育活动",体育素质!E:E,"=早锻炼")</f>
        <v>0</v>
      </c>
      <c r="O81" s="88">
        <f>SUMIFS(体育素质!L:L,体育素质!B:B,B81,体育素质!D:D,"=校内外体育活动",体育素质!E:E,"=校园跑")</f>
        <v>0.625</v>
      </c>
      <c r="P81" s="88">
        <f t="shared" si="11"/>
        <v>0.625</v>
      </c>
      <c r="Q81" s="88">
        <f t="shared" si="12"/>
        <v>3.855</v>
      </c>
      <c r="R81" s="88">
        <f>MIN(0.5,SUMIFS(美育素质!L:L,美育素质!B:B,B81,美育素质!D:D,"=文化艺术实践"))</f>
        <v>0</v>
      </c>
      <c r="S81" s="88">
        <f>SUMIFS(美育素质!L:L,美育素质!B:B,B81,美育素质!D:D,"=校内外文化艺术竞赛")</f>
        <v>0</v>
      </c>
      <c r="T81" s="88">
        <f t="shared" si="13"/>
        <v>0</v>
      </c>
      <c r="U81" s="88">
        <f>MAX(0,SUMIFS(劳育素质!K:K,劳育素质!B:B,B81,劳育素质!D:D,"=劳动日常考核基础分")+SUMIFS(劳育素质!K:K,劳育素质!B:B,B81,劳育素质!D:D,"=活动与卫生加减分"))</f>
        <v>1.38128571428571</v>
      </c>
      <c r="V81" s="23">
        <f>SUMIFS(劳育素质!K:K,劳育素质!B:B,B81,劳育素质!D:D,"=志愿服务",劳育素质!F:F,"=A类+B类")</f>
        <v>0</v>
      </c>
      <c r="W81" s="23">
        <f>SUMIFS(劳育素质!K:K,劳育素质!B:B,B81,劳育素质!D:D,"=志愿服务",劳育素质!F:F,"=C类")</f>
        <v>0</v>
      </c>
      <c r="X81" s="23">
        <f t="shared" si="14"/>
        <v>0</v>
      </c>
      <c r="Y81" s="23">
        <f>SUMIFS(劳育素质!K:K,劳育素质!B:B,B81,劳育素质!D:D,"=实习实训")</f>
        <v>0</v>
      </c>
      <c r="Z81" s="23">
        <f t="shared" si="15"/>
        <v>1.38128571428571</v>
      </c>
      <c r="AA81" s="23">
        <f>SUMIFS(创新与实践素质!L:L,创新与实践素质!B:B,B81,创新与实践素质!D:D,"=创新创业素质")</f>
        <v>0</v>
      </c>
      <c r="AB81" s="23">
        <f>SUMIFS(创新与实践素质!L:L,创新与实践素质!B:B,B81,创新与实践素质!D:D,"=水平考试")</f>
        <v>0</v>
      </c>
      <c r="AC81" s="23">
        <f>SUMIFS(创新与实践素质!L:L,创新与实践素质!B:B,B81,创新与实践素质!D:D,"=社会实践")</f>
        <v>0</v>
      </c>
      <c r="AD81" s="23">
        <f>_xlfn.MAXIFS(创新与实践素质!L:L,创新与实践素质!B:B,B81,创新与实践素质!D:D,"=社会工作能力（工作表现）",创新与实践素质!G:G,"=上学期")+_xlfn.MAXIFS(创新与实践素质!L:L,创新与实践素质!B:B,B81,创新与实践素质!D:D,"=社会工作能力（工作表现）",创新与实践素质!G:G,"=下学期")</f>
        <v>0</v>
      </c>
      <c r="AE81" s="23">
        <f t="shared" si="16"/>
        <v>0</v>
      </c>
      <c r="AF81" s="23">
        <f t="shared" si="17"/>
        <v>61.2502857142857</v>
      </c>
    </row>
    <row r="82" spans="1:32">
      <c r="A82" s="41" t="s">
        <v>69</v>
      </c>
      <c r="B82" s="41" t="s">
        <v>87</v>
      </c>
      <c r="C82" s="41"/>
      <c r="D82" s="88">
        <f>SUMIFS(德育素质!H:H,德育素质!B:B,B82,德育素质!D:D,"=基本评定分")</f>
        <v>5.28</v>
      </c>
      <c r="E82" s="88">
        <f>MIN(2,SUMIFS(德育素质!H:H,德育素质!A:A,A82,德育素质!D:D,"=集体评定等级分",德育素质!E:E,"=班级考评等级")+SUMIFS(德育素质!H:H,德育素质!B:B,B82,德育素质!D:D,"=集体评定等级分"))</f>
        <v>1</v>
      </c>
      <c r="F82" s="88">
        <f>MIN(2,SUMIFS(德育素质!H:H,德育素质!B:B,B82,德育素质!D:D,"=社会责任记实分"))</f>
        <v>0</v>
      </c>
      <c r="G82" s="88">
        <f>SUMIFS(德育素质!H:H,德育素质!B:B,B82,德育素质!D:D,"=违纪违规扣分")</f>
        <v>0</v>
      </c>
      <c r="H82" s="88">
        <f>SUMIFS(德育素质!H:H,德育素质!B:B,B82,德育素质!D:D,"=荣誉称号加分")</f>
        <v>0</v>
      </c>
      <c r="I82" s="88">
        <f t="shared" si="9"/>
        <v>1</v>
      </c>
      <c r="J82" s="88">
        <f t="shared" si="10"/>
        <v>6.28</v>
      </c>
      <c r="K82" s="88">
        <f>(VLOOKUP(B82,智育素质!B:D,3,0)*10+50)*0.6</f>
        <v>47.34</v>
      </c>
      <c r="L82" s="88">
        <f>SUMIFS(体育素质!J:J,体育素质!B:B,B82,体育素质!D:D,"=体育课程成绩",体育素质!E:E,"=体育成绩")/40</f>
        <v>3.165</v>
      </c>
      <c r="M82" s="88">
        <f>SUMIFS(体育素质!L:L,体育素质!B:B,B82,体育素质!D:D,"=校内外体育竞赛")</f>
        <v>0</v>
      </c>
      <c r="N82" s="88">
        <f>SUMIFS(体育素质!L:L,体育素质!B:B,B82,体育素质!D:D,"=校内外体育活动",体育素质!E:E,"=早锻炼")</f>
        <v>0</v>
      </c>
      <c r="O82" s="88">
        <f>SUMIFS(体育素质!L:L,体育素质!B:B,B82,体育素质!D:D,"=校内外体育活动",体育素质!E:E,"=校园跑")</f>
        <v>0</v>
      </c>
      <c r="P82" s="88">
        <f t="shared" si="11"/>
        <v>0</v>
      </c>
      <c r="Q82" s="88">
        <f t="shared" si="12"/>
        <v>3.165</v>
      </c>
      <c r="R82" s="88">
        <f>MIN(0.5,SUMIFS(美育素质!L:L,美育素质!B:B,B82,美育素质!D:D,"=文化艺术实践"))</f>
        <v>0</v>
      </c>
      <c r="S82" s="88">
        <f>SUMIFS(美育素质!L:L,美育素质!B:B,B82,美育素质!D:D,"=校内外文化艺术竞赛")</f>
        <v>0</v>
      </c>
      <c r="T82" s="88">
        <f t="shared" si="13"/>
        <v>0</v>
      </c>
      <c r="U82" s="88">
        <f>MAX(0,SUMIFS(劳育素质!K:K,劳育素质!B:B,B82,劳育素质!D:D,"=劳动日常考核基础分")+SUMIFS(劳育素质!K:K,劳育素质!B:B,B82,劳育素质!D:D,"=活动与卫生加减分"))</f>
        <v>1.4348</v>
      </c>
      <c r="V82" s="23">
        <f>SUMIFS(劳育素质!K:K,劳育素质!B:B,B82,劳育素质!D:D,"=志愿服务",劳育素质!F:F,"=A类+B类")</f>
        <v>0</v>
      </c>
      <c r="W82" s="23">
        <f>SUMIFS(劳育素质!K:K,劳育素质!B:B,B82,劳育素质!D:D,"=志愿服务",劳育素质!F:F,"=C类")</f>
        <v>0</v>
      </c>
      <c r="X82" s="23">
        <f t="shared" si="14"/>
        <v>0</v>
      </c>
      <c r="Y82" s="23">
        <f>SUMIFS(劳育素质!K:K,劳育素质!B:B,B82,劳育素质!D:D,"=实习实训")</f>
        <v>0</v>
      </c>
      <c r="Z82" s="23">
        <f t="shared" si="15"/>
        <v>1.4348</v>
      </c>
      <c r="AA82" s="23">
        <f>SUMIFS(创新与实践素质!L:L,创新与实践素质!B:B,B82,创新与实践素质!D:D,"=创新创业素质")</f>
        <v>0</v>
      </c>
      <c r="AB82" s="23">
        <f>SUMIFS(创新与实践素质!L:L,创新与实践素质!B:B,B82,创新与实践素质!D:D,"=水平考试")</f>
        <v>0</v>
      </c>
      <c r="AC82" s="23">
        <f>SUMIFS(创新与实践素质!L:L,创新与实践素质!B:B,B82,创新与实践素质!D:D,"=社会实践")</f>
        <v>0</v>
      </c>
      <c r="AD82" s="23">
        <f>_xlfn.MAXIFS(创新与实践素质!L:L,创新与实践素质!B:B,B82,创新与实践素质!D:D,"=社会工作能力（工作表现）",创新与实践素质!G:G,"=上学期")+_xlfn.MAXIFS(创新与实践素质!L:L,创新与实践素质!B:B,B82,创新与实践素质!D:D,"=社会工作能力（工作表现）",创新与实践素质!G:G,"=下学期")</f>
        <v>0</v>
      </c>
      <c r="AE82" s="23">
        <f t="shared" si="16"/>
        <v>0</v>
      </c>
      <c r="AF82" s="23">
        <f t="shared" si="17"/>
        <v>58.2198</v>
      </c>
    </row>
    <row r="83" spans="1:32">
      <c r="A83" s="41" t="s">
        <v>69</v>
      </c>
      <c r="B83" s="41" t="s">
        <v>88</v>
      </c>
      <c r="C83" s="41"/>
      <c r="D83" s="88">
        <f>SUMIFS(德育素质!H:H,德育素质!B:B,B83,德育素质!D:D,"=基本评定分")</f>
        <v>6</v>
      </c>
      <c r="E83" s="88">
        <f>MIN(2,SUMIFS(德育素质!H:H,德育素质!A:A,A83,德育素质!D:D,"=集体评定等级分",德育素质!E:E,"=班级考评等级")+SUMIFS(德育素质!H:H,德育素质!B:B,B83,德育素质!D:D,"=集体评定等级分"))</f>
        <v>1</v>
      </c>
      <c r="F83" s="88">
        <f>MIN(2,SUMIFS(德育素质!H:H,德育素质!B:B,B83,德育素质!D:D,"=社会责任记实分"))</f>
        <v>0</v>
      </c>
      <c r="G83" s="88">
        <f>SUMIFS(德育素质!H:H,德育素质!B:B,B83,德育素质!D:D,"=违纪违规扣分")</f>
        <v>0</v>
      </c>
      <c r="H83" s="88">
        <f>SUMIFS(德育素质!H:H,德育素质!B:B,B83,德育素质!D:D,"=荣誉称号加分")</f>
        <v>0</v>
      </c>
      <c r="I83" s="88">
        <f t="shared" si="9"/>
        <v>1</v>
      </c>
      <c r="J83" s="88">
        <f t="shared" si="10"/>
        <v>7</v>
      </c>
      <c r="K83" s="88">
        <f>(VLOOKUP(B83,智育素质!B:D,3,0)*10+50)*0.6</f>
        <v>48.606</v>
      </c>
      <c r="L83" s="88">
        <f>SUMIFS(体育素质!J:J,体育素质!B:B,B83,体育素质!D:D,"=体育课程成绩",体育素质!E:E,"=体育成绩")/40</f>
        <v>4.195</v>
      </c>
      <c r="M83" s="88">
        <f>SUMIFS(体育素质!L:L,体育素质!B:B,B83,体育素质!D:D,"=校内外体育竞赛")</f>
        <v>0</v>
      </c>
      <c r="N83" s="88">
        <f>SUMIFS(体育素质!L:L,体育素质!B:B,B83,体育素质!D:D,"=校内外体育活动",体育素质!E:E,"=早锻炼")</f>
        <v>0</v>
      </c>
      <c r="O83" s="88">
        <f>SUMIFS(体育素质!L:L,体育素质!B:B,B83,体育素质!D:D,"=校内外体育活动",体育素质!E:E,"=校园跑")</f>
        <v>1</v>
      </c>
      <c r="P83" s="88">
        <f t="shared" si="11"/>
        <v>1</v>
      </c>
      <c r="Q83" s="88">
        <f t="shared" si="12"/>
        <v>5.195</v>
      </c>
      <c r="R83" s="88">
        <f>MIN(0.5,SUMIFS(美育素质!L:L,美育素质!B:B,B83,美育素质!D:D,"=文化艺术实践"))</f>
        <v>0</v>
      </c>
      <c r="S83" s="88">
        <f>SUMIFS(美育素质!L:L,美育素质!B:B,B83,美育素质!D:D,"=校内外文化艺术竞赛")</f>
        <v>0</v>
      </c>
      <c r="T83" s="88">
        <f t="shared" si="13"/>
        <v>0</v>
      </c>
      <c r="U83" s="88">
        <f>MAX(0,SUMIFS(劳育素质!K:K,劳育素质!B:B,B83,劳育素质!D:D,"=劳动日常考核基础分")+SUMIFS(劳育素质!K:K,劳育素质!B:B,B83,劳育素质!D:D,"=活动与卫生加减分"))</f>
        <v>1.55086666666667</v>
      </c>
      <c r="V83" s="23">
        <f>SUMIFS(劳育素质!K:K,劳育素质!B:B,B83,劳育素质!D:D,"=志愿服务",劳育素质!F:F,"=A类+B类")</f>
        <v>0</v>
      </c>
      <c r="W83" s="23">
        <f>SUMIFS(劳育素质!K:K,劳育素质!B:B,B83,劳育素质!D:D,"=志愿服务",劳育素质!F:F,"=C类")</f>
        <v>0</v>
      </c>
      <c r="X83" s="23">
        <f t="shared" si="14"/>
        <v>0</v>
      </c>
      <c r="Y83" s="23">
        <f>SUMIFS(劳育素质!K:K,劳育素质!B:B,B83,劳育素质!D:D,"=实习实训")</f>
        <v>0</v>
      </c>
      <c r="Z83" s="23">
        <f t="shared" si="15"/>
        <v>1.55086666666667</v>
      </c>
      <c r="AA83" s="23">
        <f>SUMIFS(创新与实践素质!L:L,创新与实践素质!B:B,B83,创新与实践素质!D:D,"=创新创业素质")</f>
        <v>0</v>
      </c>
      <c r="AB83" s="23">
        <f>SUMIFS(创新与实践素质!L:L,创新与实践素质!B:B,B83,创新与实践素质!D:D,"=水平考试")</f>
        <v>0</v>
      </c>
      <c r="AC83" s="23">
        <f>SUMIFS(创新与实践素质!L:L,创新与实践素质!B:B,B83,创新与实践素质!D:D,"=社会实践")</f>
        <v>0</v>
      </c>
      <c r="AD83" s="23">
        <f>_xlfn.MAXIFS(创新与实践素质!L:L,创新与实践素质!B:B,B83,创新与实践素质!D:D,"=社会工作能力（工作表现）",创新与实践素质!G:G,"=上学期")+_xlfn.MAXIFS(创新与实践素质!L:L,创新与实践素质!B:B,B83,创新与实践素质!D:D,"=社会工作能力（工作表现）",创新与实践素质!G:G,"=下学期")</f>
        <v>1</v>
      </c>
      <c r="AE83" s="23">
        <f t="shared" si="16"/>
        <v>1</v>
      </c>
      <c r="AF83" s="23">
        <f t="shared" si="17"/>
        <v>63.3518666666667</v>
      </c>
    </row>
    <row r="84" spans="1:32">
      <c r="A84" s="41" t="s">
        <v>69</v>
      </c>
      <c r="B84" s="41" t="s">
        <v>89</v>
      </c>
      <c r="C84" s="41"/>
      <c r="D84" s="88">
        <f>SUMIFS(德育素质!H:H,德育素质!B:B,B84,德育素质!D:D,"=基本评定分")</f>
        <v>5.28</v>
      </c>
      <c r="E84" s="88">
        <f>MIN(2,SUMIFS(德育素质!H:H,德育素质!A:A,A84,德育素质!D:D,"=集体评定等级分",德育素质!E:E,"=班级考评等级")+SUMIFS(德育素质!H:H,德育素质!B:B,B84,德育素质!D:D,"=集体评定等级分"))</f>
        <v>1</v>
      </c>
      <c r="F84" s="88">
        <f>MIN(2,SUMIFS(德育素质!H:H,德育素质!B:B,B84,德育素质!D:D,"=社会责任记实分"))</f>
        <v>0.1</v>
      </c>
      <c r="G84" s="88">
        <f>SUMIFS(德育素质!H:H,德育素质!B:B,B84,德育素质!D:D,"=违纪违规扣分")</f>
        <v>0</v>
      </c>
      <c r="H84" s="88">
        <f>SUMIFS(德育素质!H:H,德育素质!B:B,B84,德育素质!D:D,"=荣誉称号加分")</f>
        <v>0</v>
      </c>
      <c r="I84" s="88">
        <f t="shared" si="9"/>
        <v>1.1</v>
      </c>
      <c r="J84" s="88">
        <f t="shared" si="10"/>
        <v>6.38</v>
      </c>
      <c r="K84" s="88">
        <f>(VLOOKUP(B84,智育素质!B:D,3,0)*10+50)*0.6</f>
        <v>47.994</v>
      </c>
      <c r="L84" s="88">
        <f>SUMIFS(体育素质!J:J,体育素质!B:B,B84,体育素质!D:D,"=体育课程成绩",体育素质!E:E,"=体育成绩")/40</f>
        <v>3.75</v>
      </c>
      <c r="M84" s="88">
        <f>SUMIFS(体育素质!L:L,体育素质!B:B,B84,体育素质!D:D,"=校内外体育竞赛")</f>
        <v>0</v>
      </c>
      <c r="N84" s="88">
        <f>SUMIFS(体育素质!L:L,体育素质!B:B,B84,体育素质!D:D,"=校内外体育活动",体育素质!E:E,"=早锻炼")</f>
        <v>0</v>
      </c>
      <c r="O84" s="88">
        <f>SUMIFS(体育素质!L:L,体育素质!B:B,B84,体育素质!D:D,"=校内外体育活动",体育素质!E:E,"=校园跑")</f>
        <v>0.5</v>
      </c>
      <c r="P84" s="88">
        <f t="shared" si="11"/>
        <v>0.5</v>
      </c>
      <c r="Q84" s="88">
        <f t="shared" si="12"/>
        <v>4.25</v>
      </c>
      <c r="R84" s="88">
        <f>MIN(0.5,SUMIFS(美育素质!L:L,美育素质!B:B,B84,美育素质!D:D,"=文化艺术实践"))</f>
        <v>0</v>
      </c>
      <c r="S84" s="88">
        <f>SUMIFS(美育素质!L:L,美育素质!B:B,B84,美育素质!D:D,"=校内外文化艺术竞赛")</f>
        <v>0</v>
      </c>
      <c r="T84" s="88">
        <f t="shared" si="13"/>
        <v>0</v>
      </c>
      <c r="U84" s="88">
        <f>MAX(0,SUMIFS(劳育素质!K:K,劳育素质!B:B,B84,劳育素质!D:D,"=劳动日常考核基础分")+SUMIFS(劳育素质!K:K,劳育素质!B:B,B84,劳育素质!D:D,"=活动与卫生加减分"))</f>
        <v>1.2396</v>
      </c>
      <c r="V84" s="23">
        <f>SUMIFS(劳育素质!K:K,劳育素质!B:B,B84,劳育素质!D:D,"=志愿服务",劳育素质!F:F,"=A类+B类")</f>
        <v>1</v>
      </c>
      <c r="W84" s="23">
        <f>SUMIFS(劳育素质!K:K,劳育素质!B:B,B84,劳育素质!D:D,"=志愿服务",劳育素质!F:F,"=C类")</f>
        <v>0</v>
      </c>
      <c r="X84" s="23">
        <f t="shared" si="14"/>
        <v>1</v>
      </c>
      <c r="Y84" s="23">
        <f>SUMIFS(劳育素质!K:K,劳育素质!B:B,B84,劳育素质!D:D,"=实习实训")</f>
        <v>0</v>
      </c>
      <c r="Z84" s="23">
        <f t="shared" si="15"/>
        <v>2.2396</v>
      </c>
      <c r="AA84" s="23">
        <f>SUMIFS(创新与实践素质!L:L,创新与实践素质!B:B,B84,创新与实践素质!D:D,"=创新创业素质")</f>
        <v>0</v>
      </c>
      <c r="AB84" s="23">
        <f>SUMIFS(创新与实践素质!L:L,创新与实践素质!B:B,B84,创新与实践素质!D:D,"=水平考试")</f>
        <v>0</v>
      </c>
      <c r="AC84" s="23">
        <f>SUMIFS(创新与实践素质!L:L,创新与实践素质!B:B,B84,创新与实践素质!D:D,"=社会实践")</f>
        <v>0</v>
      </c>
      <c r="AD84" s="23">
        <f>_xlfn.MAXIFS(创新与实践素质!L:L,创新与实践素质!B:B,B84,创新与实践素质!D:D,"=社会工作能力（工作表现）",创新与实践素质!G:G,"=上学期")+_xlfn.MAXIFS(创新与实践素质!L:L,创新与实践素质!B:B,B84,创新与实践素质!D:D,"=社会工作能力（工作表现）",创新与实践素质!G:G,"=下学期")</f>
        <v>0</v>
      </c>
      <c r="AE84" s="23">
        <f t="shared" si="16"/>
        <v>0</v>
      </c>
      <c r="AF84" s="23">
        <f t="shared" si="17"/>
        <v>60.8636</v>
      </c>
    </row>
    <row r="85" spans="1:32">
      <c r="A85" s="41" t="s">
        <v>69</v>
      </c>
      <c r="B85" s="41" t="s">
        <v>90</v>
      </c>
      <c r="C85" s="41"/>
      <c r="D85" s="88">
        <f>SUMIFS(德育素质!H:H,德育素质!B:B,B85,德育素质!D:D,"=基本评定分")</f>
        <v>5.28</v>
      </c>
      <c r="E85" s="88">
        <f>MIN(2,SUMIFS(德育素质!H:H,德育素质!A:A,A85,德育素质!D:D,"=集体评定等级分",德育素质!E:E,"=班级考评等级")+SUMIFS(德育素质!H:H,德育素质!B:B,B85,德育素质!D:D,"=集体评定等级分"))</f>
        <v>1</v>
      </c>
      <c r="F85" s="88">
        <f>MIN(2,SUMIFS(德育素质!H:H,德育素质!B:B,B85,德育素质!D:D,"=社会责任记实分"))</f>
        <v>0</v>
      </c>
      <c r="G85" s="88">
        <f>SUMIFS(德育素质!H:H,德育素质!B:B,B85,德育素质!D:D,"=违纪违规扣分")</f>
        <v>0</v>
      </c>
      <c r="H85" s="88">
        <f>SUMIFS(德育素质!H:H,德育素质!B:B,B85,德育素质!D:D,"=荣誉称号加分")</f>
        <v>0</v>
      </c>
      <c r="I85" s="88">
        <f t="shared" si="9"/>
        <v>1</v>
      </c>
      <c r="J85" s="88">
        <f t="shared" si="10"/>
        <v>6.28</v>
      </c>
      <c r="K85" s="88">
        <f>(VLOOKUP(B85,智育素质!B:D,3,0)*10+50)*0.6</f>
        <v>46.074</v>
      </c>
      <c r="L85" s="88">
        <f>SUMIFS(体育素质!J:J,体育素质!B:B,B85,体育素质!D:D,"=体育课程成绩",体育素质!E:E,"=体育成绩")/40</f>
        <v>3.355</v>
      </c>
      <c r="M85" s="88">
        <f>SUMIFS(体育素质!L:L,体育素质!B:B,B85,体育素质!D:D,"=校内外体育竞赛")</f>
        <v>0</v>
      </c>
      <c r="N85" s="88">
        <f>SUMIFS(体育素质!L:L,体育素质!B:B,B85,体育素质!D:D,"=校内外体育活动",体育素质!E:E,"=早锻炼")</f>
        <v>0</v>
      </c>
      <c r="O85" s="88">
        <f>SUMIFS(体育素质!L:L,体育素质!B:B,B85,体育素质!D:D,"=校内外体育活动",体育素质!E:E,"=校园跑")</f>
        <v>0</v>
      </c>
      <c r="P85" s="88">
        <f t="shared" si="11"/>
        <v>0</v>
      </c>
      <c r="Q85" s="88">
        <f t="shared" si="12"/>
        <v>3.355</v>
      </c>
      <c r="R85" s="88">
        <f>MIN(0.5,SUMIFS(美育素质!L:L,美育素质!B:B,B85,美育素质!D:D,"=文化艺术实践"))</f>
        <v>0</v>
      </c>
      <c r="S85" s="88">
        <f>SUMIFS(美育素质!L:L,美育素质!B:B,B85,美育素质!D:D,"=校内外文化艺术竞赛")</f>
        <v>0</v>
      </c>
      <c r="T85" s="88">
        <f t="shared" si="13"/>
        <v>0</v>
      </c>
      <c r="U85" s="88">
        <f>MAX(0,SUMIFS(劳育素质!K:K,劳育素质!B:B,B85,劳育素质!D:D,"=劳动日常考核基础分")+SUMIFS(劳育素质!K:K,劳育素质!B:B,B85,劳育素质!D:D,"=活动与卫生加减分"))</f>
        <v>1.49138888888889</v>
      </c>
      <c r="V85" s="23">
        <f>SUMIFS(劳育素质!K:K,劳育素质!B:B,B85,劳育素质!D:D,"=志愿服务",劳育素质!F:F,"=A类+B类")</f>
        <v>0</v>
      </c>
      <c r="W85" s="23">
        <f>SUMIFS(劳育素质!K:K,劳育素质!B:B,B85,劳育素质!D:D,"=志愿服务",劳育素质!F:F,"=C类")</f>
        <v>0</v>
      </c>
      <c r="X85" s="23">
        <f t="shared" si="14"/>
        <v>0</v>
      </c>
      <c r="Y85" s="23">
        <f>SUMIFS(劳育素质!K:K,劳育素质!B:B,B85,劳育素质!D:D,"=实习实训")</f>
        <v>0</v>
      </c>
      <c r="Z85" s="23">
        <f t="shared" si="15"/>
        <v>1.49138888888889</v>
      </c>
      <c r="AA85" s="23">
        <f>SUMIFS(创新与实践素质!L:L,创新与实践素质!B:B,B85,创新与实践素质!D:D,"=创新创业素质")</f>
        <v>0</v>
      </c>
      <c r="AB85" s="23">
        <f>SUMIFS(创新与实践素质!L:L,创新与实践素质!B:B,B85,创新与实践素质!D:D,"=水平考试")</f>
        <v>0</v>
      </c>
      <c r="AC85" s="23">
        <f>SUMIFS(创新与实践素质!L:L,创新与实践素质!B:B,B85,创新与实践素质!D:D,"=社会实践")</f>
        <v>0</v>
      </c>
      <c r="AD85" s="23">
        <f>_xlfn.MAXIFS(创新与实践素质!L:L,创新与实践素质!B:B,B85,创新与实践素质!D:D,"=社会工作能力（工作表现）",创新与实践素质!G:G,"=上学期")+_xlfn.MAXIFS(创新与实践素质!L:L,创新与实践素质!B:B,B85,创新与实践素质!D:D,"=社会工作能力（工作表现）",创新与实践素质!G:G,"=下学期")</f>
        <v>0</v>
      </c>
      <c r="AE85" s="23">
        <f t="shared" si="16"/>
        <v>0</v>
      </c>
      <c r="AF85" s="23">
        <f t="shared" si="17"/>
        <v>57.2003888888889</v>
      </c>
    </row>
    <row r="86" spans="1:32">
      <c r="A86" s="41" t="s">
        <v>69</v>
      </c>
      <c r="B86" s="41" t="s">
        <v>91</v>
      </c>
      <c r="C86" s="41"/>
      <c r="D86" s="88">
        <f>SUMIFS(德育素质!H:H,德育素质!B:B,B86,德育素质!D:D,"=基本评定分")</f>
        <v>5.28</v>
      </c>
      <c r="E86" s="88">
        <f>MIN(2,SUMIFS(德育素质!H:H,德育素质!A:A,A86,德育素质!D:D,"=集体评定等级分",德育素质!E:E,"=班级考评等级")+SUMIFS(德育素质!H:H,德育素质!B:B,B86,德育素质!D:D,"=集体评定等级分"))</f>
        <v>1</v>
      </c>
      <c r="F86" s="88">
        <f>MIN(2,SUMIFS(德育素质!H:H,德育素质!B:B,B86,德育素质!D:D,"=社会责任记实分"))</f>
        <v>0</v>
      </c>
      <c r="G86" s="88">
        <f>SUMIFS(德育素质!H:H,德育素质!B:B,B86,德育素质!D:D,"=违纪违规扣分")</f>
        <v>0</v>
      </c>
      <c r="H86" s="88">
        <f>SUMIFS(德育素质!H:H,德育素质!B:B,B86,德育素质!D:D,"=荣誉称号加分")</f>
        <v>0</v>
      </c>
      <c r="I86" s="88">
        <f t="shared" si="9"/>
        <v>1</v>
      </c>
      <c r="J86" s="88">
        <f t="shared" si="10"/>
        <v>6.28</v>
      </c>
      <c r="K86" s="88">
        <f>(VLOOKUP(B86,智育素质!B:D,3,0)*10+50)*0.6</f>
        <v>47.118</v>
      </c>
      <c r="L86" s="88">
        <f>SUMIFS(体育素质!J:J,体育素质!B:B,B86,体育素质!D:D,"=体育课程成绩",体育素质!E:E,"=体育成绩")/40</f>
        <v>3.255</v>
      </c>
      <c r="M86" s="88">
        <f>SUMIFS(体育素质!L:L,体育素质!B:B,B86,体育素质!D:D,"=校内外体育竞赛")</f>
        <v>0</v>
      </c>
      <c r="N86" s="88">
        <f>SUMIFS(体育素质!L:L,体育素质!B:B,B86,体育素质!D:D,"=校内外体育活动",体育素质!E:E,"=早锻炼")</f>
        <v>0</v>
      </c>
      <c r="O86" s="88">
        <f>SUMIFS(体育素质!L:L,体育素质!B:B,B86,体育素质!D:D,"=校内外体育活动",体育素质!E:E,"=校园跑")</f>
        <v>0.625677083333333</v>
      </c>
      <c r="P86" s="88">
        <f t="shared" si="11"/>
        <v>0.625677083333333</v>
      </c>
      <c r="Q86" s="88">
        <f t="shared" si="12"/>
        <v>3.88067708333333</v>
      </c>
      <c r="R86" s="88">
        <f>MIN(0.5,SUMIFS(美育素质!L:L,美育素质!B:B,B86,美育素质!D:D,"=文化艺术实践"))</f>
        <v>0</v>
      </c>
      <c r="S86" s="88">
        <f>SUMIFS(美育素质!L:L,美育素质!B:B,B86,美育素质!D:D,"=校内外文化艺术竞赛")</f>
        <v>0</v>
      </c>
      <c r="T86" s="88">
        <f t="shared" si="13"/>
        <v>0</v>
      </c>
      <c r="U86" s="88">
        <f>MAX(0,SUMIFS(劳育素质!K:K,劳育素质!B:B,B86,劳育素质!D:D,"=劳动日常考核基础分")+SUMIFS(劳育素质!K:K,劳育素质!B:B,B86,劳育素质!D:D,"=活动与卫生加减分"))</f>
        <v>1.4438</v>
      </c>
      <c r="V86" s="23">
        <f>SUMIFS(劳育素质!K:K,劳育素质!B:B,B86,劳育素质!D:D,"=志愿服务",劳育素质!F:F,"=A类+B类")</f>
        <v>0</v>
      </c>
      <c r="W86" s="23">
        <f>SUMIFS(劳育素质!K:K,劳育素质!B:B,B86,劳育素质!D:D,"=志愿服务",劳育素质!F:F,"=C类")</f>
        <v>0</v>
      </c>
      <c r="X86" s="23">
        <f t="shared" si="14"/>
        <v>0</v>
      </c>
      <c r="Y86" s="23">
        <f>SUMIFS(劳育素质!K:K,劳育素质!B:B,B86,劳育素质!D:D,"=实习实训")</f>
        <v>0</v>
      </c>
      <c r="Z86" s="23">
        <f t="shared" si="15"/>
        <v>1.4438</v>
      </c>
      <c r="AA86" s="23">
        <f>SUMIFS(创新与实践素质!L:L,创新与实践素质!B:B,B86,创新与实践素质!D:D,"=创新创业素质")</f>
        <v>0</v>
      </c>
      <c r="AB86" s="23">
        <f>SUMIFS(创新与实践素质!L:L,创新与实践素质!B:B,B86,创新与实践素质!D:D,"=水平考试")</f>
        <v>0</v>
      </c>
      <c r="AC86" s="23">
        <f>SUMIFS(创新与实践素质!L:L,创新与实践素质!B:B,B86,创新与实践素质!D:D,"=社会实践")</f>
        <v>0</v>
      </c>
      <c r="AD86" s="23">
        <f>_xlfn.MAXIFS(创新与实践素质!L:L,创新与实践素质!B:B,B86,创新与实践素质!D:D,"=社会工作能力（工作表现）",创新与实践素质!G:G,"=上学期")+_xlfn.MAXIFS(创新与实践素质!L:L,创新与实践素质!B:B,B86,创新与实践素质!D:D,"=社会工作能力（工作表现）",创新与实践素质!G:G,"=下学期")</f>
        <v>0</v>
      </c>
      <c r="AE86" s="23">
        <f t="shared" si="16"/>
        <v>0</v>
      </c>
      <c r="AF86" s="23">
        <f t="shared" si="17"/>
        <v>58.7224770833333</v>
      </c>
    </row>
    <row r="87" spans="1:32">
      <c r="A87" s="41" t="s">
        <v>69</v>
      </c>
      <c r="B87" s="41" t="s">
        <v>92</v>
      </c>
      <c r="C87" s="41"/>
      <c r="D87" s="88">
        <f>SUMIFS(德育素质!H:H,德育素质!B:B,B87,德育素质!D:D,"=基本评定分")</f>
        <v>5.28</v>
      </c>
      <c r="E87" s="88">
        <f>MIN(2,SUMIFS(德育素质!H:H,德育素质!A:A,A87,德育素质!D:D,"=集体评定等级分",德育素质!E:E,"=班级考评等级")+SUMIFS(德育素质!H:H,德育素质!B:B,B87,德育素质!D:D,"=集体评定等级分"))</f>
        <v>1</v>
      </c>
      <c r="F87" s="88">
        <f>MIN(2,SUMIFS(德育素质!H:H,德育素质!B:B,B87,德育素质!D:D,"=社会责任记实分"))</f>
        <v>0</v>
      </c>
      <c r="G87" s="88">
        <f>SUMIFS(德育素质!H:H,德育素质!B:B,B87,德育素质!D:D,"=违纪违规扣分")</f>
        <v>0</v>
      </c>
      <c r="H87" s="88">
        <f>SUMIFS(德育素质!H:H,德育素质!B:B,B87,德育素质!D:D,"=荣誉称号加分")</f>
        <v>0</v>
      </c>
      <c r="I87" s="88">
        <f t="shared" si="9"/>
        <v>1</v>
      </c>
      <c r="J87" s="88">
        <f t="shared" si="10"/>
        <v>6.28</v>
      </c>
      <c r="K87" s="88">
        <f>(VLOOKUP(B87,智育素质!B:D,3,0)*10+50)*0.6</f>
        <v>44.406</v>
      </c>
      <c r="L87" s="88">
        <f>SUMIFS(体育素质!J:J,体育素质!B:B,B87,体育素质!D:D,"=体育课程成绩",体育素质!E:E,"=体育成绩")/40</f>
        <v>3.265</v>
      </c>
      <c r="M87" s="88">
        <f>SUMIFS(体育素质!L:L,体育素质!B:B,B87,体育素质!D:D,"=校内外体育竞赛")</f>
        <v>0</v>
      </c>
      <c r="N87" s="88">
        <f>SUMIFS(体育素质!L:L,体育素质!B:B,B87,体育素质!D:D,"=校内外体育活动",体育素质!E:E,"=早锻炼")</f>
        <v>0</v>
      </c>
      <c r="O87" s="88">
        <f>SUMIFS(体育素质!L:L,体育素质!B:B,B87,体育素质!D:D,"=校内外体育活动",体育素质!E:E,"=校园跑")</f>
        <v>0.625</v>
      </c>
      <c r="P87" s="88">
        <f t="shared" si="11"/>
        <v>0.625</v>
      </c>
      <c r="Q87" s="88">
        <f t="shared" si="12"/>
        <v>3.89</v>
      </c>
      <c r="R87" s="88">
        <f>MIN(0.5,SUMIFS(美育素质!L:L,美育素质!B:B,B87,美育素质!D:D,"=文化艺术实践"))</f>
        <v>0</v>
      </c>
      <c r="S87" s="88">
        <f>SUMIFS(美育素质!L:L,美育素质!B:B,B87,美育素质!D:D,"=校内外文化艺术竞赛")</f>
        <v>0</v>
      </c>
      <c r="T87" s="88">
        <f t="shared" si="13"/>
        <v>0</v>
      </c>
      <c r="U87" s="88">
        <f>MAX(0,SUMIFS(劳育素质!K:K,劳育素质!B:B,B87,劳育素质!D:D,"=劳动日常考核基础分")+SUMIFS(劳育素质!K:K,劳育素质!B:B,B87,劳育素质!D:D,"=活动与卫生加减分"))</f>
        <v>1.4942</v>
      </c>
      <c r="V87" s="23">
        <f>SUMIFS(劳育素质!K:K,劳育素质!B:B,B87,劳育素质!D:D,"=志愿服务",劳育素质!F:F,"=A类+B类")</f>
        <v>0</v>
      </c>
      <c r="W87" s="23">
        <f>SUMIFS(劳育素质!K:K,劳育素质!B:B,B87,劳育素质!D:D,"=志愿服务",劳育素质!F:F,"=C类")</f>
        <v>0</v>
      </c>
      <c r="X87" s="23">
        <f t="shared" si="14"/>
        <v>0</v>
      </c>
      <c r="Y87" s="23">
        <f>SUMIFS(劳育素质!K:K,劳育素质!B:B,B87,劳育素质!D:D,"=实习实训")</f>
        <v>0</v>
      </c>
      <c r="Z87" s="23">
        <f t="shared" si="15"/>
        <v>1.4942</v>
      </c>
      <c r="AA87" s="23">
        <f>SUMIFS(创新与实践素质!L:L,创新与实践素质!B:B,B87,创新与实践素质!D:D,"=创新创业素质")</f>
        <v>0</v>
      </c>
      <c r="AB87" s="23">
        <f>SUMIFS(创新与实践素质!L:L,创新与实践素质!B:B,B87,创新与实践素质!D:D,"=水平考试")</f>
        <v>0</v>
      </c>
      <c r="AC87" s="23">
        <f>SUMIFS(创新与实践素质!L:L,创新与实践素质!B:B,B87,创新与实践素质!D:D,"=社会实践")</f>
        <v>0</v>
      </c>
      <c r="AD87" s="23">
        <f>_xlfn.MAXIFS(创新与实践素质!L:L,创新与实践素质!B:B,B87,创新与实践素质!D:D,"=社会工作能力（工作表现）",创新与实践素质!G:G,"=上学期")+_xlfn.MAXIFS(创新与实践素质!L:L,创新与实践素质!B:B,B87,创新与实践素质!D:D,"=社会工作能力（工作表现）",创新与实践素质!G:G,"=下学期")</f>
        <v>0</v>
      </c>
      <c r="AE87" s="23">
        <f t="shared" si="16"/>
        <v>0</v>
      </c>
      <c r="AF87" s="23">
        <f t="shared" si="17"/>
        <v>56.0702</v>
      </c>
    </row>
    <row r="88" spans="1:32">
      <c r="A88" s="41" t="s">
        <v>69</v>
      </c>
      <c r="B88" s="41" t="s">
        <v>93</v>
      </c>
      <c r="C88" s="41"/>
      <c r="D88" s="88">
        <f>SUMIFS(德育素质!H:H,德育素质!B:B,B88,德育素质!D:D,"=基本评定分")</f>
        <v>5.28</v>
      </c>
      <c r="E88" s="88">
        <f>MIN(2,SUMIFS(德育素质!H:H,德育素质!A:A,A88,德育素质!D:D,"=集体评定等级分",德育素质!E:E,"=班级考评等级")+SUMIFS(德育素质!H:H,德育素质!B:B,B88,德育素质!D:D,"=集体评定等级分"))</f>
        <v>1</v>
      </c>
      <c r="F88" s="88">
        <f>MIN(2,SUMIFS(德育素质!H:H,德育素质!B:B,B88,德育素质!D:D,"=社会责任记实分"))</f>
        <v>0</v>
      </c>
      <c r="G88" s="88">
        <f>SUMIFS(德育素质!H:H,德育素质!B:B,B88,德育素质!D:D,"=违纪违规扣分")</f>
        <v>0</v>
      </c>
      <c r="H88" s="88">
        <f>SUMIFS(德育素质!H:H,德育素质!B:B,B88,德育素质!D:D,"=荣誉称号加分")</f>
        <v>0</v>
      </c>
      <c r="I88" s="88">
        <f t="shared" si="9"/>
        <v>1</v>
      </c>
      <c r="J88" s="88">
        <f t="shared" si="10"/>
        <v>6.28</v>
      </c>
      <c r="K88" s="88">
        <f>(VLOOKUP(B88,智育素质!B:D,3,0)*10+50)*0.6</f>
        <v>45.294</v>
      </c>
      <c r="L88" s="88">
        <f>SUMIFS(体育素质!J:J,体育素质!B:B,B88,体育素质!D:D,"=体育课程成绩",体育素质!E:E,"=体育成绩")/40</f>
        <v>2.735</v>
      </c>
      <c r="M88" s="88">
        <f>SUMIFS(体育素质!L:L,体育素质!B:B,B88,体育素质!D:D,"=校内外体育竞赛")</f>
        <v>0</v>
      </c>
      <c r="N88" s="88">
        <f>SUMIFS(体育素质!L:L,体育素质!B:B,B88,体育素质!D:D,"=校内外体育活动",体育素质!E:E,"=早锻炼")</f>
        <v>0</v>
      </c>
      <c r="O88" s="88">
        <f>SUMIFS(体育素质!L:L,体育素质!B:B,B88,体育素质!D:D,"=校内外体育活动",体育素质!E:E,"=校园跑")</f>
        <v>0.631197916666667</v>
      </c>
      <c r="P88" s="88">
        <f t="shared" si="11"/>
        <v>0.631197916666667</v>
      </c>
      <c r="Q88" s="88">
        <f t="shared" si="12"/>
        <v>3.36619791666667</v>
      </c>
      <c r="R88" s="88">
        <f>MIN(0.5,SUMIFS(美育素质!L:L,美育素质!B:B,B88,美育素质!D:D,"=文化艺术实践"))</f>
        <v>0</v>
      </c>
      <c r="S88" s="88">
        <f>SUMIFS(美育素质!L:L,美育素质!B:B,B88,美育素质!D:D,"=校内外文化艺术竞赛")</f>
        <v>0</v>
      </c>
      <c r="T88" s="88">
        <f t="shared" si="13"/>
        <v>0</v>
      </c>
      <c r="U88" s="88">
        <f>MAX(0,SUMIFS(劳育素质!K:K,劳育素质!B:B,B88,劳育素质!D:D,"=劳动日常考核基础分")+SUMIFS(劳育素质!K:K,劳育素质!B:B,B88,劳育素质!D:D,"=活动与卫生加减分"))</f>
        <v>1.425</v>
      </c>
      <c r="V88" s="23">
        <f>SUMIFS(劳育素质!K:K,劳育素质!B:B,B88,劳育素质!D:D,"=志愿服务",劳育素质!F:F,"=A类+B类")</f>
        <v>0</v>
      </c>
      <c r="W88" s="23">
        <f>SUMIFS(劳育素质!K:K,劳育素质!B:B,B88,劳育素质!D:D,"=志愿服务",劳育素质!F:F,"=C类")</f>
        <v>0</v>
      </c>
      <c r="X88" s="23">
        <f t="shared" si="14"/>
        <v>0</v>
      </c>
      <c r="Y88" s="23">
        <f>SUMIFS(劳育素质!K:K,劳育素质!B:B,B88,劳育素质!D:D,"=实习实训")</f>
        <v>0</v>
      </c>
      <c r="Z88" s="23">
        <f t="shared" si="15"/>
        <v>1.425</v>
      </c>
      <c r="AA88" s="23">
        <f>SUMIFS(创新与实践素质!L:L,创新与实践素质!B:B,B88,创新与实践素质!D:D,"=创新创业素质")</f>
        <v>0</v>
      </c>
      <c r="AB88" s="23">
        <f>SUMIFS(创新与实践素质!L:L,创新与实践素质!B:B,B88,创新与实践素质!D:D,"=水平考试")</f>
        <v>0</v>
      </c>
      <c r="AC88" s="23">
        <f>SUMIFS(创新与实践素质!L:L,创新与实践素质!B:B,B88,创新与实践素质!D:D,"=社会实践")</f>
        <v>0</v>
      </c>
      <c r="AD88" s="23">
        <f>_xlfn.MAXIFS(创新与实践素质!L:L,创新与实践素质!B:B,B88,创新与实践素质!D:D,"=社会工作能力（工作表现）",创新与实践素质!G:G,"=上学期")+_xlfn.MAXIFS(创新与实践素质!L:L,创新与实践素质!B:B,B88,创新与实践素质!D:D,"=社会工作能力（工作表现）",创新与实践素质!G:G,"=下学期")</f>
        <v>0</v>
      </c>
      <c r="AE88" s="23">
        <f t="shared" si="16"/>
        <v>0</v>
      </c>
      <c r="AF88" s="23">
        <f t="shared" si="17"/>
        <v>56.3651979166667</v>
      </c>
    </row>
    <row r="89" spans="1:32">
      <c r="A89" s="41" t="s">
        <v>69</v>
      </c>
      <c r="B89" s="41" t="s">
        <v>94</v>
      </c>
      <c r="C89" s="41"/>
      <c r="D89" s="88">
        <f>SUMIFS(德育素质!H:H,德育素质!B:B,B89,德育素质!D:D,"=基本评定分")</f>
        <v>5.28</v>
      </c>
      <c r="E89" s="88">
        <f>MIN(2,SUMIFS(德育素质!H:H,德育素质!A:A,A89,德育素质!D:D,"=集体评定等级分",德育素质!E:E,"=班级考评等级")+SUMIFS(德育素质!H:H,德育素质!B:B,B89,德育素质!D:D,"=集体评定等级分"))</f>
        <v>1</v>
      </c>
      <c r="F89" s="88">
        <f>MIN(2,SUMIFS(德育素质!H:H,德育素质!B:B,B89,德育素质!D:D,"=社会责任记实分"))</f>
        <v>0</v>
      </c>
      <c r="G89" s="88">
        <f>SUMIFS(德育素质!H:H,德育素质!B:B,B89,德育素质!D:D,"=违纪违规扣分")</f>
        <v>0</v>
      </c>
      <c r="H89" s="88">
        <f>SUMIFS(德育素质!H:H,德育素质!B:B,B89,德育素质!D:D,"=荣誉称号加分")</f>
        <v>0</v>
      </c>
      <c r="I89" s="88">
        <f t="shared" si="9"/>
        <v>1</v>
      </c>
      <c r="J89" s="88">
        <f t="shared" si="10"/>
        <v>6.28</v>
      </c>
      <c r="K89" s="88">
        <f>(VLOOKUP(B89,智育素质!B:D,3,0)*10+50)*0.6</f>
        <v>46.302</v>
      </c>
      <c r="L89" s="88">
        <f>SUMIFS(体育素质!J:J,体育素质!B:B,B89,体育素质!D:D,"=体育课程成绩",体育素质!E:E,"=体育成绩")/40</f>
        <v>3.425</v>
      </c>
      <c r="M89" s="88">
        <f>SUMIFS(体育素质!L:L,体育素质!B:B,B89,体育素质!D:D,"=校内外体育竞赛")</f>
        <v>0</v>
      </c>
      <c r="N89" s="88">
        <f>SUMIFS(体育素质!L:L,体育素质!B:B,B89,体育素质!D:D,"=校内外体育活动",体育素质!E:E,"=早锻炼")</f>
        <v>0</v>
      </c>
      <c r="O89" s="88">
        <f>SUMIFS(体育素质!L:L,体育素质!B:B,B89,体育素质!D:D,"=校内外体育活动",体育素质!E:E,"=校园跑")</f>
        <v>0</v>
      </c>
      <c r="P89" s="88">
        <f t="shared" si="11"/>
        <v>0</v>
      </c>
      <c r="Q89" s="88">
        <f t="shared" si="12"/>
        <v>3.425</v>
      </c>
      <c r="R89" s="88">
        <f>MIN(0.5,SUMIFS(美育素质!L:L,美育素质!B:B,B89,美育素质!D:D,"=文化艺术实践"))</f>
        <v>0</v>
      </c>
      <c r="S89" s="88">
        <f>SUMIFS(美育素质!L:L,美育素质!B:B,B89,美育素质!D:D,"=校内外文化艺术竞赛")</f>
        <v>0</v>
      </c>
      <c r="T89" s="88">
        <f t="shared" si="13"/>
        <v>0</v>
      </c>
      <c r="U89" s="88">
        <f>MAX(0,SUMIFS(劳育素质!K:K,劳育素质!B:B,B89,劳育素质!D:D,"=劳动日常考核基础分")+SUMIFS(劳育素质!K:K,劳育素质!B:B,B89,劳育素质!D:D,"=活动与卫生加减分"))</f>
        <v>1.4942</v>
      </c>
      <c r="V89" s="23">
        <f>SUMIFS(劳育素质!K:K,劳育素质!B:B,B89,劳育素质!D:D,"=志愿服务",劳育素质!F:F,"=A类+B类")</f>
        <v>0</v>
      </c>
      <c r="W89" s="23">
        <f>SUMIFS(劳育素质!K:K,劳育素质!B:B,B89,劳育素质!D:D,"=志愿服务",劳育素质!F:F,"=C类")</f>
        <v>0</v>
      </c>
      <c r="X89" s="23">
        <f t="shared" si="14"/>
        <v>0</v>
      </c>
      <c r="Y89" s="23">
        <f>SUMIFS(劳育素质!K:K,劳育素质!B:B,B89,劳育素质!D:D,"=实习实训")</f>
        <v>0</v>
      </c>
      <c r="Z89" s="23">
        <f t="shared" si="15"/>
        <v>1.4942</v>
      </c>
      <c r="AA89" s="23">
        <f>SUMIFS(创新与实践素质!L:L,创新与实践素质!B:B,B89,创新与实践素质!D:D,"=创新创业素质")</f>
        <v>0</v>
      </c>
      <c r="AB89" s="23">
        <f>SUMIFS(创新与实践素质!L:L,创新与实践素质!B:B,B89,创新与实践素质!D:D,"=水平考试")</f>
        <v>0</v>
      </c>
      <c r="AC89" s="23">
        <f>SUMIFS(创新与实践素质!L:L,创新与实践素质!B:B,B89,创新与实践素质!D:D,"=社会实践")</f>
        <v>0</v>
      </c>
      <c r="AD89" s="23">
        <f>_xlfn.MAXIFS(创新与实践素质!L:L,创新与实践素质!B:B,B89,创新与实践素质!D:D,"=社会工作能力（工作表现）",创新与实践素质!G:G,"=上学期")+_xlfn.MAXIFS(创新与实践素质!L:L,创新与实践素质!B:B,B89,创新与实践素质!D:D,"=社会工作能力（工作表现）",创新与实践素质!G:G,"=下学期")</f>
        <v>0</v>
      </c>
      <c r="AE89" s="23">
        <f t="shared" si="16"/>
        <v>0</v>
      </c>
      <c r="AF89" s="23">
        <f t="shared" si="17"/>
        <v>57.5012</v>
      </c>
    </row>
    <row r="90" spans="1:32">
      <c r="A90" s="41" t="s">
        <v>69</v>
      </c>
      <c r="B90" s="41" t="s">
        <v>95</v>
      </c>
      <c r="C90" s="41"/>
      <c r="D90" s="88">
        <f>SUMIFS(德育素质!H:H,德育素质!B:B,B90,德育素质!D:D,"=基本评定分")</f>
        <v>5.28</v>
      </c>
      <c r="E90" s="88">
        <f>MIN(2,SUMIFS(德育素质!H:H,德育素质!A:A,A90,德育素质!D:D,"=集体评定等级分",德育素质!E:E,"=班级考评等级")+SUMIFS(德育素质!H:H,德育素质!B:B,B90,德育素质!D:D,"=集体评定等级分"))</f>
        <v>1</v>
      </c>
      <c r="F90" s="88">
        <f>MIN(2,SUMIFS(德育素质!H:H,德育素质!B:B,B90,德育素质!D:D,"=社会责任记实分"))</f>
        <v>0</v>
      </c>
      <c r="G90" s="88">
        <f>SUMIFS(德育素质!H:H,德育素质!B:B,B90,德育素质!D:D,"=违纪违规扣分")</f>
        <v>0</v>
      </c>
      <c r="H90" s="88">
        <f>SUMIFS(德育素质!H:H,德育素质!B:B,B90,德育素质!D:D,"=荣誉称号加分")</f>
        <v>0</v>
      </c>
      <c r="I90" s="88">
        <f t="shared" si="9"/>
        <v>1</v>
      </c>
      <c r="J90" s="88">
        <f t="shared" si="10"/>
        <v>6.28</v>
      </c>
      <c r="K90" s="88">
        <f>(VLOOKUP(B90,智育素质!B:D,3,0)*10+50)*0.6</f>
        <v>46.71</v>
      </c>
      <c r="L90" s="88">
        <f>SUMIFS(体育素质!J:J,体育素质!B:B,B90,体育素质!D:D,"=体育课程成绩",体育素质!E:E,"=体育成绩")/40</f>
        <v>3.15</v>
      </c>
      <c r="M90" s="88">
        <f>SUMIFS(体育素质!L:L,体育素质!B:B,B90,体育素质!D:D,"=校内外体育竞赛")</f>
        <v>0</v>
      </c>
      <c r="N90" s="88">
        <f>SUMIFS(体育素质!L:L,体育素质!B:B,B90,体育素质!D:D,"=校内外体育活动",体育素质!E:E,"=早锻炼")</f>
        <v>0</v>
      </c>
      <c r="O90" s="88">
        <f>SUMIFS(体育素质!L:L,体育素质!B:B,B90,体育素质!D:D,"=校内外体育活动",体育素质!E:E,"=校园跑")</f>
        <v>0</v>
      </c>
      <c r="P90" s="88">
        <f t="shared" si="11"/>
        <v>0</v>
      </c>
      <c r="Q90" s="88">
        <f t="shared" si="12"/>
        <v>3.15</v>
      </c>
      <c r="R90" s="88">
        <f>MIN(0.5,SUMIFS(美育素质!L:L,美育素质!B:B,B90,美育素质!D:D,"=文化艺术实践"))</f>
        <v>0</v>
      </c>
      <c r="S90" s="88">
        <f>SUMIFS(美育素质!L:L,美育素质!B:B,B90,美育素质!D:D,"=校内外文化艺术竞赛")</f>
        <v>0</v>
      </c>
      <c r="T90" s="88">
        <f t="shared" si="13"/>
        <v>0</v>
      </c>
      <c r="U90" s="88">
        <f>MAX(0,SUMIFS(劳育素质!K:K,劳育素质!B:B,B90,劳育素质!D:D,"=劳动日常考核基础分")+SUMIFS(劳育素质!K:K,劳育素质!B:B,B90,劳育素质!D:D,"=活动与卫生加减分"))</f>
        <v>1.4462</v>
      </c>
      <c r="V90" s="23">
        <f>SUMIFS(劳育素质!K:K,劳育素质!B:B,B90,劳育素质!D:D,"=志愿服务",劳育素质!F:F,"=A类+B类")</f>
        <v>1.75</v>
      </c>
      <c r="W90" s="23">
        <f>SUMIFS(劳育素质!K:K,劳育素质!B:B,B90,劳育素质!D:D,"=志愿服务",劳育素质!F:F,"=C类")</f>
        <v>0</v>
      </c>
      <c r="X90" s="23">
        <f t="shared" si="14"/>
        <v>1.75</v>
      </c>
      <c r="Y90" s="23">
        <f>SUMIFS(劳育素质!K:K,劳育素质!B:B,B90,劳育素质!D:D,"=实习实训")</f>
        <v>0</v>
      </c>
      <c r="Z90" s="23">
        <f t="shared" si="15"/>
        <v>3.1962</v>
      </c>
      <c r="AA90" s="23">
        <f>SUMIFS(创新与实践素质!L:L,创新与实践素质!B:B,B90,创新与实践素质!D:D,"=创新创业素质")</f>
        <v>0</v>
      </c>
      <c r="AB90" s="23">
        <f>SUMIFS(创新与实践素质!L:L,创新与实践素质!B:B,B90,创新与实践素质!D:D,"=水平考试")</f>
        <v>0</v>
      </c>
      <c r="AC90" s="23">
        <f>SUMIFS(创新与实践素质!L:L,创新与实践素质!B:B,B90,创新与实践素质!D:D,"=社会实践")</f>
        <v>0</v>
      </c>
      <c r="AD90" s="23">
        <f>_xlfn.MAXIFS(创新与实践素质!L:L,创新与实践素质!B:B,B90,创新与实践素质!D:D,"=社会工作能力（工作表现）",创新与实践素质!G:G,"=上学期")+_xlfn.MAXIFS(创新与实践素质!L:L,创新与实践素质!B:B,B90,创新与实践素质!D:D,"=社会工作能力（工作表现）",创新与实践素质!G:G,"=下学期")</f>
        <v>0</v>
      </c>
      <c r="AE90" s="23">
        <f t="shared" si="16"/>
        <v>0</v>
      </c>
      <c r="AF90" s="23">
        <f t="shared" si="17"/>
        <v>59.3362</v>
      </c>
    </row>
    <row r="91" spans="1:32">
      <c r="A91" s="41" t="s">
        <v>69</v>
      </c>
      <c r="B91" s="41" t="s">
        <v>96</v>
      </c>
      <c r="C91" s="41"/>
      <c r="D91" s="88">
        <f>SUMIFS(德育素质!H:H,德育素质!B:B,B91,德育素质!D:D,"=基本评定分")</f>
        <v>5.28</v>
      </c>
      <c r="E91" s="88">
        <f>MIN(2,SUMIFS(德育素质!H:H,德育素质!A:A,A91,德育素质!D:D,"=集体评定等级分",德育素质!E:E,"=班级考评等级")+SUMIFS(德育素质!H:H,德育素质!B:B,B91,德育素质!D:D,"=集体评定等级分"))</f>
        <v>1</v>
      </c>
      <c r="F91" s="88">
        <f>MIN(2,SUMIFS(德育素质!H:H,德育素质!B:B,B91,德育素质!D:D,"=社会责任记实分"))</f>
        <v>0</v>
      </c>
      <c r="G91" s="88">
        <f>SUMIFS(德育素质!H:H,德育素质!B:B,B91,德育素质!D:D,"=违纪违规扣分")</f>
        <v>0</v>
      </c>
      <c r="H91" s="88">
        <f>SUMIFS(德育素质!H:H,德育素质!B:B,B91,德育素质!D:D,"=荣誉称号加分")</f>
        <v>0</v>
      </c>
      <c r="I91" s="88">
        <f t="shared" si="9"/>
        <v>1</v>
      </c>
      <c r="J91" s="88">
        <f t="shared" si="10"/>
        <v>6.28</v>
      </c>
      <c r="K91" s="88">
        <f>(VLOOKUP(B91,智育素质!B:D,3,0)*10+50)*0.6</f>
        <v>47.604</v>
      </c>
      <c r="L91" s="88">
        <f>SUMIFS(体育素质!J:J,体育素质!B:B,B91,体育素质!D:D,"=体育课程成绩",体育素质!E:E,"=体育成绩")/40</f>
        <v>3.2</v>
      </c>
      <c r="M91" s="88">
        <f>SUMIFS(体育素质!L:L,体育素质!B:B,B91,体育素质!D:D,"=校内外体育竞赛")</f>
        <v>0</v>
      </c>
      <c r="N91" s="88">
        <f>SUMIFS(体育素质!L:L,体育素质!B:B,B91,体育素质!D:D,"=校内外体育活动",体育素质!E:E,"=早锻炼")</f>
        <v>0</v>
      </c>
      <c r="O91" s="88">
        <f>SUMIFS(体育素质!L:L,体育素质!B:B,B91,体育素质!D:D,"=校内外体育活动",体育素质!E:E,"=校园跑")</f>
        <v>0.126458333333333</v>
      </c>
      <c r="P91" s="88">
        <f t="shared" si="11"/>
        <v>0.126458333333333</v>
      </c>
      <c r="Q91" s="88">
        <f t="shared" si="12"/>
        <v>3.32645833333333</v>
      </c>
      <c r="R91" s="88">
        <f>MIN(0.5,SUMIFS(美育素质!L:L,美育素质!B:B,B91,美育素质!D:D,"=文化艺术实践"))</f>
        <v>0</v>
      </c>
      <c r="S91" s="88">
        <f>SUMIFS(美育素质!L:L,美育素质!B:B,B91,美育素质!D:D,"=校内外文化艺术竞赛")</f>
        <v>0</v>
      </c>
      <c r="T91" s="88">
        <f t="shared" si="13"/>
        <v>0</v>
      </c>
      <c r="U91" s="88">
        <f>MAX(0,SUMIFS(劳育素质!K:K,劳育素质!B:B,B91,劳育素质!D:D,"=劳动日常考核基础分")+SUMIFS(劳育素质!K:K,劳育素质!B:B,B91,劳育素质!D:D,"=活动与卫生加减分"))</f>
        <v>1.4942</v>
      </c>
      <c r="V91" s="23">
        <f>SUMIFS(劳育素质!K:K,劳育素质!B:B,B91,劳育素质!D:D,"=志愿服务",劳育素质!F:F,"=A类+B类")</f>
        <v>0.7</v>
      </c>
      <c r="W91" s="23">
        <f>SUMIFS(劳育素质!K:K,劳育素质!B:B,B91,劳育素质!D:D,"=志愿服务",劳育素质!F:F,"=C类")</f>
        <v>0</v>
      </c>
      <c r="X91" s="23">
        <f t="shared" si="14"/>
        <v>0.7</v>
      </c>
      <c r="Y91" s="23">
        <f>SUMIFS(劳育素质!K:K,劳育素质!B:B,B91,劳育素质!D:D,"=实习实训")</f>
        <v>0</v>
      </c>
      <c r="Z91" s="23">
        <f t="shared" si="15"/>
        <v>2.1942</v>
      </c>
      <c r="AA91" s="23">
        <f>SUMIFS(创新与实践素质!L:L,创新与实践素质!B:B,B91,创新与实践素质!D:D,"=创新创业素质")</f>
        <v>0</v>
      </c>
      <c r="AB91" s="23">
        <f>SUMIFS(创新与实践素质!L:L,创新与实践素质!B:B,B91,创新与实践素质!D:D,"=水平考试")</f>
        <v>0</v>
      </c>
      <c r="AC91" s="23">
        <f>SUMIFS(创新与实践素质!L:L,创新与实践素质!B:B,B91,创新与实践素质!D:D,"=社会实践")</f>
        <v>0</v>
      </c>
      <c r="AD91" s="23">
        <f>_xlfn.MAXIFS(创新与实践素质!L:L,创新与实践素质!B:B,B91,创新与实践素质!D:D,"=社会工作能力（工作表现）",创新与实践素质!G:G,"=上学期")+_xlfn.MAXIFS(创新与实践素质!L:L,创新与实践素质!B:B,B91,创新与实践素质!D:D,"=社会工作能力（工作表现）",创新与实践素质!G:G,"=下学期")</f>
        <v>0</v>
      </c>
      <c r="AE91" s="23">
        <f t="shared" si="16"/>
        <v>0</v>
      </c>
      <c r="AF91" s="23">
        <f t="shared" si="17"/>
        <v>59.4046583333333</v>
      </c>
    </row>
    <row r="92" spans="1:32">
      <c r="A92" s="41" t="s">
        <v>69</v>
      </c>
      <c r="B92" s="41" t="s">
        <v>97</v>
      </c>
      <c r="C92" s="41"/>
      <c r="D92" s="88">
        <f>SUMIFS(德育素质!H:H,德育素质!B:B,B92,德育素质!D:D,"=基本评定分")</f>
        <v>5.28</v>
      </c>
      <c r="E92" s="88">
        <f>MIN(2,SUMIFS(德育素质!H:H,德育素质!A:A,A92,德育素质!D:D,"=集体评定等级分",德育素质!E:E,"=班级考评等级")+SUMIFS(德育素质!H:H,德育素质!B:B,B92,德育素质!D:D,"=集体评定等级分"))</f>
        <v>1</v>
      </c>
      <c r="F92" s="88">
        <f>MIN(2,SUMIFS(德育素质!H:H,德育素质!B:B,B92,德育素质!D:D,"=社会责任记实分"))</f>
        <v>0</v>
      </c>
      <c r="G92" s="88">
        <f>SUMIFS(德育素质!H:H,德育素质!B:B,B92,德育素质!D:D,"=违纪违规扣分")</f>
        <v>0</v>
      </c>
      <c r="H92" s="88">
        <f>SUMIFS(德育素质!H:H,德育素质!B:B,B92,德育素质!D:D,"=荣誉称号加分")</f>
        <v>0</v>
      </c>
      <c r="I92" s="88">
        <f t="shared" si="9"/>
        <v>1</v>
      </c>
      <c r="J92" s="88">
        <f t="shared" si="10"/>
        <v>6.28</v>
      </c>
      <c r="K92" s="88">
        <f>(VLOOKUP(B92,智育素质!B:D,3,0)*10+50)*0.6</f>
        <v>46.482</v>
      </c>
      <c r="L92" s="88">
        <f>SUMIFS(体育素质!J:J,体育素质!B:B,B92,体育素质!D:D,"=体育课程成绩",体育素质!E:E,"=体育成绩")/40</f>
        <v>3.2</v>
      </c>
      <c r="M92" s="88">
        <f>SUMIFS(体育素质!L:L,体育素质!B:B,B92,体育素质!D:D,"=校内外体育竞赛")</f>
        <v>0</v>
      </c>
      <c r="N92" s="88">
        <f>SUMIFS(体育素质!L:L,体育素质!B:B,B92,体育素质!D:D,"=校内外体育活动",体育素质!E:E,"=早锻炼")</f>
        <v>0</v>
      </c>
      <c r="O92" s="88">
        <f>SUMIFS(体育素质!L:L,体育素质!B:B,B92,体育素质!D:D,"=校内外体育活动",体育素质!E:E,"=校园跑")</f>
        <v>0</v>
      </c>
      <c r="P92" s="88">
        <f t="shared" si="11"/>
        <v>0</v>
      </c>
      <c r="Q92" s="88">
        <f t="shared" si="12"/>
        <v>3.2</v>
      </c>
      <c r="R92" s="88">
        <f>MIN(0.5,SUMIFS(美育素质!L:L,美育素质!B:B,B92,美育素质!D:D,"=文化艺术实践"))</f>
        <v>0</v>
      </c>
      <c r="S92" s="88">
        <f>SUMIFS(美育素质!L:L,美育素质!B:B,B92,美育素质!D:D,"=校内外文化艺术竞赛")</f>
        <v>0</v>
      </c>
      <c r="T92" s="88">
        <f t="shared" si="13"/>
        <v>0</v>
      </c>
      <c r="U92" s="88">
        <f>MAX(0,SUMIFS(劳育素质!K:K,劳育素质!B:B,B92,劳育素质!D:D,"=劳动日常考核基础分")+SUMIFS(劳育素质!K:K,劳育素质!B:B,B92,劳育素质!D:D,"=活动与卫生加减分"))</f>
        <v>1.2396</v>
      </c>
      <c r="V92" s="23">
        <f>SUMIFS(劳育素质!K:K,劳育素质!B:B,B92,劳育素质!D:D,"=志愿服务",劳育素质!F:F,"=A类+B类")</f>
        <v>0</v>
      </c>
      <c r="W92" s="23">
        <f>SUMIFS(劳育素质!K:K,劳育素质!B:B,B92,劳育素质!D:D,"=志愿服务",劳育素质!F:F,"=C类")</f>
        <v>0</v>
      </c>
      <c r="X92" s="23">
        <f t="shared" si="14"/>
        <v>0</v>
      </c>
      <c r="Y92" s="23">
        <f>SUMIFS(劳育素质!K:K,劳育素质!B:B,B92,劳育素质!D:D,"=实习实训")</f>
        <v>0</v>
      </c>
      <c r="Z92" s="23">
        <f t="shared" si="15"/>
        <v>1.2396</v>
      </c>
      <c r="AA92" s="23">
        <f>SUMIFS(创新与实践素质!L:L,创新与实践素质!B:B,B92,创新与实践素质!D:D,"=创新创业素质")</f>
        <v>0</v>
      </c>
      <c r="AB92" s="23">
        <f>SUMIFS(创新与实践素质!L:L,创新与实践素质!B:B,B92,创新与实践素质!D:D,"=水平考试")</f>
        <v>0</v>
      </c>
      <c r="AC92" s="23">
        <f>SUMIFS(创新与实践素质!L:L,创新与实践素质!B:B,B92,创新与实践素质!D:D,"=社会实践")</f>
        <v>0</v>
      </c>
      <c r="AD92" s="23">
        <f>_xlfn.MAXIFS(创新与实践素质!L:L,创新与实践素质!B:B,B92,创新与实践素质!D:D,"=社会工作能力（工作表现）",创新与实践素质!G:G,"=上学期")+_xlfn.MAXIFS(创新与实践素质!L:L,创新与实践素质!B:B,B92,创新与实践素质!D:D,"=社会工作能力（工作表现）",创新与实践素质!G:G,"=下学期")</f>
        <v>0</v>
      </c>
      <c r="AE92" s="23">
        <f t="shared" si="16"/>
        <v>0</v>
      </c>
      <c r="AF92" s="23">
        <f t="shared" si="17"/>
        <v>57.2016</v>
      </c>
    </row>
    <row r="93" spans="1:32">
      <c r="A93" s="41" t="s">
        <v>69</v>
      </c>
      <c r="B93" s="41" t="s">
        <v>98</v>
      </c>
      <c r="C93" s="41"/>
      <c r="D93" s="88">
        <f>SUMIFS(德育素质!H:H,德育素质!B:B,B93,德育素质!D:D,"=基本评定分")</f>
        <v>5.28</v>
      </c>
      <c r="E93" s="88">
        <f>MIN(2,SUMIFS(德育素质!H:H,德育素质!A:A,A93,德育素质!D:D,"=集体评定等级分",德育素质!E:E,"=班级考评等级")+SUMIFS(德育素质!H:H,德育素质!B:B,B93,德育素质!D:D,"=集体评定等级分"))</f>
        <v>1</v>
      </c>
      <c r="F93" s="88">
        <f>MIN(2,SUMIFS(德育素质!H:H,德育素质!B:B,B93,德育素质!D:D,"=社会责任记实分"))</f>
        <v>0</v>
      </c>
      <c r="G93" s="88">
        <f>SUMIFS(德育素质!H:H,德育素质!B:B,B93,德育素质!D:D,"=违纪违规扣分")</f>
        <v>0</v>
      </c>
      <c r="H93" s="88">
        <f>SUMIFS(德育素质!H:H,德育素质!B:B,B93,德育素质!D:D,"=荣誉称号加分")</f>
        <v>0</v>
      </c>
      <c r="I93" s="88">
        <f t="shared" si="9"/>
        <v>1</v>
      </c>
      <c r="J93" s="88">
        <f t="shared" si="10"/>
        <v>6.28</v>
      </c>
      <c r="K93" s="88">
        <f>(VLOOKUP(B93,智育素质!B:D,3,0)*10+50)*0.6</f>
        <v>44.898</v>
      </c>
      <c r="L93" s="88">
        <f>SUMIFS(体育素质!J:J,体育素质!B:B,B93,体育素质!D:D,"=体育课程成绩",体育素质!E:E,"=体育成绩")/40</f>
        <v>3.825</v>
      </c>
      <c r="M93" s="88">
        <f>SUMIFS(体育素质!L:L,体育素质!B:B,B93,体育素质!D:D,"=校内外体育竞赛")</f>
        <v>0</v>
      </c>
      <c r="N93" s="88">
        <f>SUMIFS(体育素质!L:L,体育素质!B:B,B93,体育素质!D:D,"=校内外体育活动",体育素质!E:E,"=早锻炼")</f>
        <v>0</v>
      </c>
      <c r="O93" s="88">
        <f>SUMIFS(体育素质!L:L,体育素质!B:B,B93,体育素质!D:D,"=校内外体育活动",体育素质!E:E,"=校园跑")</f>
        <v>0.1293125</v>
      </c>
      <c r="P93" s="88">
        <f t="shared" si="11"/>
        <v>0.1293125</v>
      </c>
      <c r="Q93" s="88">
        <f t="shared" si="12"/>
        <v>3.9543125</v>
      </c>
      <c r="R93" s="88">
        <f>MIN(0.5,SUMIFS(美育素质!L:L,美育素质!B:B,B93,美育素质!D:D,"=文化艺术实践"))</f>
        <v>0</v>
      </c>
      <c r="S93" s="88">
        <f>SUMIFS(美育素质!L:L,美育素质!B:B,B93,美育素质!D:D,"=校内外文化艺术竞赛")</f>
        <v>0</v>
      </c>
      <c r="T93" s="88">
        <f t="shared" si="13"/>
        <v>0</v>
      </c>
      <c r="U93" s="88">
        <f>MAX(0,SUMIFS(劳育素质!K:K,劳育素质!B:B,B93,劳育素质!D:D,"=劳动日常考核基础分")+SUMIFS(劳育素质!K:K,劳育素质!B:B,B93,劳育素质!D:D,"=活动与卫生加减分"))</f>
        <v>1.461</v>
      </c>
      <c r="V93" s="23">
        <f>SUMIFS(劳育素质!K:K,劳育素质!B:B,B93,劳育素质!D:D,"=志愿服务",劳育素质!F:F,"=A类+B类")</f>
        <v>0</v>
      </c>
      <c r="W93" s="23">
        <f>SUMIFS(劳育素质!K:K,劳育素质!B:B,B93,劳育素质!D:D,"=志愿服务",劳育素质!F:F,"=C类")</f>
        <v>0</v>
      </c>
      <c r="X93" s="23">
        <f t="shared" si="14"/>
        <v>0</v>
      </c>
      <c r="Y93" s="23">
        <f>SUMIFS(劳育素质!K:K,劳育素质!B:B,B93,劳育素质!D:D,"=实习实训")</f>
        <v>0</v>
      </c>
      <c r="Z93" s="23">
        <f t="shared" si="15"/>
        <v>1.461</v>
      </c>
      <c r="AA93" s="23">
        <f>SUMIFS(创新与实践素质!L:L,创新与实践素质!B:B,B93,创新与实践素质!D:D,"=创新创业素质")</f>
        <v>0</v>
      </c>
      <c r="AB93" s="23">
        <f>SUMIFS(创新与实践素质!L:L,创新与实践素质!B:B,B93,创新与实践素质!D:D,"=水平考试")</f>
        <v>0</v>
      </c>
      <c r="AC93" s="23">
        <f>SUMIFS(创新与实践素质!L:L,创新与实践素质!B:B,B93,创新与实践素质!D:D,"=社会实践")</f>
        <v>0</v>
      </c>
      <c r="AD93" s="23">
        <f>_xlfn.MAXIFS(创新与实践素质!L:L,创新与实践素质!B:B,B93,创新与实践素质!D:D,"=社会工作能力（工作表现）",创新与实践素质!G:G,"=上学期")+_xlfn.MAXIFS(创新与实践素质!L:L,创新与实践素质!B:B,B93,创新与实践素质!D:D,"=社会工作能力（工作表现）",创新与实践素质!G:G,"=下学期")</f>
        <v>0</v>
      </c>
      <c r="AE93" s="23">
        <f t="shared" si="16"/>
        <v>0</v>
      </c>
      <c r="AF93" s="23">
        <f t="shared" si="17"/>
        <v>56.5933125</v>
      </c>
    </row>
    <row r="94" spans="1:32">
      <c r="A94" s="41" t="s">
        <v>69</v>
      </c>
      <c r="B94" s="41" t="s">
        <v>99</v>
      </c>
      <c r="C94" s="41"/>
      <c r="D94" s="88">
        <f>SUMIFS(德育素质!H:H,德育素质!B:B,B94,德育素质!D:D,"=基本评定分")</f>
        <v>6</v>
      </c>
      <c r="E94" s="88">
        <f>MIN(2,SUMIFS(德育素质!H:H,德育素质!A:A,A94,德育素质!D:D,"=集体评定等级分",德育素质!E:E,"=班级考评等级")+SUMIFS(德育素质!H:H,德育素质!B:B,B94,德育素质!D:D,"=集体评定等级分"))</f>
        <v>1</v>
      </c>
      <c r="F94" s="88">
        <f>MIN(2,SUMIFS(德育素质!H:H,德育素质!B:B,B94,德育素质!D:D,"=社会责任记实分"))</f>
        <v>0</v>
      </c>
      <c r="G94" s="88">
        <f>SUMIFS(德育素质!H:H,德育素质!B:B,B94,德育素质!D:D,"=违纪违规扣分")</f>
        <v>0</v>
      </c>
      <c r="H94" s="88">
        <f>SUMIFS(德育素质!H:H,德育素质!B:B,B94,德育素质!D:D,"=荣誉称号加分")</f>
        <v>0</v>
      </c>
      <c r="I94" s="88">
        <f t="shared" si="9"/>
        <v>1</v>
      </c>
      <c r="J94" s="88">
        <f t="shared" si="10"/>
        <v>7</v>
      </c>
      <c r="K94" s="88">
        <f>(VLOOKUP(B94,智育素质!B:D,3,0)*10+50)*0.6</f>
        <v>40.89</v>
      </c>
      <c r="L94" s="88">
        <f>SUMIFS(体育素质!J:J,体育素质!B:B,B94,体育素质!D:D,"=体育课程成绩",体育素质!E:E,"=体育成绩")/40</f>
        <v>3.45</v>
      </c>
      <c r="M94" s="88">
        <f>SUMIFS(体育素质!L:L,体育素质!B:B,B94,体育素质!D:D,"=校内外体育竞赛")</f>
        <v>0</v>
      </c>
      <c r="N94" s="88">
        <f>SUMIFS(体育素质!L:L,体育素质!B:B,B94,体育素质!D:D,"=校内外体育活动",体育素质!E:E,"=早锻炼")</f>
        <v>0</v>
      </c>
      <c r="O94" s="88">
        <f>SUMIFS(体育素质!L:L,体育素质!B:B,B94,体育素质!D:D,"=校内外体育活动",体育素质!E:E,"=校园跑")</f>
        <v>0.5</v>
      </c>
      <c r="P94" s="88">
        <f t="shared" si="11"/>
        <v>0.5</v>
      </c>
      <c r="Q94" s="88">
        <f t="shared" si="12"/>
        <v>3.95</v>
      </c>
      <c r="R94" s="88">
        <f>MIN(0.5,SUMIFS(美育素质!L:L,美育素质!B:B,B94,美育素质!D:D,"=文化艺术实践"))</f>
        <v>0</v>
      </c>
      <c r="S94" s="88">
        <f>SUMIFS(美育素质!L:L,美育素质!B:B,B94,美育素质!D:D,"=校内外文化艺术竞赛")</f>
        <v>0</v>
      </c>
      <c r="T94" s="88">
        <f t="shared" si="13"/>
        <v>0</v>
      </c>
      <c r="U94" s="88">
        <f>MAX(0,SUMIFS(劳育素质!K:K,劳育素质!B:B,B94,劳育素质!D:D,"=劳动日常考核基础分")+SUMIFS(劳育素质!K:K,劳育素质!B:B,B94,劳育素质!D:D,"=活动与卫生加减分"))</f>
        <v>1.435</v>
      </c>
      <c r="V94" s="23">
        <f>SUMIFS(劳育素质!K:K,劳育素质!B:B,B94,劳育素质!D:D,"=志愿服务",劳育素质!F:F,"=A类+B类")</f>
        <v>0</v>
      </c>
      <c r="W94" s="23">
        <f>SUMIFS(劳育素质!K:K,劳育素质!B:B,B94,劳育素质!D:D,"=志愿服务",劳育素质!F:F,"=C类")</f>
        <v>0</v>
      </c>
      <c r="X94" s="23">
        <f t="shared" si="14"/>
        <v>0</v>
      </c>
      <c r="Y94" s="23">
        <f>SUMIFS(劳育素质!K:K,劳育素质!B:B,B94,劳育素质!D:D,"=实习实训")</f>
        <v>0</v>
      </c>
      <c r="Z94" s="23">
        <f t="shared" si="15"/>
        <v>1.435</v>
      </c>
      <c r="AA94" s="23">
        <f>SUMIFS(创新与实践素质!L:L,创新与实践素质!B:B,B94,创新与实践素质!D:D,"=创新创业素质")</f>
        <v>0</v>
      </c>
      <c r="AB94" s="23">
        <f>SUMIFS(创新与实践素质!L:L,创新与实践素质!B:B,B94,创新与实践素质!D:D,"=水平考试")</f>
        <v>0</v>
      </c>
      <c r="AC94" s="23">
        <f>SUMIFS(创新与实践素质!L:L,创新与实践素质!B:B,B94,创新与实践素质!D:D,"=社会实践")</f>
        <v>0</v>
      </c>
      <c r="AD94" s="23">
        <f>_xlfn.MAXIFS(创新与实践素质!L:L,创新与实践素质!B:B,B94,创新与实践素质!D:D,"=社会工作能力（工作表现）",创新与实践素质!G:G,"=上学期")+_xlfn.MAXIFS(创新与实践素质!L:L,创新与实践素质!B:B,B94,创新与实践素质!D:D,"=社会工作能力（工作表现）",创新与实践素质!G:G,"=下学期")</f>
        <v>0</v>
      </c>
      <c r="AE94" s="23">
        <f t="shared" si="16"/>
        <v>0</v>
      </c>
      <c r="AF94" s="23">
        <f t="shared" si="17"/>
        <v>53.275</v>
      </c>
    </row>
    <row r="95" spans="1:32">
      <c r="A95" s="41" t="s">
        <v>69</v>
      </c>
      <c r="B95" s="41" t="s">
        <v>100</v>
      </c>
      <c r="C95" s="41"/>
      <c r="D95" s="88">
        <f>SUMIFS(德育素质!H:H,德育素质!B:B,B95,德育素质!D:D,"=基本评定分")</f>
        <v>5.28</v>
      </c>
      <c r="E95" s="88">
        <f>MIN(2,SUMIFS(德育素质!H:H,德育素质!A:A,A95,德育素质!D:D,"=集体评定等级分",德育素质!E:E,"=班级考评等级")+SUMIFS(德育素质!H:H,德育素质!B:B,B95,德育素质!D:D,"=集体评定等级分"))</f>
        <v>1</v>
      </c>
      <c r="F95" s="88">
        <f>MIN(2,SUMIFS(德育素质!H:H,德育素质!B:B,B95,德育素质!D:D,"=社会责任记实分"))</f>
        <v>0</v>
      </c>
      <c r="G95" s="88">
        <f>SUMIFS(德育素质!H:H,德育素质!B:B,B95,德育素质!D:D,"=违纪违规扣分")</f>
        <v>0</v>
      </c>
      <c r="H95" s="88">
        <f>SUMIFS(德育素质!H:H,德育素质!B:B,B95,德育素质!D:D,"=荣誉称号加分")</f>
        <v>0</v>
      </c>
      <c r="I95" s="88">
        <f t="shared" si="9"/>
        <v>1</v>
      </c>
      <c r="J95" s="88">
        <f t="shared" si="10"/>
        <v>6.28</v>
      </c>
      <c r="K95" s="88">
        <f>(VLOOKUP(B95,智育素质!B:D,3,0)*10+50)*0.6</f>
        <v>38.304</v>
      </c>
      <c r="L95" s="88">
        <f>SUMIFS(体育素质!J:J,体育素质!B:B,B95,体育素质!D:D,"=体育课程成绩",体育素质!E:E,"=体育成绩")/40</f>
        <v>1.625</v>
      </c>
      <c r="M95" s="88">
        <f>SUMIFS(体育素质!L:L,体育素质!B:B,B95,体育素质!D:D,"=校内外体育竞赛")</f>
        <v>0</v>
      </c>
      <c r="N95" s="88">
        <f>SUMIFS(体育素质!L:L,体育素质!B:B,B95,体育素质!D:D,"=校内外体育活动",体育素质!E:E,"=早锻炼")</f>
        <v>0</v>
      </c>
      <c r="O95" s="88">
        <f>SUMIFS(体育素质!L:L,体育素质!B:B,B95,体育素质!D:D,"=校内外体育活动",体育素质!E:E,"=校园跑")</f>
        <v>0</v>
      </c>
      <c r="P95" s="88">
        <f t="shared" si="11"/>
        <v>0</v>
      </c>
      <c r="Q95" s="88">
        <f t="shared" si="12"/>
        <v>1.625</v>
      </c>
      <c r="R95" s="88">
        <f>MIN(0.5,SUMIFS(美育素质!L:L,美育素质!B:B,B95,美育素质!D:D,"=文化艺术实践"))</f>
        <v>0</v>
      </c>
      <c r="S95" s="88">
        <f>SUMIFS(美育素质!L:L,美育素质!B:B,B95,美育素质!D:D,"=校内外文化艺术竞赛")</f>
        <v>0</v>
      </c>
      <c r="T95" s="88">
        <f t="shared" si="13"/>
        <v>0</v>
      </c>
      <c r="U95" s="88">
        <f>MAX(0,SUMIFS(劳育素质!K:K,劳育素质!B:B,B95,劳育素质!D:D,"=劳动日常考核基础分")+SUMIFS(劳育素质!K:K,劳育素质!B:B,B95,劳育素质!D:D,"=活动与卫生加减分"))</f>
        <v>1.17409523809524</v>
      </c>
      <c r="V95" s="23">
        <f>SUMIFS(劳育素质!K:K,劳育素质!B:B,B95,劳育素质!D:D,"=志愿服务",劳育素质!F:F,"=A类+B类")</f>
        <v>0</v>
      </c>
      <c r="W95" s="23">
        <f>SUMIFS(劳育素质!K:K,劳育素质!B:B,B95,劳育素质!D:D,"=志愿服务",劳育素质!F:F,"=C类")</f>
        <v>0</v>
      </c>
      <c r="X95" s="23">
        <f t="shared" si="14"/>
        <v>0</v>
      </c>
      <c r="Y95" s="23">
        <f>SUMIFS(劳育素质!K:K,劳育素质!B:B,B95,劳育素质!D:D,"=实习实训")</f>
        <v>0</v>
      </c>
      <c r="Z95" s="23">
        <f t="shared" si="15"/>
        <v>1.17409523809524</v>
      </c>
      <c r="AA95" s="23">
        <f>SUMIFS(创新与实践素质!L:L,创新与实践素质!B:B,B95,创新与实践素质!D:D,"=创新创业素质")</f>
        <v>0</v>
      </c>
      <c r="AB95" s="23">
        <f>SUMIFS(创新与实践素质!L:L,创新与实践素质!B:B,B95,创新与实践素质!D:D,"=水平考试")</f>
        <v>0</v>
      </c>
      <c r="AC95" s="23">
        <f>SUMIFS(创新与实践素质!L:L,创新与实践素质!B:B,B95,创新与实践素质!D:D,"=社会实践")</f>
        <v>0</v>
      </c>
      <c r="AD95" s="23">
        <f>_xlfn.MAXIFS(创新与实践素质!L:L,创新与实践素质!B:B,B95,创新与实践素质!D:D,"=社会工作能力（工作表现）",创新与实践素质!G:G,"=上学期")+_xlfn.MAXIFS(创新与实践素质!L:L,创新与实践素质!B:B,B95,创新与实践素质!D:D,"=社会工作能力（工作表现）",创新与实践素质!G:G,"=下学期")</f>
        <v>0</v>
      </c>
      <c r="AE95" s="23">
        <f t="shared" si="16"/>
        <v>0</v>
      </c>
      <c r="AF95" s="23">
        <f t="shared" si="17"/>
        <v>47.3830952380952</v>
      </c>
    </row>
    <row r="96" spans="1:32">
      <c r="A96" s="41" t="s">
        <v>101</v>
      </c>
      <c r="B96" s="31" t="s">
        <v>102</v>
      </c>
      <c r="C96" s="41"/>
      <c r="D96" s="88">
        <f>SUMIFS(德育素质!H:H,德育素质!B:B,B96,德育素质!D:D,"=基本评定分")</f>
        <v>6</v>
      </c>
      <c r="E96" s="88">
        <f>MIN(2,SUMIFS(德育素质!H:H,德育素质!A:A,A96,德育素质!D:D,"=集体评定等级分",德育素质!E:E,"=班级考评等级")+SUMIFS(德育素质!H:H,德育素质!B:B,B96,德育素质!D:D,"=集体评定等级分"))</f>
        <v>1</v>
      </c>
      <c r="F96" s="88">
        <f>MIN(2,SUMIFS(德育素质!H:H,德育素质!B:B,B96,德育素质!D:D,"=社会责任记实分"))</f>
        <v>0</v>
      </c>
      <c r="G96" s="88">
        <f>SUMIFS(德育素质!H:H,德育素质!B:B,B96,德育素质!D:D,"=违纪违规扣分")</f>
        <v>0</v>
      </c>
      <c r="H96" s="88">
        <f>SUMIFS(德育素质!H:H,德育素质!B:B,B96,德育素质!D:D,"=荣誉称号加分")</f>
        <v>0.625</v>
      </c>
      <c r="I96" s="88">
        <f t="shared" si="9"/>
        <v>1.625</v>
      </c>
      <c r="J96" s="88">
        <f t="shared" si="10"/>
        <v>7.625</v>
      </c>
      <c r="K96" s="88">
        <f>(VLOOKUP(B96,智育素质!B:D,3,0)*10+50)*0.6</f>
        <v>54.966</v>
      </c>
      <c r="L96" s="88">
        <f>SUMIFS(体育素质!J:J,体育素质!B:B,B96,体育素质!D:D,"=体育课程成绩",体育素质!E:E,"=体育成绩")/40</f>
        <v>3.25</v>
      </c>
      <c r="M96" s="88">
        <f>SUMIFS(体育素质!L:L,体育素质!B:B,B96,体育素质!D:D,"=校内外体育竞赛")</f>
        <v>0</v>
      </c>
      <c r="N96" s="88">
        <f>SUMIFS(体育素质!L:L,体育素质!B:B,B96,体育素质!D:D,"=校内外体育活动",体育素质!E:E,"=早锻炼")</f>
        <v>0</v>
      </c>
      <c r="O96" s="88">
        <f>SUMIFS(体育素质!L:L,体育素质!B:B,B96,体育素质!D:D,"=校内外体育活动",体育素质!E:E,"=校园跑")</f>
        <v>0.6359375</v>
      </c>
      <c r="P96" s="88">
        <f t="shared" si="11"/>
        <v>0.6359375</v>
      </c>
      <c r="Q96" s="88">
        <f t="shared" si="12"/>
        <v>3.8859375</v>
      </c>
      <c r="R96" s="88">
        <f>MIN(0.5,SUMIFS(美育素质!L:L,美育素质!B:B,B96,美育素质!D:D,"=文化艺术实践"))</f>
        <v>0.25</v>
      </c>
      <c r="S96" s="88">
        <f>SUMIFS(美育素质!L:L,美育素质!B:B,B96,美育素质!D:D,"=校内外文化艺术竞赛")</f>
        <v>0</v>
      </c>
      <c r="T96" s="88">
        <f t="shared" si="13"/>
        <v>0.25</v>
      </c>
      <c r="U96" s="88">
        <f>MAX(0,SUMIFS(劳育素质!K:K,劳育素质!B:B,B96,劳育素质!D:D,"=劳动日常考核基础分")+SUMIFS(劳育素质!K:K,劳育素质!B:B,B96,劳育素质!D:D,"=活动与卫生加减分"))</f>
        <v>1.4475</v>
      </c>
      <c r="V96" s="23">
        <f>SUMIFS(劳育素质!K:K,劳育素质!B:B,B96,劳育素质!D:D,"=志愿服务",劳育素质!F:F,"=A类+B类")</f>
        <v>2.7</v>
      </c>
      <c r="W96" s="23">
        <f>SUMIFS(劳育素质!K:K,劳育素质!B:B,B96,劳育素质!D:D,"=志愿服务",劳育素质!F:F,"=C类")</f>
        <v>0</v>
      </c>
      <c r="X96" s="23">
        <f t="shared" si="14"/>
        <v>2.7</v>
      </c>
      <c r="Y96" s="23">
        <f>SUMIFS(劳育素质!K:K,劳育素质!B:B,B96,劳育素质!D:D,"=实习实训")</f>
        <v>0</v>
      </c>
      <c r="Z96" s="23">
        <f t="shared" si="15"/>
        <v>4.1475</v>
      </c>
      <c r="AA96" s="23">
        <f>SUMIFS(创新与实践素质!L:L,创新与实践素质!B:B,B96,创新与实践素质!D:D,"=创新创业素质")</f>
        <v>6.05</v>
      </c>
      <c r="AB96" s="23">
        <f>SUMIFS(创新与实践素质!L:L,创新与实践素质!B:B,B96,创新与实践素质!D:D,"=水平考试")</f>
        <v>0.5</v>
      </c>
      <c r="AC96" s="23">
        <f>SUMIFS(创新与实践素质!L:L,创新与实践素质!B:B,B96,创新与实践素质!D:D,"=社会实践")</f>
        <v>0</v>
      </c>
      <c r="AD96" s="23">
        <f>_xlfn.MAXIFS(创新与实践素质!L:L,创新与实践素质!B:B,B96,创新与实践素质!D:D,"=社会工作能力（工作表现）",创新与实践素质!G:G,"=上学期")+_xlfn.MAXIFS(创新与实践素质!L:L,创新与实践素质!B:B,B96,创新与实践素质!D:D,"=社会工作能力（工作表现）",创新与实践素质!G:G,"=下学期")</f>
        <v>0.6</v>
      </c>
      <c r="AE96" s="23">
        <f t="shared" si="16"/>
        <v>7.15</v>
      </c>
      <c r="AF96" s="23">
        <f t="shared" si="17"/>
        <v>78.0244375</v>
      </c>
    </row>
    <row r="97" spans="1:32">
      <c r="A97" s="41" t="s">
        <v>101</v>
      </c>
      <c r="B97" s="31" t="s">
        <v>103</v>
      </c>
      <c r="C97" s="41"/>
      <c r="D97" s="88">
        <f>SUMIFS(德育素质!H:H,德育素质!B:B,B97,德育素质!D:D,"=基本评定分")</f>
        <v>5.28</v>
      </c>
      <c r="E97" s="88">
        <f>MIN(2,SUMIFS(德育素质!H:H,德育素质!A:A,A97,德育素质!D:D,"=集体评定等级分",德育素质!E:E,"=班级考评等级")+SUMIFS(德育素质!H:H,德育素质!B:B,B97,德育素质!D:D,"=集体评定等级分"))</f>
        <v>1</v>
      </c>
      <c r="F97" s="88">
        <f>MIN(2,SUMIFS(德育素质!H:H,德育素质!B:B,B97,德育素质!D:D,"=社会责任记实分"))</f>
        <v>0</v>
      </c>
      <c r="G97" s="88">
        <f>SUMIFS(德育素质!H:H,德育素质!B:B,B97,德育素质!D:D,"=违纪违规扣分")</f>
        <v>0</v>
      </c>
      <c r="H97" s="88">
        <f>SUMIFS(德育素质!H:H,德育素质!B:B,B97,德育素质!D:D,"=荣誉称号加分")</f>
        <v>0</v>
      </c>
      <c r="I97" s="88">
        <f t="shared" si="9"/>
        <v>1</v>
      </c>
      <c r="J97" s="88">
        <f t="shared" si="10"/>
        <v>6.28</v>
      </c>
      <c r="K97" s="88">
        <f>(VLOOKUP(B97,智育素质!B:D,3,0)*10+50)*0.6</f>
        <v>54.744</v>
      </c>
      <c r="L97" s="88">
        <f>SUMIFS(体育素质!J:J,体育素质!B:B,B97,体育素质!D:D,"=体育课程成绩",体育素质!E:E,"=体育成绩")/40</f>
        <v>3.265</v>
      </c>
      <c r="M97" s="88">
        <f>SUMIFS(体育素质!L:L,体育素质!B:B,B97,体育素质!D:D,"=校内外体育竞赛")</f>
        <v>0</v>
      </c>
      <c r="N97" s="88">
        <f>SUMIFS(体育素质!L:L,体育素质!B:B,B97,体育素质!D:D,"=校内外体育活动",体育素质!E:E,"=早锻炼")</f>
        <v>0</v>
      </c>
      <c r="O97" s="88">
        <f>SUMIFS(体育素质!L:L,体育素质!B:B,B97,体育素质!D:D,"=校内外体育活动",体育素质!E:E,"=校园跑")</f>
        <v>0.667083333333333</v>
      </c>
      <c r="P97" s="88">
        <f t="shared" si="11"/>
        <v>0.667083333333333</v>
      </c>
      <c r="Q97" s="88">
        <f t="shared" si="12"/>
        <v>3.93208333333333</v>
      </c>
      <c r="R97" s="88">
        <f>MIN(0.5,SUMIFS(美育素质!L:L,美育素质!B:B,B97,美育素质!D:D,"=文化艺术实践"))</f>
        <v>0</v>
      </c>
      <c r="S97" s="88">
        <f>SUMIFS(美育素质!L:L,美育素质!B:B,B97,美育素质!D:D,"=校内外文化艺术竞赛")</f>
        <v>0</v>
      </c>
      <c r="T97" s="88">
        <f t="shared" si="13"/>
        <v>0</v>
      </c>
      <c r="U97" s="88">
        <f>MAX(0,SUMIFS(劳育素质!K:K,劳育素质!B:B,B97,劳育素质!D:D,"=劳动日常考核基础分")+SUMIFS(劳育素质!K:K,劳育素质!B:B,B97,劳育素质!D:D,"=活动与卫生加减分"))</f>
        <v>1.4475</v>
      </c>
      <c r="V97" s="23">
        <f>SUMIFS(劳育素质!K:K,劳育素质!B:B,B97,劳育素质!D:D,"=志愿服务",劳育素质!F:F,"=A类+B类")</f>
        <v>0.775</v>
      </c>
      <c r="W97" s="23">
        <f>SUMIFS(劳育素质!K:K,劳育素质!B:B,B97,劳育素质!D:D,"=志愿服务",劳育素质!F:F,"=C类")</f>
        <v>0</v>
      </c>
      <c r="X97" s="23">
        <f t="shared" si="14"/>
        <v>0.775</v>
      </c>
      <c r="Y97" s="23">
        <f>SUMIFS(劳育素质!K:K,劳育素质!B:B,B97,劳育素质!D:D,"=实习实训")</f>
        <v>0</v>
      </c>
      <c r="Z97" s="23">
        <f t="shared" si="15"/>
        <v>2.2225</v>
      </c>
      <c r="AA97" s="23">
        <f>SUMIFS(创新与实践素质!L:L,创新与实践素质!B:B,B97,创新与实践素质!D:D,"=创新创业素质")</f>
        <v>8.05</v>
      </c>
      <c r="AB97" s="23">
        <f>SUMIFS(创新与实践素质!L:L,创新与实践素质!B:B,B97,创新与实践素质!D:D,"=水平考试")</f>
        <v>0.803333333333333</v>
      </c>
      <c r="AC97" s="23">
        <f>SUMIFS(创新与实践素质!L:L,创新与实践素质!B:B,B97,创新与实践素质!D:D,"=社会实践")</f>
        <v>0</v>
      </c>
      <c r="AD97" s="23">
        <f>_xlfn.MAXIFS(创新与实践素质!L:L,创新与实践素质!B:B,B97,创新与实践素质!D:D,"=社会工作能力（工作表现）",创新与实践素质!G:G,"=上学期")+_xlfn.MAXIFS(创新与实践素质!L:L,创新与实践素质!B:B,B97,创新与实践素质!D:D,"=社会工作能力（工作表现）",创新与实践素质!G:G,"=下学期")</f>
        <v>0</v>
      </c>
      <c r="AE97" s="23">
        <f t="shared" si="16"/>
        <v>8.85333333333333</v>
      </c>
      <c r="AF97" s="23">
        <f t="shared" si="17"/>
        <v>76.0319166666667</v>
      </c>
    </row>
    <row r="98" spans="1:32">
      <c r="A98" s="41" t="s">
        <v>101</v>
      </c>
      <c r="B98" s="31" t="s">
        <v>104</v>
      </c>
      <c r="C98" s="41"/>
      <c r="D98" s="88">
        <f>SUMIFS(德育素质!H:H,德育素质!B:B,B98,德育素质!D:D,"=基本评定分")</f>
        <v>6</v>
      </c>
      <c r="E98" s="88">
        <f>MIN(2,SUMIFS(德育素质!H:H,德育素质!A:A,A98,德育素质!D:D,"=集体评定等级分",德育素质!E:E,"=班级考评等级")+SUMIFS(德育素质!H:H,德育素质!B:B,B98,德育素质!D:D,"=集体评定等级分"))</f>
        <v>1</v>
      </c>
      <c r="F98" s="88">
        <f>MIN(2,SUMIFS(德育素质!H:H,德育素质!B:B,B98,德育素质!D:D,"=社会责任记实分"))</f>
        <v>0</v>
      </c>
      <c r="G98" s="88">
        <f>SUMIFS(德育素质!H:H,德育素质!B:B,B98,德育素质!D:D,"=违纪违规扣分")</f>
        <v>0</v>
      </c>
      <c r="H98" s="88">
        <f>SUMIFS(德育素质!H:H,德育素质!B:B,B98,德育素质!D:D,"=荣誉称号加分")</f>
        <v>0</v>
      </c>
      <c r="I98" s="88">
        <f t="shared" si="9"/>
        <v>1</v>
      </c>
      <c r="J98" s="88">
        <f t="shared" si="10"/>
        <v>7</v>
      </c>
      <c r="K98" s="88">
        <f>(VLOOKUP(B98,智育素质!B:D,3,0)*10+50)*0.6</f>
        <v>52.464</v>
      </c>
      <c r="L98" s="88">
        <f>SUMIFS(体育素质!J:J,体育素质!B:B,B98,体育素质!D:D,"=体育课程成绩",体育素质!E:E,"=体育成绩")/40</f>
        <v>4.415</v>
      </c>
      <c r="M98" s="88">
        <f>SUMIFS(体育素质!L:L,体育素质!B:B,B98,体育素质!D:D,"=校内外体育竞赛")</f>
        <v>0</v>
      </c>
      <c r="N98" s="88">
        <f>SUMIFS(体育素质!L:L,体育素质!B:B,B98,体育素质!D:D,"=校内外体育活动",体育素质!E:E,"=早锻炼")</f>
        <v>0</v>
      </c>
      <c r="O98" s="88">
        <f>SUMIFS(体育素质!L:L,体育素质!B:B,B98,体育素质!D:D,"=校内外体育活动",体育素质!E:E,"=校园跑")</f>
        <v>0.850677083333333</v>
      </c>
      <c r="P98" s="88">
        <f t="shared" si="11"/>
        <v>0.850677083333333</v>
      </c>
      <c r="Q98" s="88">
        <f t="shared" si="12"/>
        <v>5.26567708333333</v>
      </c>
      <c r="R98" s="88">
        <f>MIN(0.5,SUMIFS(美育素质!L:L,美育素质!B:B,B98,美育素质!D:D,"=文化艺术实践"))</f>
        <v>0</v>
      </c>
      <c r="S98" s="88">
        <f>SUMIFS(美育素质!L:L,美育素质!B:B,B98,美育素质!D:D,"=校内外文化艺术竞赛")</f>
        <v>0</v>
      </c>
      <c r="T98" s="88">
        <f t="shared" si="13"/>
        <v>0</v>
      </c>
      <c r="U98" s="88">
        <f>MAX(0,SUMIFS(劳育素质!K:K,劳育素质!B:B,B98,劳育素质!D:D,"=劳动日常考核基础分")+SUMIFS(劳育素质!K:K,劳育素质!B:B,B98,劳育素质!D:D,"=活动与卫生加减分"))</f>
        <v>1.48072222222222</v>
      </c>
      <c r="V98" s="23">
        <f>SUMIFS(劳育素质!K:K,劳育素质!B:B,B98,劳育素质!D:D,"=志愿服务",劳育素质!F:F,"=A类+B类")</f>
        <v>0</v>
      </c>
      <c r="W98" s="23">
        <f>SUMIFS(劳育素质!K:K,劳育素质!B:B,B98,劳育素质!D:D,"=志愿服务",劳育素质!F:F,"=C类")</f>
        <v>0</v>
      </c>
      <c r="X98" s="23">
        <f t="shared" si="14"/>
        <v>0</v>
      </c>
      <c r="Y98" s="23">
        <f>SUMIFS(劳育素质!K:K,劳育素质!B:B,B98,劳育素质!D:D,"=实习实训")</f>
        <v>0</v>
      </c>
      <c r="Z98" s="23">
        <f t="shared" si="15"/>
        <v>1.48072222222222</v>
      </c>
      <c r="AA98" s="23">
        <f>SUMIFS(创新与实践素质!L:L,创新与实践素质!B:B,B98,创新与实践素质!D:D,"=创新创业素质")</f>
        <v>0</v>
      </c>
      <c r="AB98" s="23">
        <f>SUMIFS(创新与实践素质!L:L,创新与实践素质!B:B,B98,创新与实践素质!D:D,"=水平考试")</f>
        <v>0</v>
      </c>
      <c r="AC98" s="23">
        <f>SUMIFS(创新与实践素质!L:L,创新与实践素质!B:B,B98,创新与实践素质!D:D,"=社会实践")</f>
        <v>0</v>
      </c>
      <c r="AD98" s="23">
        <f>_xlfn.MAXIFS(创新与实践素质!L:L,创新与实践素质!B:B,B98,创新与实践素质!D:D,"=社会工作能力（工作表现）",创新与实践素质!G:G,"=上学期")+_xlfn.MAXIFS(创新与实践素质!L:L,创新与实践素质!B:B,B98,创新与实践素质!D:D,"=社会工作能力（工作表现）",创新与实践素质!G:G,"=下学期")</f>
        <v>0.6</v>
      </c>
      <c r="AE98" s="23">
        <f t="shared" si="16"/>
        <v>0.6</v>
      </c>
      <c r="AF98" s="23">
        <f t="shared" si="17"/>
        <v>66.8103993055555</v>
      </c>
    </row>
    <row r="99" spans="1:32">
      <c r="A99" s="41" t="s">
        <v>101</v>
      </c>
      <c r="B99" s="31" t="s">
        <v>105</v>
      </c>
      <c r="C99" s="41"/>
      <c r="D99" s="88">
        <f>SUMIFS(德育素质!H:H,德育素质!B:B,B99,德育素质!D:D,"=基本评定分")</f>
        <v>6</v>
      </c>
      <c r="E99" s="88">
        <f>MIN(2,SUMIFS(德育素质!H:H,德育素质!A:A,A99,德育素质!D:D,"=集体评定等级分",德育素质!E:E,"=班级考评等级")+SUMIFS(德育素质!H:H,德育素质!B:B,B99,德育素质!D:D,"=集体评定等级分"))</f>
        <v>1</v>
      </c>
      <c r="F99" s="88">
        <f>MIN(2,SUMIFS(德育素质!H:H,德育素质!B:B,B99,德育素质!D:D,"=社会责任记实分"))</f>
        <v>0.1</v>
      </c>
      <c r="G99" s="88">
        <f>SUMIFS(德育素质!H:H,德育素质!B:B,B99,德育素质!D:D,"=违纪违规扣分")</f>
        <v>0</v>
      </c>
      <c r="H99" s="88">
        <f>SUMIFS(德育素质!H:H,德育素质!B:B,B99,德育素质!D:D,"=荣誉称号加分")</f>
        <v>0</v>
      </c>
      <c r="I99" s="88">
        <f t="shared" si="9"/>
        <v>1.1</v>
      </c>
      <c r="J99" s="88">
        <f t="shared" si="10"/>
        <v>7.1</v>
      </c>
      <c r="K99" s="88">
        <f>(VLOOKUP(B99,智育素质!B:D,3,0)*10+50)*0.6</f>
        <v>51.804</v>
      </c>
      <c r="L99" s="88">
        <f>SUMIFS(体育素质!J:J,体育素质!B:B,B99,体育素质!D:D,"=体育课程成绩",体育素质!E:E,"=体育成绩")/40</f>
        <v>3.635</v>
      </c>
      <c r="M99" s="88">
        <f>SUMIFS(体育素质!L:L,体育素质!B:B,B99,体育素质!D:D,"=校内外体育竞赛")</f>
        <v>0</v>
      </c>
      <c r="N99" s="88">
        <f>SUMIFS(体育素质!L:L,体育素质!B:B,B99,体育素质!D:D,"=校内外体育活动",体育素质!E:E,"=早锻炼")</f>
        <v>0</v>
      </c>
      <c r="O99" s="88">
        <f>SUMIFS(体育素质!L:L,体育素质!B:B,B99,体育素质!D:D,"=校内外体育活动",体育素质!E:E,"=校园跑")</f>
        <v>0.755885416666667</v>
      </c>
      <c r="P99" s="88">
        <f t="shared" si="11"/>
        <v>0.755885416666667</v>
      </c>
      <c r="Q99" s="88">
        <f t="shared" si="12"/>
        <v>4.39088541666667</v>
      </c>
      <c r="R99" s="88">
        <f>MIN(0.5,SUMIFS(美育素质!L:L,美育素质!B:B,B99,美育素质!D:D,"=文化艺术实践"))</f>
        <v>0</v>
      </c>
      <c r="S99" s="88">
        <f>SUMIFS(美育素质!L:L,美育素质!B:B,B99,美育素质!D:D,"=校内外文化艺术竞赛")</f>
        <v>0</v>
      </c>
      <c r="T99" s="88">
        <f t="shared" si="13"/>
        <v>0</v>
      </c>
      <c r="U99" s="88">
        <f>MAX(0,SUMIFS(劳育素质!K:K,劳育素质!B:B,B99,劳育素质!D:D,"=劳动日常考核基础分")+SUMIFS(劳育素质!K:K,劳育素质!B:B,B99,劳育素质!D:D,"=活动与卫生加减分"))</f>
        <v>1.5028</v>
      </c>
      <c r="V99" s="23">
        <f>SUMIFS(劳育素质!K:K,劳育素质!B:B,B99,劳育素质!D:D,"=志愿服务",劳育素质!F:F,"=A类+B类")</f>
        <v>2.375</v>
      </c>
      <c r="W99" s="23">
        <f>SUMIFS(劳育素质!K:K,劳育素质!B:B,B99,劳育素质!D:D,"=志愿服务",劳育素质!F:F,"=C类")</f>
        <v>0</v>
      </c>
      <c r="X99" s="23">
        <f t="shared" si="14"/>
        <v>2.375</v>
      </c>
      <c r="Y99" s="23">
        <f>SUMIFS(劳育素质!K:K,劳育素质!B:B,B99,劳育素质!D:D,"=实习实训")</f>
        <v>0</v>
      </c>
      <c r="Z99" s="23">
        <f t="shared" si="15"/>
        <v>3.8778</v>
      </c>
      <c r="AA99" s="23">
        <f>SUMIFS(创新与实践素质!L:L,创新与实践素质!B:B,B99,创新与实践素质!D:D,"=创新创业素质")</f>
        <v>0</v>
      </c>
      <c r="AB99" s="23">
        <f>SUMIFS(创新与实践素质!L:L,创新与实践素质!B:B,B99,创新与实践素质!D:D,"=水平考试")</f>
        <v>0</v>
      </c>
      <c r="AC99" s="23">
        <f>SUMIFS(创新与实践素质!L:L,创新与实践素质!B:B,B99,创新与实践素质!D:D,"=社会实践")</f>
        <v>0</v>
      </c>
      <c r="AD99" s="23">
        <f>_xlfn.MAXIFS(创新与实践素质!L:L,创新与实践素质!B:B,B99,创新与实践素质!D:D,"=社会工作能力（工作表现）",创新与实践素质!G:G,"=上学期")+_xlfn.MAXIFS(创新与实践素质!L:L,创新与实践素质!B:B,B99,创新与实践素质!D:D,"=社会工作能力（工作表现）",创新与实践素质!G:G,"=下学期")</f>
        <v>0</v>
      </c>
      <c r="AE99" s="23">
        <f t="shared" si="16"/>
        <v>0</v>
      </c>
      <c r="AF99" s="23">
        <f t="shared" si="17"/>
        <v>67.1726854166667</v>
      </c>
    </row>
    <row r="100" spans="1:32">
      <c r="A100" s="41" t="s">
        <v>101</v>
      </c>
      <c r="B100" s="31" t="s">
        <v>106</v>
      </c>
      <c r="C100" s="41"/>
      <c r="D100" s="88">
        <f>SUMIFS(德育素质!H:H,德育素质!B:B,B100,德育素质!D:D,"=基本评定分")</f>
        <v>5.28</v>
      </c>
      <c r="E100" s="88">
        <f>MIN(2,SUMIFS(德育素质!H:H,德育素质!A:A,A100,德育素质!D:D,"=集体评定等级分",德育素质!E:E,"=班级考评等级")+SUMIFS(德育素质!H:H,德育素质!B:B,B100,德育素质!D:D,"=集体评定等级分"))</f>
        <v>1</v>
      </c>
      <c r="F100" s="88">
        <f>MIN(2,SUMIFS(德育素质!H:H,德育素质!B:B,B100,德育素质!D:D,"=社会责任记实分"))</f>
        <v>0</v>
      </c>
      <c r="G100" s="88">
        <f>SUMIFS(德育素质!H:H,德育素质!B:B,B100,德育素质!D:D,"=违纪违规扣分")</f>
        <v>0</v>
      </c>
      <c r="H100" s="88">
        <f>SUMIFS(德育素质!H:H,德育素质!B:B,B100,德育素质!D:D,"=荣誉称号加分")</f>
        <v>0</v>
      </c>
      <c r="I100" s="88">
        <f t="shared" si="9"/>
        <v>1</v>
      </c>
      <c r="J100" s="88">
        <f t="shared" si="10"/>
        <v>6.28</v>
      </c>
      <c r="K100" s="88">
        <f>(VLOOKUP(B100,智育素质!B:D,3,0)*10+50)*0.6</f>
        <v>49.716</v>
      </c>
      <c r="L100" s="88">
        <f>SUMIFS(体育素质!J:J,体育素质!B:B,B100,体育素质!D:D,"=体育课程成绩",体育素质!E:E,"=体育成绩")/40</f>
        <v>3.285</v>
      </c>
      <c r="M100" s="88">
        <f>SUMIFS(体育素质!L:L,体育素质!B:B,B100,体育素质!D:D,"=校内外体育竞赛")</f>
        <v>0.125</v>
      </c>
      <c r="N100" s="88">
        <f>SUMIFS(体育素质!L:L,体育素质!B:B,B100,体育素质!D:D,"=校内外体育活动",体育素质!E:E,"=早锻炼")</f>
        <v>0</v>
      </c>
      <c r="O100" s="88">
        <f>SUMIFS(体育素质!L:L,体育素质!B:B,B100,体育素质!D:D,"=校内外体育活动",体育素质!E:E,"=校园跑")</f>
        <v>0.625208333333333</v>
      </c>
      <c r="P100" s="88">
        <f t="shared" si="11"/>
        <v>0.750208333333333</v>
      </c>
      <c r="Q100" s="88">
        <f t="shared" si="12"/>
        <v>4.03520833333333</v>
      </c>
      <c r="R100" s="88">
        <f>MIN(0.5,SUMIFS(美育素质!L:L,美育素质!B:B,B100,美育素质!D:D,"=文化艺术实践"))</f>
        <v>0</v>
      </c>
      <c r="S100" s="88">
        <f>SUMIFS(美育素质!L:L,美育素质!B:B,B100,美育素质!D:D,"=校内外文化艺术竞赛")</f>
        <v>0</v>
      </c>
      <c r="T100" s="88">
        <f t="shared" si="13"/>
        <v>0</v>
      </c>
      <c r="U100" s="88">
        <f>MAX(0,SUMIFS(劳育素质!K:K,劳育素质!B:B,B100,劳育素质!D:D,"=劳动日常考核基础分")+SUMIFS(劳育素质!K:K,劳育素质!B:B,B100,劳育素质!D:D,"=活动与卫生加减分"))</f>
        <v>1.41366666666667</v>
      </c>
      <c r="V100" s="23">
        <f>SUMIFS(劳育素质!K:K,劳育素质!B:B,B100,劳育素质!D:D,"=志愿服务",劳育素质!F:F,"=A类+B类")</f>
        <v>0</v>
      </c>
      <c r="W100" s="23">
        <f>SUMIFS(劳育素质!K:K,劳育素质!B:B,B100,劳育素质!D:D,"=志愿服务",劳育素质!F:F,"=C类")</f>
        <v>0</v>
      </c>
      <c r="X100" s="23">
        <f t="shared" si="14"/>
        <v>0</v>
      </c>
      <c r="Y100" s="23">
        <f>SUMIFS(劳育素质!K:K,劳育素质!B:B,B100,劳育素质!D:D,"=实习实训")</f>
        <v>0</v>
      </c>
      <c r="Z100" s="23">
        <f t="shared" si="15"/>
        <v>1.41366666666667</v>
      </c>
      <c r="AA100" s="23">
        <f>SUMIFS(创新与实践素质!L:L,创新与实践素质!B:B,B100,创新与实践素质!D:D,"=创新创业素质")</f>
        <v>0</v>
      </c>
      <c r="AB100" s="23">
        <f>SUMIFS(创新与实践素质!L:L,创新与实践素质!B:B,B100,创新与实践素质!D:D,"=水平考试")</f>
        <v>0</v>
      </c>
      <c r="AC100" s="23">
        <f>SUMIFS(创新与实践素质!L:L,创新与实践素质!B:B,B100,创新与实践素质!D:D,"=社会实践")</f>
        <v>0</v>
      </c>
      <c r="AD100" s="23">
        <f>_xlfn.MAXIFS(创新与实践素质!L:L,创新与实践素质!B:B,B100,创新与实践素质!D:D,"=社会工作能力（工作表现）",创新与实践素质!G:G,"=上学期")+_xlfn.MAXIFS(创新与实践素质!L:L,创新与实践素质!B:B,B100,创新与实践素质!D:D,"=社会工作能力（工作表现）",创新与实践素质!G:G,"=下学期")</f>
        <v>0</v>
      </c>
      <c r="AE100" s="23">
        <f t="shared" si="16"/>
        <v>0</v>
      </c>
      <c r="AF100" s="23">
        <f t="shared" si="17"/>
        <v>61.444875</v>
      </c>
    </row>
    <row r="101" spans="1:32">
      <c r="A101" s="41" t="s">
        <v>101</v>
      </c>
      <c r="B101" s="31" t="s">
        <v>107</v>
      </c>
      <c r="C101" s="41"/>
      <c r="D101" s="88">
        <f>SUMIFS(德育素质!H:H,德育素质!B:B,B101,德育素质!D:D,"=基本评定分")</f>
        <v>5.28</v>
      </c>
      <c r="E101" s="88">
        <f>MIN(2,SUMIFS(德育素质!H:H,德育素质!A:A,A101,德育素质!D:D,"=集体评定等级分",德育素质!E:E,"=班级考评等级")+SUMIFS(德育素质!H:H,德育素质!B:B,B101,德育素质!D:D,"=集体评定等级分"))</f>
        <v>1</v>
      </c>
      <c r="F101" s="88">
        <f>MIN(2,SUMIFS(德育素质!H:H,德育素质!B:B,B101,德育素质!D:D,"=社会责任记实分"))</f>
        <v>0</v>
      </c>
      <c r="G101" s="88">
        <f>SUMIFS(德育素质!H:H,德育素质!B:B,B101,德育素质!D:D,"=违纪违规扣分")</f>
        <v>0</v>
      </c>
      <c r="H101" s="88">
        <f>SUMIFS(德育素质!H:H,德育素质!B:B,B101,德育素质!D:D,"=荣誉称号加分")</f>
        <v>0</v>
      </c>
      <c r="I101" s="88">
        <f t="shared" si="9"/>
        <v>1</v>
      </c>
      <c r="J101" s="88">
        <f t="shared" si="10"/>
        <v>6.28</v>
      </c>
      <c r="K101" s="88">
        <f>(VLOOKUP(B101,智育素质!B:D,3,0)*10+50)*0.6</f>
        <v>49.248</v>
      </c>
      <c r="L101" s="88">
        <f>SUMIFS(体育素质!J:J,体育素质!B:B,B101,体育素质!D:D,"=体育课程成绩",体育素质!E:E,"=体育成绩")/40</f>
        <v>3.9</v>
      </c>
      <c r="M101" s="88">
        <f>SUMIFS(体育素质!L:L,体育素质!B:B,B101,体育素质!D:D,"=校内外体育竞赛")</f>
        <v>0</v>
      </c>
      <c r="N101" s="88">
        <f>SUMIFS(体育素质!L:L,体育素质!B:B,B101,体育素质!D:D,"=校内外体育活动",体育素质!E:E,"=早锻炼")</f>
        <v>0</v>
      </c>
      <c r="O101" s="88">
        <f>SUMIFS(体育素质!L:L,体育素质!B:B,B101,体育素质!D:D,"=校内外体育活动",体育素质!E:E,"=校园跑")</f>
        <v>0.6484375</v>
      </c>
      <c r="P101" s="88">
        <f t="shared" si="11"/>
        <v>0.6484375</v>
      </c>
      <c r="Q101" s="88">
        <f t="shared" si="12"/>
        <v>4.5484375</v>
      </c>
      <c r="R101" s="88">
        <f>MIN(0.5,SUMIFS(美育素质!L:L,美育素质!B:B,B101,美育素质!D:D,"=文化艺术实践"))</f>
        <v>0</v>
      </c>
      <c r="S101" s="88">
        <f>SUMIFS(美育素质!L:L,美育素质!B:B,B101,美育素质!D:D,"=校内外文化艺术竞赛")</f>
        <v>0</v>
      </c>
      <c r="T101" s="88">
        <f t="shared" si="13"/>
        <v>0</v>
      </c>
      <c r="U101" s="88">
        <f>MAX(0,SUMIFS(劳育素质!K:K,劳育素质!B:B,B101,劳育素质!D:D,"=劳动日常考核基础分")+SUMIFS(劳育素质!K:K,劳育素质!B:B,B101,劳育素质!D:D,"=活动与卫生加减分"))</f>
        <v>1.41361111111111</v>
      </c>
      <c r="V101" s="23">
        <f>SUMIFS(劳育素质!K:K,劳育素质!B:B,B101,劳育素质!D:D,"=志愿服务",劳育素质!F:F,"=A类+B类")</f>
        <v>0</v>
      </c>
      <c r="W101" s="23">
        <f>SUMIFS(劳育素质!K:K,劳育素质!B:B,B101,劳育素质!D:D,"=志愿服务",劳育素质!F:F,"=C类")</f>
        <v>0</v>
      </c>
      <c r="X101" s="23">
        <f t="shared" si="14"/>
        <v>0</v>
      </c>
      <c r="Y101" s="23">
        <f>SUMIFS(劳育素质!K:K,劳育素质!B:B,B101,劳育素质!D:D,"=实习实训")</f>
        <v>0</v>
      </c>
      <c r="Z101" s="23">
        <f t="shared" si="15"/>
        <v>1.41361111111111</v>
      </c>
      <c r="AA101" s="23">
        <f>SUMIFS(创新与实践素质!L:L,创新与实践素质!B:B,B101,创新与实践素质!D:D,"=创新创业素质")</f>
        <v>0</v>
      </c>
      <c r="AB101" s="23">
        <f>SUMIFS(创新与实践素质!L:L,创新与实践素质!B:B,B101,创新与实践素质!D:D,"=水平考试")</f>
        <v>0</v>
      </c>
      <c r="AC101" s="23">
        <f>SUMIFS(创新与实践素质!L:L,创新与实践素质!B:B,B101,创新与实践素质!D:D,"=社会实践")</f>
        <v>0</v>
      </c>
      <c r="AD101" s="23">
        <f>_xlfn.MAXIFS(创新与实践素质!L:L,创新与实践素质!B:B,B101,创新与实践素质!D:D,"=社会工作能力（工作表现）",创新与实践素质!G:G,"=上学期")+_xlfn.MAXIFS(创新与实践素质!L:L,创新与实践素质!B:B,B101,创新与实践素质!D:D,"=社会工作能力（工作表现）",创新与实践素质!G:G,"=下学期")</f>
        <v>0</v>
      </c>
      <c r="AE101" s="23">
        <f t="shared" si="16"/>
        <v>0</v>
      </c>
      <c r="AF101" s="23">
        <f t="shared" si="17"/>
        <v>61.4900486111111</v>
      </c>
    </row>
    <row r="102" spans="1:32">
      <c r="A102" s="41" t="s">
        <v>101</v>
      </c>
      <c r="B102" s="31" t="s">
        <v>108</v>
      </c>
      <c r="C102" s="41"/>
      <c r="D102" s="88">
        <f>SUMIFS(德育素质!H:H,德育素质!B:B,B102,德育素质!D:D,"=基本评定分")</f>
        <v>5.28</v>
      </c>
      <c r="E102" s="88">
        <f>MIN(2,SUMIFS(德育素质!H:H,德育素质!A:A,A102,德育素质!D:D,"=集体评定等级分",德育素质!E:E,"=班级考评等级")+SUMIFS(德育素质!H:H,德育素质!B:B,B102,德育素质!D:D,"=集体评定等级分"))</f>
        <v>1</v>
      </c>
      <c r="F102" s="88">
        <f>MIN(2,SUMIFS(德育素质!H:H,德育素质!B:B,B102,德育素质!D:D,"=社会责任记实分"))</f>
        <v>0</v>
      </c>
      <c r="G102" s="88">
        <f>SUMIFS(德育素质!H:H,德育素质!B:B,B102,德育素质!D:D,"=违纪违规扣分")</f>
        <v>0</v>
      </c>
      <c r="H102" s="88">
        <f>SUMIFS(德育素质!H:H,德育素质!B:B,B102,德育素质!D:D,"=荣誉称号加分")</f>
        <v>0</v>
      </c>
      <c r="I102" s="88">
        <f t="shared" si="9"/>
        <v>1</v>
      </c>
      <c r="J102" s="88">
        <f t="shared" si="10"/>
        <v>6.28</v>
      </c>
      <c r="K102" s="88">
        <f>(VLOOKUP(B102,智育素质!B:D,3,0)*10+50)*0.6</f>
        <v>48.594</v>
      </c>
      <c r="L102" s="88">
        <f>SUMIFS(体育素质!J:J,体育素质!B:B,B102,体育素质!D:D,"=体育课程成绩",体育素质!E:E,"=体育成绩")/40</f>
        <v>3.44</v>
      </c>
      <c r="M102" s="88">
        <f>SUMIFS(体育素质!L:L,体育素质!B:B,B102,体育素质!D:D,"=校内外体育竞赛")</f>
        <v>0</v>
      </c>
      <c r="N102" s="88">
        <f>SUMIFS(体育素质!L:L,体育素质!B:B,B102,体育素质!D:D,"=校内外体育活动",体育素质!E:E,"=早锻炼")</f>
        <v>0</v>
      </c>
      <c r="O102" s="88">
        <f>SUMIFS(体育素质!L:L,体育素质!B:B,B102,体育素质!D:D,"=校内外体育活动",体育素质!E:E,"=校园跑")</f>
        <v>0.671875</v>
      </c>
      <c r="P102" s="88">
        <f t="shared" si="11"/>
        <v>0.671875</v>
      </c>
      <c r="Q102" s="88">
        <f t="shared" si="12"/>
        <v>4.111875</v>
      </c>
      <c r="R102" s="88">
        <f>MIN(0.5,SUMIFS(美育素质!L:L,美育素质!B:B,B102,美育素质!D:D,"=文化艺术实践"))</f>
        <v>0</v>
      </c>
      <c r="S102" s="88">
        <f>SUMIFS(美育素质!L:L,美育素质!B:B,B102,美育素质!D:D,"=校内外文化艺术竞赛")</f>
        <v>0</v>
      </c>
      <c r="T102" s="88">
        <f t="shared" si="13"/>
        <v>0</v>
      </c>
      <c r="U102" s="88">
        <f>MAX(0,SUMIFS(劳育素质!K:K,劳育素质!B:B,B102,劳育素质!D:D,"=劳动日常考核基础分")+SUMIFS(劳育素质!K:K,劳育素质!B:B,B102,劳育素质!D:D,"=活动与卫生加减分"))</f>
        <v>1.41361111111111</v>
      </c>
      <c r="V102" s="23">
        <f>SUMIFS(劳育素质!K:K,劳育素质!B:B,B102,劳育素质!D:D,"=志愿服务",劳育素质!F:F,"=A类+B类")</f>
        <v>0</v>
      </c>
      <c r="W102" s="23">
        <f>SUMIFS(劳育素质!K:K,劳育素质!B:B,B102,劳育素质!D:D,"=志愿服务",劳育素质!F:F,"=C类")</f>
        <v>0</v>
      </c>
      <c r="X102" s="23">
        <f t="shared" si="14"/>
        <v>0</v>
      </c>
      <c r="Y102" s="23">
        <f>SUMIFS(劳育素质!K:K,劳育素质!B:B,B102,劳育素质!D:D,"=实习实训")</f>
        <v>0</v>
      </c>
      <c r="Z102" s="23">
        <f t="shared" si="15"/>
        <v>1.41361111111111</v>
      </c>
      <c r="AA102" s="23">
        <f>SUMIFS(创新与实践素质!L:L,创新与实践素质!B:B,B102,创新与实践素质!D:D,"=创新创业素质")</f>
        <v>0</v>
      </c>
      <c r="AB102" s="23">
        <f>SUMIFS(创新与实践素质!L:L,创新与实践素质!B:B,B102,创新与实践素质!D:D,"=水平考试")</f>
        <v>0</v>
      </c>
      <c r="AC102" s="23">
        <f>SUMIFS(创新与实践素质!L:L,创新与实践素质!B:B,B102,创新与实践素质!D:D,"=社会实践")</f>
        <v>0</v>
      </c>
      <c r="AD102" s="23">
        <f>_xlfn.MAXIFS(创新与实践素质!L:L,创新与实践素质!B:B,B102,创新与实践素质!D:D,"=社会工作能力（工作表现）",创新与实践素质!G:G,"=上学期")+_xlfn.MAXIFS(创新与实践素质!L:L,创新与实践素质!B:B,B102,创新与实践素质!D:D,"=社会工作能力（工作表现）",创新与实践素质!G:G,"=下学期")</f>
        <v>0</v>
      </c>
      <c r="AE102" s="23">
        <f t="shared" si="16"/>
        <v>0</v>
      </c>
      <c r="AF102" s="23">
        <f t="shared" si="17"/>
        <v>60.3994861111111</v>
      </c>
    </row>
    <row r="103" spans="1:32">
      <c r="A103" s="41" t="s">
        <v>101</v>
      </c>
      <c r="B103" s="31" t="s">
        <v>109</v>
      </c>
      <c r="C103" s="41"/>
      <c r="D103" s="88">
        <f>SUMIFS(德育素质!H:H,德育素质!B:B,B103,德育素质!D:D,"=基本评定分")</f>
        <v>5.28</v>
      </c>
      <c r="E103" s="88">
        <f>MIN(2,SUMIFS(德育素质!H:H,德育素质!A:A,A103,德育素质!D:D,"=集体评定等级分",德育素质!E:E,"=班级考评等级")+SUMIFS(德育素质!H:H,德育素质!B:B,B103,德育素质!D:D,"=集体评定等级分"))</f>
        <v>1</v>
      </c>
      <c r="F103" s="88">
        <f>MIN(2,SUMIFS(德育素质!H:H,德育素质!B:B,B103,德育素质!D:D,"=社会责任记实分"))</f>
        <v>0</v>
      </c>
      <c r="G103" s="88">
        <f>SUMIFS(德育素质!H:H,德育素质!B:B,B103,德育素质!D:D,"=违纪违规扣分")</f>
        <v>0</v>
      </c>
      <c r="H103" s="88">
        <f>SUMIFS(德育素质!H:H,德育素质!B:B,B103,德育素质!D:D,"=荣誉称号加分")</f>
        <v>0</v>
      </c>
      <c r="I103" s="88">
        <f t="shared" si="9"/>
        <v>1</v>
      </c>
      <c r="J103" s="88">
        <f t="shared" si="10"/>
        <v>6.28</v>
      </c>
      <c r="K103" s="88">
        <f>(VLOOKUP(B103,智育素质!B:D,3,0)*10+50)*0.6</f>
        <v>46.83</v>
      </c>
      <c r="L103" s="88">
        <f>SUMIFS(体育素质!J:J,体育素质!B:B,B103,体育素质!D:D,"=体育课程成绩",体育素质!E:E,"=体育成绩")/40</f>
        <v>3.64</v>
      </c>
      <c r="M103" s="88">
        <f>SUMIFS(体育素质!L:L,体育素质!B:B,B103,体育素质!D:D,"=校内外体育竞赛")</f>
        <v>0</v>
      </c>
      <c r="N103" s="88">
        <f>SUMIFS(体育素质!L:L,体育素质!B:B,B103,体育素质!D:D,"=校内外体育活动",体育素质!E:E,"=早锻炼")</f>
        <v>0</v>
      </c>
      <c r="O103" s="88">
        <f>SUMIFS(体育素质!L:L,体育素质!B:B,B103,体育素质!D:D,"=校内外体育活动",体育素质!E:E,"=校园跑")</f>
        <v>0.7871875</v>
      </c>
      <c r="P103" s="88">
        <f t="shared" si="11"/>
        <v>0.7871875</v>
      </c>
      <c r="Q103" s="88">
        <f t="shared" si="12"/>
        <v>4.4271875</v>
      </c>
      <c r="R103" s="88">
        <f>MIN(0.5,SUMIFS(美育素质!L:L,美育素质!B:B,B103,美育素质!D:D,"=文化艺术实践"))</f>
        <v>0</v>
      </c>
      <c r="S103" s="88">
        <f>SUMIFS(美育素质!L:L,美育素质!B:B,B103,美育素质!D:D,"=校内外文化艺术竞赛")</f>
        <v>0</v>
      </c>
      <c r="T103" s="88">
        <f t="shared" si="13"/>
        <v>0</v>
      </c>
      <c r="U103" s="88">
        <f>MAX(0,SUMIFS(劳育素质!K:K,劳育素质!B:B,B103,劳育素质!D:D,"=劳动日常考核基础分")+SUMIFS(劳育素质!K:K,劳育素质!B:B,B103,劳育素质!D:D,"=活动与卫生加减分"))</f>
        <v>1.48072222222222</v>
      </c>
      <c r="V103" s="23">
        <f>SUMIFS(劳育素质!K:K,劳育素质!B:B,B103,劳育素质!D:D,"=志愿服务",劳育素质!F:F,"=A类+B类")</f>
        <v>0</v>
      </c>
      <c r="W103" s="23">
        <f>SUMIFS(劳育素质!K:K,劳育素质!B:B,B103,劳育素质!D:D,"=志愿服务",劳育素质!F:F,"=C类")</f>
        <v>0</v>
      </c>
      <c r="X103" s="23">
        <f t="shared" si="14"/>
        <v>0</v>
      </c>
      <c r="Y103" s="23">
        <f>SUMIFS(劳育素质!K:K,劳育素质!B:B,B103,劳育素质!D:D,"=实习实训")</f>
        <v>0</v>
      </c>
      <c r="Z103" s="23">
        <f t="shared" si="15"/>
        <v>1.48072222222222</v>
      </c>
      <c r="AA103" s="23">
        <f>SUMIFS(创新与实践素质!L:L,创新与实践素质!B:B,B103,创新与实践素质!D:D,"=创新创业素质")</f>
        <v>0</v>
      </c>
      <c r="AB103" s="23">
        <f>SUMIFS(创新与实践素质!L:L,创新与实践素质!B:B,B103,创新与实践素质!D:D,"=水平考试")</f>
        <v>0</v>
      </c>
      <c r="AC103" s="23">
        <f>SUMIFS(创新与实践素质!L:L,创新与实践素质!B:B,B103,创新与实践素质!D:D,"=社会实践")</f>
        <v>0</v>
      </c>
      <c r="AD103" s="23">
        <f>_xlfn.MAXIFS(创新与实践素质!L:L,创新与实践素质!B:B,B103,创新与实践素质!D:D,"=社会工作能力（工作表现）",创新与实践素质!G:G,"=上学期")+_xlfn.MAXIFS(创新与实践素质!L:L,创新与实践素质!B:B,B103,创新与实践素质!D:D,"=社会工作能力（工作表现）",创新与实践素质!G:G,"=下学期")</f>
        <v>0</v>
      </c>
      <c r="AE103" s="23">
        <f t="shared" si="16"/>
        <v>0</v>
      </c>
      <c r="AF103" s="23">
        <f t="shared" si="17"/>
        <v>59.0179097222222</v>
      </c>
    </row>
    <row r="104" spans="1:32">
      <c r="A104" s="41" t="s">
        <v>101</v>
      </c>
      <c r="B104" s="31" t="s">
        <v>110</v>
      </c>
      <c r="C104" s="41"/>
      <c r="D104" s="88">
        <f>SUMIFS(德育素质!H:H,德育素质!B:B,B104,德育素质!D:D,"=基本评定分")</f>
        <v>5.28</v>
      </c>
      <c r="E104" s="88">
        <f>MIN(2,SUMIFS(德育素质!H:H,德育素质!A:A,A104,德育素质!D:D,"=集体评定等级分",德育素质!E:E,"=班级考评等级")+SUMIFS(德育素质!H:H,德育素质!B:B,B104,德育素质!D:D,"=集体评定等级分"))</f>
        <v>1</v>
      </c>
      <c r="F104" s="88">
        <f>MIN(2,SUMIFS(德育素质!H:H,德育素质!B:B,B104,德育素质!D:D,"=社会责任记实分"))</f>
        <v>0</v>
      </c>
      <c r="G104" s="88">
        <f>SUMIFS(德育素质!H:H,德育素质!B:B,B104,德育素质!D:D,"=违纪违规扣分")</f>
        <v>0</v>
      </c>
      <c r="H104" s="88">
        <f>SUMIFS(德育素质!H:H,德育素质!B:B,B104,德育素质!D:D,"=荣誉称号加分")</f>
        <v>0</v>
      </c>
      <c r="I104" s="88">
        <f t="shared" si="9"/>
        <v>1</v>
      </c>
      <c r="J104" s="88">
        <f t="shared" si="10"/>
        <v>6.28</v>
      </c>
      <c r="K104" s="88">
        <f>(VLOOKUP(B104,智育素质!B:D,3,0)*10+50)*0.6</f>
        <v>49.29</v>
      </c>
      <c r="L104" s="88">
        <f>SUMIFS(体育素质!J:J,体育素质!B:B,B104,体育素质!D:D,"=体育课程成绩",体育素质!E:E,"=体育成绩")/40</f>
        <v>3.43</v>
      </c>
      <c r="M104" s="88">
        <f>SUMIFS(体育素质!L:L,体育素质!B:B,B104,体育素质!D:D,"=校内外体育竞赛")</f>
        <v>0</v>
      </c>
      <c r="N104" s="88">
        <f>SUMIFS(体育素质!L:L,体育素质!B:B,B104,体育素质!D:D,"=校内外体育活动",体育素质!E:E,"=早锻炼")</f>
        <v>0</v>
      </c>
      <c r="O104" s="88">
        <f>SUMIFS(体育素质!L:L,体育素质!B:B,B104,体育素质!D:D,"=校内外体育活动",体育素质!E:E,"=校园跑")</f>
        <v>0.6875</v>
      </c>
      <c r="P104" s="88">
        <f t="shared" si="11"/>
        <v>0.6875</v>
      </c>
      <c r="Q104" s="88">
        <f t="shared" si="12"/>
        <v>4.1175</v>
      </c>
      <c r="R104" s="88">
        <f>MIN(0.5,SUMIFS(美育素质!L:L,美育素质!B:B,B104,美育素质!D:D,"=文化艺术实践"))</f>
        <v>0</v>
      </c>
      <c r="S104" s="88">
        <f>SUMIFS(美育素质!L:L,美育素质!B:B,B104,美育素质!D:D,"=校内外文化艺术竞赛")</f>
        <v>0</v>
      </c>
      <c r="T104" s="88">
        <f t="shared" si="13"/>
        <v>0</v>
      </c>
      <c r="U104" s="88">
        <f>MAX(0,SUMIFS(劳育素质!K:K,劳育素质!B:B,B104,劳育素质!D:D,"=劳动日常考核基础分")+SUMIFS(劳育素质!K:K,劳育素质!B:B,B104,劳育素质!D:D,"=活动与卫生加减分"))</f>
        <v>1.41361111111111</v>
      </c>
      <c r="V104" s="23">
        <f>SUMIFS(劳育素质!K:K,劳育素质!B:B,B104,劳育素质!D:D,"=志愿服务",劳育素质!F:F,"=A类+B类")</f>
        <v>0</v>
      </c>
      <c r="W104" s="23">
        <f>SUMIFS(劳育素质!K:K,劳育素质!B:B,B104,劳育素质!D:D,"=志愿服务",劳育素质!F:F,"=C类")</f>
        <v>0</v>
      </c>
      <c r="X104" s="23">
        <f t="shared" si="14"/>
        <v>0</v>
      </c>
      <c r="Y104" s="23">
        <f>SUMIFS(劳育素质!K:K,劳育素质!B:B,B104,劳育素质!D:D,"=实习实训")</f>
        <v>0</v>
      </c>
      <c r="Z104" s="23">
        <f t="shared" si="15"/>
        <v>1.41361111111111</v>
      </c>
      <c r="AA104" s="23">
        <f>SUMIFS(创新与实践素质!L:L,创新与实践素质!B:B,B104,创新与实践素质!D:D,"=创新创业素质")</f>
        <v>0</v>
      </c>
      <c r="AB104" s="23">
        <f>SUMIFS(创新与实践素质!L:L,创新与实践素质!B:B,B104,创新与实践素质!D:D,"=水平考试")</f>
        <v>0</v>
      </c>
      <c r="AC104" s="23">
        <f>SUMIFS(创新与实践素质!L:L,创新与实践素质!B:B,B104,创新与实践素质!D:D,"=社会实践")</f>
        <v>0</v>
      </c>
      <c r="AD104" s="23">
        <f>_xlfn.MAXIFS(创新与实践素质!L:L,创新与实践素质!B:B,B104,创新与实践素质!D:D,"=社会工作能力（工作表现）",创新与实践素质!G:G,"=上学期")+_xlfn.MAXIFS(创新与实践素质!L:L,创新与实践素质!B:B,B104,创新与实践素质!D:D,"=社会工作能力（工作表现）",创新与实践素质!G:G,"=下学期")</f>
        <v>0</v>
      </c>
      <c r="AE104" s="23">
        <f t="shared" si="16"/>
        <v>0</v>
      </c>
      <c r="AF104" s="23">
        <f t="shared" si="17"/>
        <v>61.1011111111111</v>
      </c>
    </row>
    <row r="105" spans="1:32">
      <c r="A105" s="41" t="s">
        <v>101</v>
      </c>
      <c r="B105" s="31" t="s">
        <v>111</v>
      </c>
      <c r="C105" s="41"/>
      <c r="D105" s="88">
        <f>SUMIFS(德育素质!H:H,德育素质!B:B,B105,德育素质!D:D,"=基本评定分")</f>
        <v>6</v>
      </c>
      <c r="E105" s="88">
        <f>MIN(2,SUMIFS(德育素质!H:H,德育素质!A:A,A105,德育素质!D:D,"=集体评定等级分",德育素质!E:E,"=班级考评等级")+SUMIFS(德育素质!H:H,德育素质!B:B,B105,德育素质!D:D,"=集体评定等级分"))</f>
        <v>1</v>
      </c>
      <c r="F105" s="88">
        <f>MIN(2,SUMIFS(德育素质!H:H,德育素质!B:B,B105,德育素质!D:D,"=社会责任记实分"))</f>
        <v>0</v>
      </c>
      <c r="G105" s="88">
        <f>SUMIFS(德育素质!H:H,德育素质!B:B,B105,德育素质!D:D,"=违纪违规扣分")</f>
        <v>0</v>
      </c>
      <c r="H105" s="88">
        <f>SUMIFS(德育素质!H:H,德育素质!B:B,B105,德育素质!D:D,"=荣誉称号加分")</f>
        <v>0</v>
      </c>
      <c r="I105" s="88">
        <f t="shared" si="9"/>
        <v>1</v>
      </c>
      <c r="J105" s="88">
        <f t="shared" si="10"/>
        <v>7</v>
      </c>
      <c r="K105" s="88">
        <f>(VLOOKUP(B105,智育素质!B:D,3,0)*10+50)*0.6</f>
        <v>47.472</v>
      </c>
      <c r="L105" s="88">
        <f>SUMIFS(体育素质!J:J,体育素质!B:B,B105,体育素质!D:D,"=体育课程成绩",体育素质!E:E,"=体育成绩")/40</f>
        <v>3.58</v>
      </c>
      <c r="M105" s="88">
        <f>SUMIFS(体育素质!L:L,体育素质!B:B,B105,体育素质!D:D,"=校内外体育竞赛")</f>
        <v>0</v>
      </c>
      <c r="N105" s="88">
        <f>SUMIFS(体育素质!L:L,体育素质!B:B,B105,体育素质!D:D,"=校内外体育活动",体育素质!E:E,"=早锻炼")</f>
        <v>0</v>
      </c>
      <c r="O105" s="88">
        <f>SUMIFS(体育素质!L:L,体育素质!B:B,B105,体育素质!D:D,"=校内外体育活动",体育素质!E:E,"=校园跑")</f>
        <v>0.6251875</v>
      </c>
      <c r="P105" s="88">
        <f t="shared" si="11"/>
        <v>0.6251875</v>
      </c>
      <c r="Q105" s="88">
        <f t="shared" si="12"/>
        <v>4.2051875</v>
      </c>
      <c r="R105" s="88">
        <f>MIN(0.5,SUMIFS(美育素质!L:L,美育素质!B:B,B105,美育素质!D:D,"=文化艺术实践"))</f>
        <v>0</v>
      </c>
      <c r="S105" s="88">
        <f>SUMIFS(美育素质!L:L,美育素质!B:B,B105,美育素质!D:D,"=校内外文化艺术竞赛")</f>
        <v>0</v>
      </c>
      <c r="T105" s="88">
        <f t="shared" si="13"/>
        <v>0</v>
      </c>
      <c r="U105" s="88">
        <f>MAX(0,SUMIFS(劳育素质!K:K,劳育素质!B:B,B105,劳育素质!D:D,"=劳动日常考核基础分")+SUMIFS(劳育素质!K:K,劳育素质!B:B,B105,劳育素质!D:D,"=活动与卫生加减分"))</f>
        <v>1.45233333333333</v>
      </c>
      <c r="V105" s="23">
        <f>SUMIFS(劳育素质!K:K,劳育素质!B:B,B105,劳育素质!D:D,"=志愿服务",劳育素质!F:F,"=A类+B类")</f>
        <v>0.075</v>
      </c>
      <c r="W105" s="23">
        <f>SUMIFS(劳育素质!K:K,劳育素质!B:B,B105,劳育素质!D:D,"=志愿服务",劳育素质!F:F,"=C类")</f>
        <v>0</v>
      </c>
      <c r="X105" s="23">
        <f t="shared" si="14"/>
        <v>0.075</v>
      </c>
      <c r="Y105" s="23">
        <f>SUMIFS(劳育素质!K:K,劳育素质!B:B,B105,劳育素质!D:D,"=实习实训")</f>
        <v>0</v>
      </c>
      <c r="Z105" s="23">
        <f t="shared" si="15"/>
        <v>1.52733333333333</v>
      </c>
      <c r="AA105" s="23">
        <f>SUMIFS(创新与实践素质!L:L,创新与实践素质!B:B,B105,创新与实践素质!D:D,"=创新创业素质")</f>
        <v>0</v>
      </c>
      <c r="AB105" s="23">
        <f>SUMIFS(创新与实践素质!L:L,创新与实践素质!B:B,B105,创新与实践素质!D:D,"=水平考试")</f>
        <v>0</v>
      </c>
      <c r="AC105" s="23">
        <f>SUMIFS(创新与实践素质!L:L,创新与实践素质!B:B,B105,创新与实践素质!D:D,"=社会实践")</f>
        <v>0</v>
      </c>
      <c r="AD105" s="23">
        <f>_xlfn.MAXIFS(创新与实践素质!L:L,创新与实践素质!B:B,B105,创新与实践素质!D:D,"=社会工作能力（工作表现）",创新与实践素质!G:G,"=上学期")+_xlfn.MAXIFS(创新与实践素质!L:L,创新与实践素质!B:B,B105,创新与实践素质!D:D,"=社会工作能力（工作表现）",创新与实践素质!G:G,"=下学期")</f>
        <v>0.8</v>
      </c>
      <c r="AE105" s="23">
        <f t="shared" si="16"/>
        <v>0.8</v>
      </c>
      <c r="AF105" s="23">
        <f t="shared" si="17"/>
        <v>61.0045208333333</v>
      </c>
    </row>
    <row r="106" spans="1:32">
      <c r="A106" s="41" t="s">
        <v>101</v>
      </c>
      <c r="B106" s="31" t="s">
        <v>112</v>
      </c>
      <c r="C106" s="41"/>
      <c r="D106" s="88">
        <f>SUMIFS(德育素质!H:H,德育素质!B:B,B106,德育素质!D:D,"=基本评定分")</f>
        <v>5.28</v>
      </c>
      <c r="E106" s="88">
        <f>MIN(2,SUMIFS(德育素质!H:H,德育素质!A:A,A106,德育素质!D:D,"=集体评定等级分",德育素质!E:E,"=班级考评等级")+SUMIFS(德育素质!H:H,德育素质!B:B,B106,德育素质!D:D,"=集体评定等级分"))</f>
        <v>1</v>
      </c>
      <c r="F106" s="88">
        <f>MIN(2,SUMIFS(德育素质!H:H,德育素质!B:B,B106,德育素质!D:D,"=社会责任记实分"))</f>
        <v>0</v>
      </c>
      <c r="G106" s="88">
        <f>SUMIFS(德育素质!H:H,德育素质!B:B,B106,德育素质!D:D,"=违纪违规扣分")</f>
        <v>0</v>
      </c>
      <c r="H106" s="88">
        <f>SUMIFS(德育素质!H:H,德育素质!B:B,B106,德育素质!D:D,"=荣誉称号加分")</f>
        <v>0</v>
      </c>
      <c r="I106" s="88">
        <f t="shared" si="9"/>
        <v>1</v>
      </c>
      <c r="J106" s="88">
        <f t="shared" si="10"/>
        <v>6.28</v>
      </c>
      <c r="K106" s="88">
        <f>(VLOOKUP(B106,智育素质!B:D,3,0)*10+50)*0.6</f>
        <v>47.88</v>
      </c>
      <c r="L106" s="88">
        <f>SUMIFS(体育素质!J:J,体育素质!B:B,B106,体育素质!D:D,"=体育课程成绩",体育素质!E:E,"=体育成绩")/40</f>
        <v>3.825</v>
      </c>
      <c r="M106" s="88">
        <f>SUMIFS(体育素质!L:L,体育素质!B:B,B106,体育素质!D:D,"=校内外体育竞赛")</f>
        <v>0</v>
      </c>
      <c r="N106" s="88">
        <f>SUMIFS(体育素质!L:L,体育素质!B:B,B106,体育素质!D:D,"=校内外体育活动",体育素质!E:E,"=早锻炼")</f>
        <v>0</v>
      </c>
      <c r="O106" s="88">
        <f>SUMIFS(体育素质!L:L,体育素质!B:B,B106,体育素质!D:D,"=校内外体育活动",体育素质!E:E,"=校园跑")</f>
        <v>1</v>
      </c>
      <c r="P106" s="88">
        <f t="shared" si="11"/>
        <v>1</v>
      </c>
      <c r="Q106" s="88">
        <f t="shared" si="12"/>
        <v>4.825</v>
      </c>
      <c r="R106" s="88">
        <f>MIN(0.5,SUMIFS(美育素质!L:L,美育素质!B:B,B106,美育素质!D:D,"=文化艺术实践"))</f>
        <v>0</v>
      </c>
      <c r="S106" s="88">
        <f>SUMIFS(美育素质!L:L,美育素质!B:B,B106,美育素质!D:D,"=校内外文化艺术竞赛")</f>
        <v>0</v>
      </c>
      <c r="T106" s="88">
        <f t="shared" si="13"/>
        <v>0</v>
      </c>
      <c r="U106" s="88">
        <f>MAX(0,SUMIFS(劳育素质!K:K,劳育素质!B:B,B106,劳育素质!D:D,"=劳动日常考核基础分")+SUMIFS(劳育素质!K:K,劳育素质!B:B,B106,劳育素质!D:D,"=活动与卫生加减分"))</f>
        <v>1.3895</v>
      </c>
      <c r="V106" s="23">
        <f>SUMIFS(劳育素质!K:K,劳育素质!B:B,B106,劳育素质!D:D,"=志愿服务",劳育素质!F:F,"=A类+B类")</f>
        <v>1.65</v>
      </c>
      <c r="W106" s="23">
        <f>SUMIFS(劳育素质!K:K,劳育素质!B:B,B106,劳育素质!D:D,"=志愿服务",劳育素质!F:F,"=C类")</f>
        <v>0</v>
      </c>
      <c r="X106" s="23">
        <f t="shared" si="14"/>
        <v>1.65</v>
      </c>
      <c r="Y106" s="23">
        <f>SUMIFS(劳育素质!K:K,劳育素质!B:B,B106,劳育素质!D:D,"=实习实训")</f>
        <v>0</v>
      </c>
      <c r="Z106" s="23">
        <f t="shared" si="15"/>
        <v>3.0395</v>
      </c>
      <c r="AA106" s="23">
        <f>SUMIFS(创新与实践素质!L:L,创新与实践素质!B:B,B106,创新与实践素质!D:D,"=创新创业素质")</f>
        <v>0</v>
      </c>
      <c r="AB106" s="23">
        <f>SUMIFS(创新与实践素质!L:L,创新与实践素质!B:B,B106,创新与实践素质!D:D,"=水平考试")</f>
        <v>0</v>
      </c>
      <c r="AC106" s="23">
        <f>SUMIFS(创新与实践素质!L:L,创新与实践素质!B:B,B106,创新与实践素质!D:D,"=社会实践")</f>
        <v>0</v>
      </c>
      <c r="AD106" s="23">
        <f>_xlfn.MAXIFS(创新与实践素质!L:L,创新与实践素质!B:B,B106,创新与实践素质!D:D,"=社会工作能力（工作表现）",创新与实践素质!G:G,"=上学期")+_xlfn.MAXIFS(创新与实践素质!L:L,创新与实践素质!B:B,B106,创新与实践素质!D:D,"=社会工作能力（工作表现）",创新与实践素质!G:G,"=下学期")</f>
        <v>0</v>
      </c>
      <c r="AE106" s="23">
        <f t="shared" si="16"/>
        <v>0</v>
      </c>
      <c r="AF106" s="23">
        <f t="shared" si="17"/>
        <v>62.0245</v>
      </c>
    </row>
    <row r="107" spans="1:32">
      <c r="A107" s="41" t="s">
        <v>101</v>
      </c>
      <c r="B107" s="31" t="s">
        <v>113</v>
      </c>
      <c r="C107" s="41"/>
      <c r="D107" s="88">
        <f>SUMIFS(德育素质!H:H,德育素质!B:B,B107,德育素质!D:D,"=基本评定分")</f>
        <v>5.28</v>
      </c>
      <c r="E107" s="88">
        <f>MIN(2,SUMIFS(德育素质!H:H,德育素质!A:A,A107,德育素质!D:D,"=集体评定等级分",德育素质!E:E,"=班级考评等级")+SUMIFS(德育素质!H:H,德育素质!B:B,B107,德育素质!D:D,"=集体评定等级分"))</f>
        <v>1</v>
      </c>
      <c r="F107" s="88">
        <f>MIN(2,SUMIFS(德育素质!H:H,德育素质!B:B,B107,德育素质!D:D,"=社会责任记实分"))</f>
        <v>0</v>
      </c>
      <c r="G107" s="88">
        <f>SUMIFS(德育素质!H:H,德育素质!B:B,B107,德育素质!D:D,"=违纪违规扣分")</f>
        <v>0</v>
      </c>
      <c r="H107" s="88">
        <f>SUMIFS(德育素质!H:H,德育素质!B:B,B107,德育素质!D:D,"=荣誉称号加分")</f>
        <v>0</v>
      </c>
      <c r="I107" s="88">
        <f t="shared" si="9"/>
        <v>1</v>
      </c>
      <c r="J107" s="88">
        <f t="shared" si="10"/>
        <v>6.28</v>
      </c>
      <c r="K107" s="88">
        <f>(VLOOKUP(B107,智育素质!B:D,3,0)*10+50)*0.6</f>
        <v>47.01</v>
      </c>
      <c r="L107" s="88">
        <f>SUMIFS(体育素质!J:J,体育素质!B:B,B107,体育素质!D:D,"=体育课程成绩",体育素质!E:E,"=体育成绩")/40</f>
        <v>3.63</v>
      </c>
      <c r="M107" s="88">
        <f>SUMIFS(体育素质!L:L,体育素质!B:B,B107,体育素质!D:D,"=校内外体育竞赛")</f>
        <v>0</v>
      </c>
      <c r="N107" s="88">
        <f>SUMIFS(体育素质!L:L,体育素质!B:B,B107,体育素质!D:D,"=校内外体育活动",体育素质!E:E,"=早锻炼")</f>
        <v>0</v>
      </c>
      <c r="O107" s="88">
        <f>SUMIFS(体育素质!L:L,体育素质!B:B,B107,体育素质!D:D,"=校内外体育活动",体育素质!E:E,"=校园跑")</f>
        <v>0.62890625</v>
      </c>
      <c r="P107" s="88">
        <f t="shared" si="11"/>
        <v>0.62890625</v>
      </c>
      <c r="Q107" s="88">
        <f t="shared" si="12"/>
        <v>4.25890625</v>
      </c>
      <c r="R107" s="88">
        <f>MIN(0.5,SUMIFS(美育素质!L:L,美育素质!B:B,B107,美育素质!D:D,"=文化艺术实践"))</f>
        <v>0</v>
      </c>
      <c r="S107" s="88">
        <f>SUMIFS(美育素质!L:L,美育素质!B:B,B107,美育素质!D:D,"=校内外文化艺术竞赛")</f>
        <v>0</v>
      </c>
      <c r="T107" s="88">
        <f t="shared" si="13"/>
        <v>0</v>
      </c>
      <c r="U107" s="88">
        <f>MAX(0,SUMIFS(劳育素质!K:K,劳育素质!B:B,B107,劳育素质!D:D,"=劳动日常考核基础分")+SUMIFS(劳育素质!K:K,劳育素质!B:B,B107,劳育素质!D:D,"=活动与卫生加减分"))</f>
        <v>1.36826666666667</v>
      </c>
      <c r="V107" s="23">
        <f>SUMIFS(劳育素质!K:K,劳育素质!B:B,B107,劳育素质!D:D,"=志愿服务",劳育素质!F:F,"=A类+B类")</f>
        <v>0</v>
      </c>
      <c r="W107" s="23">
        <f>SUMIFS(劳育素质!K:K,劳育素质!B:B,B107,劳育素质!D:D,"=志愿服务",劳育素质!F:F,"=C类")</f>
        <v>0</v>
      </c>
      <c r="X107" s="23">
        <f t="shared" si="14"/>
        <v>0</v>
      </c>
      <c r="Y107" s="23">
        <f>SUMIFS(劳育素质!K:K,劳育素质!B:B,B107,劳育素质!D:D,"=实习实训")</f>
        <v>0</v>
      </c>
      <c r="Z107" s="23">
        <f t="shared" si="15"/>
        <v>1.36826666666667</v>
      </c>
      <c r="AA107" s="23">
        <f>SUMIFS(创新与实践素质!L:L,创新与实践素质!B:B,B107,创新与实践素质!D:D,"=创新创业素质")</f>
        <v>0</v>
      </c>
      <c r="AB107" s="23">
        <f>SUMIFS(创新与实践素质!L:L,创新与实践素质!B:B,B107,创新与实践素质!D:D,"=水平考试")</f>
        <v>0</v>
      </c>
      <c r="AC107" s="23">
        <f>SUMIFS(创新与实践素质!L:L,创新与实践素质!B:B,B107,创新与实践素质!D:D,"=社会实践")</f>
        <v>0</v>
      </c>
      <c r="AD107" s="23">
        <f>_xlfn.MAXIFS(创新与实践素质!L:L,创新与实践素质!B:B,B107,创新与实践素质!D:D,"=社会工作能力（工作表现）",创新与实践素质!G:G,"=上学期")+_xlfn.MAXIFS(创新与实践素质!L:L,创新与实践素质!B:B,B107,创新与实践素质!D:D,"=社会工作能力（工作表现）",创新与实践素质!G:G,"=下学期")</f>
        <v>0</v>
      </c>
      <c r="AE107" s="23">
        <f t="shared" si="16"/>
        <v>0</v>
      </c>
      <c r="AF107" s="23">
        <f t="shared" si="17"/>
        <v>58.9171729166667</v>
      </c>
    </row>
    <row r="108" spans="1:32">
      <c r="A108" s="41" t="s">
        <v>101</v>
      </c>
      <c r="B108" s="31" t="s">
        <v>114</v>
      </c>
      <c r="C108" s="41"/>
      <c r="D108" s="88">
        <f>SUMIFS(德育素质!H:H,德育素质!B:B,B108,德育素质!D:D,"=基本评定分")</f>
        <v>6</v>
      </c>
      <c r="E108" s="88">
        <f>MIN(2,SUMIFS(德育素质!H:H,德育素质!A:A,A108,德育素质!D:D,"=集体评定等级分",德育素质!E:E,"=班级考评等级")+SUMIFS(德育素质!H:H,德育素质!B:B,B108,德育素质!D:D,"=集体评定等级分"))</f>
        <v>1</v>
      </c>
      <c r="F108" s="88">
        <f>MIN(2,SUMIFS(德育素质!H:H,德育素质!B:B,B108,德育素质!D:D,"=社会责任记实分"))</f>
        <v>0</v>
      </c>
      <c r="G108" s="88">
        <f>SUMIFS(德育素质!H:H,德育素质!B:B,B108,德育素质!D:D,"=违纪违规扣分")</f>
        <v>0</v>
      </c>
      <c r="H108" s="88">
        <f>SUMIFS(德育素质!H:H,德育素质!B:B,B108,德育素质!D:D,"=荣誉称号加分")</f>
        <v>0</v>
      </c>
      <c r="I108" s="88">
        <f t="shared" si="9"/>
        <v>1</v>
      </c>
      <c r="J108" s="88">
        <f t="shared" si="10"/>
        <v>7</v>
      </c>
      <c r="K108" s="88">
        <f>(VLOOKUP(B108,智育素质!B:D,3,0)*10+50)*0.6</f>
        <v>48.372</v>
      </c>
      <c r="L108" s="88">
        <f>SUMIFS(体育素质!J:J,体育素质!B:B,B108,体育素质!D:D,"=体育课程成绩",体育素质!E:E,"=体育成绩")/40</f>
        <v>3.12</v>
      </c>
      <c r="M108" s="88">
        <f>SUMIFS(体育素质!L:L,体育素质!B:B,B108,体育素质!D:D,"=校内外体育竞赛")</f>
        <v>0</v>
      </c>
      <c r="N108" s="88">
        <f>SUMIFS(体育素质!L:L,体育素质!B:B,B108,体育素质!D:D,"=校内外体育活动",体育素质!E:E,"=早锻炼")</f>
        <v>0</v>
      </c>
      <c r="O108" s="88">
        <f>SUMIFS(体育素质!L:L,体育素质!B:B,B108,体育素质!D:D,"=校内外体育活动",体育素质!E:E,"=校园跑")</f>
        <v>0.625364583333333</v>
      </c>
      <c r="P108" s="88">
        <f t="shared" si="11"/>
        <v>0.625364583333333</v>
      </c>
      <c r="Q108" s="88">
        <f t="shared" si="12"/>
        <v>3.74536458333333</v>
      </c>
      <c r="R108" s="88">
        <f>MIN(0.5,SUMIFS(美育素质!L:L,美育素质!B:B,B108,美育素质!D:D,"=文化艺术实践"))</f>
        <v>0</v>
      </c>
      <c r="S108" s="88">
        <f>SUMIFS(美育素质!L:L,美育素质!B:B,B108,美育素质!D:D,"=校内外文化艺术竞赛")</f>
        <v>0</v>
      </c>
      <c r="T108" s="88">
        <f t="shared" si="13"/>
        <v>0</v>
      </c>
      <c r="U108" s="88">
        <f>MAX(0,SUMIFS(劳育素质!K:K,劳育素质!B:B,B108,劳育素质!D:D,"=劳动日常考核基础分")+SUMIFS(劳育素质!K:K,劳育素质!B:B,B108,劳育素质!D:D,"=活动与卫生加减分"))</f>
        <v>1.47033333333333</v>
      </c>
      <c r="V108" s="23">
        <f>SUMIFS(劳育素质!K:K,劳育素质!B:B,B108,劳育素质!D:D,"=志愿服务",劳育素质!F:F,"=A类+B类")</f>
        <v>0</v>
      </c>
      <c r="W108" s="23">
        <f>SUMIFS(劳育素质!K:K,劳育素质!B:B,B108,劳育素质!D:D,"=志愿服务",劳育素质!F:F,"=C类")</f>
        <v>0</v>
      </c>
      <c r="X108" s="23">
        <f t="shared" si="14"/>
        <v>0</v>
      </c>
      <c r="Y108" s="23">
        <f>SUMIFS(劳育素质!K:K,劳育素质!B:B,B108,劳育素质!D:D,"=实习实训")</f>
        <v>0</v>
      </c>
      <c r="Z108" s="23">
        <f t="shared" si="15"/>
        <v>1.47033333333333</v>
      </c>
      <c r="AA108" s="23">
        <f>SUMIFS(创新与实践素质!L:L,创新与实践素质!B:B,B108,创新与实践素质!D:D,"=创新创业素质")</f>
        <v>0</v>
      </c>
      <c r="AB108" s="23">
        <f>SUMIFS(创新与实践素质!L:L,创新与实践素质!B:B,B108,创新与实践素质!D:D,"=水平考试")</f>
        <v>0</v>
      </c>
      <c r="AC108" s="23">
        <f>SUMIFS(创新与实践素质!L:L,创新与实践素质!B:B,B108,创新与实践素质!D:D,"=社会实践")</f>
        <v>0</v>
      </c>
      <c r="AD108" s="23">
        <f>_xlfn.MAXIFS(创新与实践素质!L:L,创新与实践素质!B:B,B108,创新与实践素质!D:D,"=社会工作能力（工作表现）",创新与实践素质!G:G,"=上学期")+_xlfn.MAXIFS(创新与实践素质!L:L,创新与实践素质!B:B,B108,创新与实践素质!D:D,"=社会工作能力（工作表现）",创新与实践素质!G:G,"=下学期")</f>
        <v>0</v>
      </c>
      <c r="AE108" s="23">
        <f t="shared" si="16"/>
        <v>0</v>
      </c>
      <c r="AF108" s="23">
        <f t="shared" si="17"/>
        <v>60.5876979166667</v>
      </c>
    </row>
    <row r="109" spans="1:32">
      <c r="A109" s="41" t="s">
        <v>101</v>
      </c>
      <c r="B109" s="31" t="s">
        <v>115</v>
      </c>
      <c r="C109" s="41"/>
      <c r="D109" s="88">
        <f>SUMIFS(德育素质!H:H,德育素质!B:B,B109,德育素质!D:D,"=基本评定分")</f>
        <v>6</v>
      </c>
      <c r="E109" s="88">
        <f>MIN(2,SUMIFS(德育素质!H:H,德育素质!A:A,A109,德育素质!D:D,"=集体评定等级分",德育素质!E:E,"=班级考评等级")+SUMIFS(德育素质!H:H,德育素质!B:B,B109,德育素质!D:D,"=集体评定等级分"))</f>
        <v>1</v>
      </c>
      <c r="F109" s="88">
        <f>MIN(2,SUMIFS(德育素质!H:H,德育素质!B:B,B109,德育素质!D:D,"=社会责任记实分"))</f>
        <v>0.1</v>
      </c>
      <c r="G109" s="88">
        <f>SUMIFS(德育素质!H:H,德育素质!B:B,B109,德育素质!D:D,"=违纪违规扣分")</f>
        <v>0</v>
      </c>
      <c r="H109" s="88">
        <f>SUMIFS(德育素质!H:H,德育素质!B:B,B109,德育素质!D:D,"=荣誉称号加分")</f>
        <v>0</v>
      </c>
      <c r="I109" s="88">
        <f t="shared" si="9"/>
        <v>1.1</v>
      </c>
      <c r="J109" s="88">
        <f t="shared" si="10"/>
        <v>7.1</v>
      </c>
      <c r="K109" s="88">
        <f>(VLOOKUP(B109,智育素质!B:D,3,0)*10+50)*0.6</f>
        <v>48.75</v>
      </c>
      <c r="L109" s="88">
        <f>SUMIFS(体育素质!J:J,体育素质!B:B,B109,体育素质!D:D,"=体育课程成绩",体育素质!E:E,"=体育成绩")/40</f>
        <v>3.59</v>
      </c>
      <c r="M109" s="88">
        <f>SUMIFS(体育素质!L:L,体育素质!B:B,B109,体育素质!D:D,"=校内外体育竞赛")</f>
        <v>0</v>
      </c>
      <c r="N109" s="88">
        <f>SUMIFS(体育素质!L:L,体育素质!B:B,B109,体育素质!D:D,"=校内外体育活动",体育素质!E:E,"=早锻炼")</f>
        <v>0</v>
      </c>
      <c r="O109" s="88">
        <f>SUMIFS(体育素质!L:L,体育素质!B:B,B109,体育素质!D:D,"=校内外体育活动",体育素质!E:E,"=校园跑")</f>
        <v>0.631927083333333</v>
      </c>
      <c r="P109" s="88">
        <f t="shared" si="11"/>
        <v>0.631927083333333</v>
      </c>
      <c r="Q109" s="88">
        <f t="shared" si="12"/>
        <v>4.22192708333333</v>
      </c>
      <c r="R109" s="88">
        <f>MIN(0.5,SUMIFS(美育素质!L:L,美育素质!B:B,B109,美育素质!D:D,"=文化艺术实践"))</f>
        <v>0</v>
      </c>
      <c r="S109" s="88">
        <f>SUMIFS(美育素质!L:L,美育素质!B:B,B109,美育素质!D:D,"=校内外文化艺术竞赛")</f>
        <v>0.05</v>
      </c>
      <c r="T109" s="88">
        <f t="shared" si="13"/>
        <v>0.05</v>
      </c>
      <c r="U109" s="88">
        <f>MAX(0,SUMIFS(劳育素质!K:K,劳育素质!B:B,B109,劳育素质!D:D,"=劳动日常考核基础分")+SUMIFS(劳育素质!K:K,劳育素质!B:B,B109,劳育素质!D:D,"=活动与卫生加减分"))</f>
        <v>1.475</v>
      </c>
      <c r="V109" s="23">
        <f>SUMIFS(劳育素质!K:K,劳育素质!B:B,B109,劳育素质!D:D,"=志愿服务",劳育素质!F:F,"=A类+B类")</f>
        <v>2.9</v>
      </c>
      <c r="W109" s="23">
        <f>SUMIFS(劳育素质!K:K,劳育素质!B:B,B109,劳育素质!D:D,"=志愿服务",劳育素质!F:F,"=C类")</f>
        <v>0</v>
      </c>
      <c r="X109" s="23">
        <f t="shared" si="14"/>
        <v>2.9</v>
      </c>
      <c r="Y109" s="23">
        <f>SUMIFS(劳育素质!K:K,劳育素质!B:B,B109,劳育素质!D:D,"=实习实训")</f>
        <v>0</v>
      </c>
      <c r="Z109" s="23">
        <f t="shared" si="15"/>
        <v>4.375</v>
      </c>
      <c r="AA109" s="23">
        <f>SUMIFS(创新与实践素质!L:L,创新与实践素质!B:B,B109,创新与实践素质!D:D,"=创新创业素质")</f>
        <v>0</v>
      </c>
      <c r="AB109" s="23">
        <f>SUMIFS(创新与实践素质!L:L,创新与实践素质!B:B,B109,创新与实践素质!D:D,"=水平考试")</f>
        <v>0</v>
      </c>
      <c r="AC109" s="23">
        <f>SUMIFS(创新与实践素质!L:L,创新与实践素质!B:B,B109,创新与实践素质!D:D,"=社会实践")</f>
        <v>0</v>
      </c>
      <c r="AD109" s="23">
        <f>_xlfn.MAXIFS(创新与实践素质!L:L,创新与实践素质!B:B,B109,创新与实践素质!D:D,"=社会工作能力（工作表现）",创新与实践素质!G:G,"=上学期")+_xlfn.MAXIFS(创新与实践素质!L:L,创新与实践素质!B:B,B109,创新与实践素质!D:D,"=社会工作能力（工作表现）",创新与实践素质!G:G,"=下学期")</f>
        <v>1.4</v>
      </c>
      <c r="AE109" s="23">
        <f t="shared" si="16"/>
        <v>1.4</v>
      </c>
      <c r="AF109" s="23">
        <f t="shared" si="17"/>
        <v>65.8969270833333</v>
      </c>
    </row>
    <row r="110" spans="1:32">
      <c r="A110" s="41" t="s">
        <v>101</v>
      </c>
      <c r="B110" s="31" t="s">
        <v>116</v>
      </c>
      <c r="C110" s="41"/>
      <c r="D110" s="88">
        <f>SUMIFS(德育素质!H:H,德育素质!B:B,B110,德育素质!D:D,"=基本评定分")</f>
        <v>5.28</v>
      </c>
      <c r="E110" s="88">
        <f>MIN(2,SUMIFS(德育素质!H:H,德育素质!A:A,A110,德育素质!D:D,"=集体评定等级分",德育素质!E:E,"=班级考评等级")+SUMIFS(德育素质!H:H,德育素质!B:B,B110,德育素质!D:D,"=集体评定等级分"))</f>
        <v>1</v>
      </c>
      <c r="F110" s="88">
        <f>MIN(2,SUMIFS(德育素质!H:H,德育素质!B:B,B110,德育素质!D:D,"=社会责任记实分"))</f>
        <v>0</v>
      </c>
      <c r="G110" s="88">
        <f>SUMIFS(德育素质!H:H,德育素质!B:B,B110,德育素质!D:D,"=违纪违规扣分")</f>
        <v>0</v>
      </c>
      <c r="H110" s="88">
        <f>SUMIFS(德育素质!H:H,德育素质!B:B,B110,德育素质!D:D,"=荣誉称号加分")</f>
        <v>0</v>
      </c>
      <c r="I110" s="88">
        <f t="shared" si="9"/>
        <v>1</v>
      </c>
      <c r="J110" s="88">
        <f t="shared" si="10"/>
        <v>6.28</v>
      </c>
      <c r="K110" s="88">
        <f>(VLOOKUP(B110,智育素质!B:D,3,0)*10+50)*0.6</f>
        <v>49.632</v>
      </c>
      <c r="L110" s="88">
        <f>SUMIFS(体育素质!J:J,体育素质!B:B,B110,体育素质!D:D,"=体育课程成绩",体育素质!E:E,"=体育成绩")/40</f>
        <v>3.44</v>
      </c>
      <c r="M110" s="88">
        <f>SUMIFS(体育素质!L:L,体育素质!B:B,B110,体育素质!D:D,"=校内外体育竞赛")</f>
        <v>0</v>
      </c>
      <c r="N110" s="88">
        <f>SUMIFS(体育素质!L:L,体育素质!B:B,B110,体育素质!D:D,"=校内外体育活动",体育素质!E:E,"=早锻炼")</f>
        <v>0</v>
      </c>
      <c r="O110" s="88">
        <f>SUMIFS(体育素质!L:L,体育素质!B:B,B110,体育素质!D:D,"=校内外体育活动",体育素质!E:E,"=校园跑")</f>
        <v>0</v>
      </c>
      <c r="P110" s="88">
        <f t="shared" si="11"/>
        <v>0</v>
      </c>
      <c r="Q110" s="88">
        <f t="shared" si="12"/>
        <v>3.44</v>
      </c>
      <c r="R110" s="88">
        <f>MIN(0.5,SUMIFS(美育素质!L:L,美育素质!B:B,B110,美育素质!D:D,"=文化艺术实践"))</f>
        <v>0</v>
      </c>
      <c r="S110" s="88">
        <f>SUMIFS(美育素质!L:L,美育素质!B:B,B110,美育素质!D:D,"=校内外文化艺术竞赛")</f>
        <v>0</v>
      </c>
      <c r="T110" s="88">
        <f t="shared" si="13"/>
        <v>0</v>
      </c>
      <c r="U110" s="88">
        <f>MAX(0,SUMIFS(劳育素质!K:K,劳育素质!B:B,B110,劳育素质!D:D,"=劳动日常考核基础分")+SUMIFS(劳育素质!K:K,劳育素质!B:B,B110,劳育素质!D:D,"=活动与卫生加减分"))</f>
        <v>1.56716666666667</v>
      </c>
      <c r="V110" s="23">
        <f>SUMIFS(劳育素质!K:K,劳育素质!B:B,B110,劳育素质!D:D,"=志愿服务",劳育素质!F:F,"=A类+B类")</f>
        <v>0</v>
      </c>
      <c r="W110" s="23">
        <f>SUMIFS(劳育素质!K:K,劳育素质!B:B,B110,劳育素质!D:D,"=志愿服务",劳育素质!F:F,"=C类")</f>
        <v>0</v>
      </c>
      <c r="X110" s="23">
        <f t="shared" si="14"/>
        <v>0</v>
      </c>
      <c r="Y110" s="23">
        <f>SUMIFS(劳育素质!K:K,劳育素质!B:B,B110,劳育素质!D:D,"=实习实训")</f>
        <v>0</v>
      </c>
      <c r="Z110" s="23">
        <f t="shared" si="15"/>
        <v>1.56716666666667</v>
      </c>
      <c r="AA110" s="23">
        <f>SUMIFS(创新与实践素质!L:L,创新与实践素质!B:B,B110,创新与实践素质!D:D,"=创新创业素质")</f>
        <v>0</v>
      </c>
      <c r="AB110" s="23">
        <f>SUMIFS(创新与实践素质!L:L,创新与实践素质!B:B,B110,创新与实践素质!D:D,"=水平考试")</f>
        <v>0</v>
      </c>
      <c r="AC110" s="23">
        <f>SUMIFS(创新与实践素质!L:L,创新与实践素质!B:B,B110,创新与实践素质!D:D,"=社会实践")</f>
        <v>0</v>
      </c>
      <c r="AD110" s="23">
        <f>_xlfn.MAXIFS(创新与实践素质!L:L,创新与实践素质!B:B,B110,创新与实践素质!D:D,"=社会工作能力（工作表现）",创新与实践素质!G:G,"=上学期")+_xlfn.MAXIFS(创新与实践素质!L:L,创新与实践素质!B:B,B110,创新与实践素质!D:D,"=社会工作能力（工作表现）",创新与实践素质!G:G,"=下学期")</f>
        <v>0</v>
      </c>
      <c r="AE110" s="23">
        <f t="shared" si="16"/>
        <v>0</v>
      </c>
      <c r="AF110" s="23">
        <f t="shared" si="17"/>
        <v>60.9191666666667</v>
      </c>
    </row>
    <row r="111" spans="1:32">
      <c r="A111" s="41" t="s">
        <v>101</v>
      </c>
      <c r="B111" s="31" t="s">
        <v>117</v>
      </c>
      <c r="C111" s="41"/>
      <c r="D111" s="88">
        <f>SUMIFS(德育素质!H:H,德育素质!B:B,B111,德育素质!D:D,"=基本评定分")</f>
        <v>5.28</v>
      </c>
      <c r="E111" s="88">
        <f>MIN(2,SUMIFS(德育素质!H:H,德育素质!A:A,A111,德育素质!D:D,"=集体评定等级分",德育素质!E:E,"=班级考评等级")+SUMIFS(德育素质!H:H,德育素质!B:B,B111,德育素质!D:D,"=集体评定等级分"))</f>
        <v>1</v>
      </c>
      <c r="F111" s="88">
        <f>MIN(2,SUMIFS(德育素质!H:H,德育素质!B:B,B111,德育素质!D:D,"=社会责任记实分"))</f>
        <v>0</v>
      </c>
      <c r="G111" s="88">
        <f>SUMIFS(德育素质!H:H,德育素质!B:B,B111,德育素质!D:D,"=违纪违规扣分")</f>
        <v>0</v>
      </c>
      <c r="H111" s="88">
        <f>SUMIFS(德育素质!H:H,德育素质!B:B,B111,德育素质!D:D,"=荣誉称号加分")</f>
        <v>0</v>
      </c>
      <c r="I111" s="88">
        <f t="shared" si="9"/>
        <v>1</v>
      </c>
      <c r="J111" s="88">
        <f t="shared" si="10"/>
        <v>6.28</v>
      </c>
      <c r="K111" s="88">
        <f>(VLOOKUP(B111,智育素质!B:D,3,0)*10+50)*0.6</f>
        <v>45.852</v>
      </c>
      <c r="L111" s="88">
        <f>SUMIFS(体育素质!J:J,体育素质!B:B,B111,体育素质!D:D,"=体育课程成绩",体育素质!E:E,"=体育成绩")/40</f>
        <v>3.495</v>
      </c>
      <c r="M111" s="88">
        <f>SUMIFS(体育素质!L:L,体育素质!B:B,B111,体育素质!D:D,"=校内外体育竞赛")</f>
        <v>4</v>
      </c>
      <c r="N111" s="88">
        <f>SUMIFS(体育素质!L:L,体育素质!B:B,B111,体育素质!D:D,"=校内外体育活动",体育素质!E:E,"=早锻炼")</f>
        <v>0</v>
      </c>
      <c r="O111" s="88">
        <f>SUMIFS(体育素质!L:L,体育素质!B:B,B111,体育素质!D:D,"=校内外体育活动",体育素质!E:E,"=校园跑")</f>
        <v>0.69171875</v>
      </c>
      <c r="P111" s="88">
        <f t="shared" si="11"/>
        <v>3</v>
      </c>
      <c r="Q111" s="88">
        <f t="shared" si="12"/>
        <v>6.495</v>
      </c>
      <c r="R111" s="88">
        <f>MIN(0.5,SUMIFS(美育素质!L:L,美育素质!B:B,B111,美育素质!D:D,"=文化艺术实践"))</f>
        <v>0</v>
      </c>
      <c r="S111" s="88">
        <f>SUMIFS(美育素质!L:L,美育素质!B:B,B111,美育素质!D:D,"=校内外文化艺术竞赛")</f>
        <v>0</v>
      </c>
      <c r="T111" s="88">
        <f t="shared" si="13"/>
        <v>0</v>
      </c>
      <c r="U111" s="88">
        <f>MAX(0,SUMIFS(劳育素质!K:K,劳育素质!B:B,B111,劳育素质!D:D,"=劳动日常考核基础分")+SUMIFS(劳育素质!K:K,劳育素质!B:B,B111,劳育素质!D:D,"=活动与卫生加减分"))</f>
        <v>1.57827777777778</v>
      </c>
      <c r="V111" s="23">
        <f>SUMIFS(劳育素质!K:K,劳育素质!B:B,B111,劳育素质!D:D,"=志愿服务",劳育素质!F:F,"=A类+B类")</f>
        <v>1.05</v>
      </c>
      <c r="W111" s="23">
        <f>SUMIFS(劳育素质!K:K,劳育素质!B:B,B111,劳育素质!D:D,"=志愿服务",劳育素质!F:F,"=C类")</f>
        <v>0</v>
      </c>
      <c r="X111" s="23">
        <f t="shared" si="14"/>
        <v>1.05</v>
      </c>
      <c r="Y111" s="23">
        <f>SUMIFS(劳育素质!K:K,劳育素质!B:B,B111,劳育素质!D:D,"=实习实训")</f>
        <v>0</v>
      </c>
      <c r="Z111" s="23">
        <f t="shared" si="15"/>
        <v>2.62827777777778</v>
      </c>
      <c r="AA111" s="23">
        <f>SUMIFS(创新与实践素质!L:L,创新与实践素质!B:B,B111,创新与实践素质!D:D,"=创新创业素质")</f>
        <v>0</v>
      </c>
      <c r="AB111" s="23">
        <f>SUMIFS(创新与实践素质!L:L,创新与实践素质!B:B,B111,创新与实践素质!D:D,"=水平考试")</f>
        <v>0</v>
      </c>
      <c r="AC111" s="23">
        <f>SUMIFS(创新与实践素质!L:L,创新与实践素质!B:B,B111,创新与实践素质!D:D,"=社会实践")</f>
        <v>0</v>
      </c>
      <c r="AD111" s="23">
        <f>_xlfn.MAXIFS(创新与实践素质!L:L,创新与实践素质!B:B,B111,创新与实践素质!D:D,"=社会工作能力（工作表现）",创新与实践素质!G:G,"=上学期")+_xlfn.MAXIFS(创新与实践素质!L:L,创新与实践素质!B:B,B111,创新与实践素质!D:D,"=社会工作能力（工作表现）",创新与实践素质!G:G,"=下学期")</f>
        <v>0</v>
      </c>
      <c r="AE111" s="23">
        <f t="shared" si="16"/>
        <v>0</v>
      </c>
      <c r="AF111" s="23">
        <f t="shared" si="17"/>
        <v>61.2552777777778</v>
      </c>
    </row>
    <row r="112" spans="1:32">
      <c r="A112" s="41" t="s">
        <v>101</v>
      </c>
      <c r="B112" s="31" t="s">
        <v>118</v>
      </c>
      <c r="C112" s="41"/>
      <c r="D112" s="88">
        <f>SUMIFS(德育素质!H:H,德育素质!B:B,B112,德育素质!D:D,"=基本评定分")</f>
        <v>6</v>
      </c>
      <c r="E112" s="88">
        <f>MIN(2,SUMIFS(德育素质!H:H,德育素质!A:A,A112,德育素质!D:D,"=集体评定等级分",德育素质!E:E,"=班级考评等级")+SUMIFS(德育素质!H:H,德育素质!B:B,B112,德育素质!D:D,"=集体评定等级分"))</f>
        <v>1</v>
      </c>
      <c r="F112" s="88">
        <f>MIN(2,SUMIFS(德育素质!H:H,德育素质!B:B,B112,德育素质!D:D,"=社会责任记实分"))</f>
        <v>0</v>
      </c>
      <c r="G112" s="88">
        <f>SUMIFS(德育素质!H:H,德育素质!B:B,B112,德育素质!D:D,"=违纪违规扣分")</f>
        <v>0</v>
      </c>
      <c r="H112" s="88">
        <f>SUMIFS(德育素质!H:H,德育素质!B:B,B112,德育素质!D:D,"=荣誉称号加分")</f>
        <v>0</v>
      </c>
      <c r="I112" s="88">
        <f t="shared" si="9"/>
        <v>1</v>
      </c>
      <c r="J112" s="88">
        <f t="shared" si="10"/>
        <v>7</v>
      </c>
      <c r="K112" s="88">
        <f>(VLOOKUP(B112,智育素质!B:D,3,0)*10+50)*0.6</f>
        <v>46.404</v>
      </c>
      <c r="L112" s="88">
        <f>SUMIFS(体育素质!J:J,体育素质!B:B,B112,体育素质!D:D,"=体育课程成绩",体育素质!E:E,"=体育成绩")/40</f>
        <v>3.47</v>
      </c>
      <c r="M112" s="88">
        <f>SUMIFS(体育素质!L:L,体育素质!B:B,B112,体育素质!D:D,"=校内外体育竞赛")</f>
        <v>0</v>
      </c>
      <c r="N112" s="88">
        <f>SUMIFS(体育素质!L:L,体育素质!B:B,B112,体育素质!D:D,"=校内外体育活动",体育素质!E:E,"=早锻炼")</f>
        <v>0</v>
      </c>
      <c r="O112" s="88">
        <f>SUMIFS(体育素质!L:L,体育素质!B:B,B112,体育素质!D:D,"=校内外体育活动",体育素质!E:E,"=校园跑")</f>
        <v>0.696197916666667</v>
      </c>
      <c r="P112" s="88">
        <f t="shared" si="11"/>
        <v>0.696197916666667</v>
      </c>
      <c r="Q112" s="88">
        <f t="shared" si="12"/>
        <v>4.16619791666667</v>
      </c>
      <c r="R112" s="88">
        <f>MIN(0.5,SUMIFS(美育素质!L:L,美育素质!B:B,B112,美育素质!D:D,"=文化艺术实践"))</f>
        <v>0</v>
      </c>
      <c r="S112" s="88">
        <f>SUMIFS(美育素质!L:L,美育素质!B:B,B112,美育素质!D:D,"=校内外文化艺术竞赛")</f>
        <v>0</v>
      </c>
      <c r="T112" s="88">
        <f t="shared" si="13"/>
        <v>0</v>
      </c>
      <c r="U112" s="88">
        <f>MAX(0,SUMIFS(劳育素质!K:K,劳育素质!B:B,B112,劳育素质!D:D,"=劳动日常考核基础分")+SUMIFS(劳育素质!K:K,劳育素质!B:B,B112,劳育素质!D:D,"=活动与卫生加减分"))</f>
        <v>1.57716666666667</v>
      </c>
      <c r="V112" s="23">
        <f>SUMIFS(劳育素质!K:K,劳育素质!B:B,B112,劳育素质!D:D,"=志愿服务",劳育素质!F:F,"=A类+B类")</f>
        <v>0</v>
      </c>
      <c r="W112" s="23">
        <f>SUMIFS(劳育素质!K:K,劳育素质!B:B,B112,劳育素质!D:D,"=志愿服务",劳育素质!F:F,"=C类")</f>
        <v>0</v>
      </c>
      <c r="X112" s="23">
        <f t="shared" si="14"/>
        <v>0</v>
      </c>
      <c r="Y112" s="23">
        <f>SUMIFS(劳育素质!K:K,劳育素质!B:B,B112,劳育素质!D:D,"=实习实训")</f>
        <v>0</v>
      </c>
      <c r="Z112" s="23">
        <f t="shared" si="15"/>
        <v>1.57716666666667</v>
      </c>
      <c r="AA112" s="23">
        <f>SUMIFS(创新与实践素质!L:L,创新与实践素质!B:B,B112,创新与实践素质!D:D,"=创新创业素质")</f>
        <v>0</v>
      </c>
      <c r="AB112" s="23">
        <f>SUMIFS(创新与实践素质!L:L,创新与实践素质!B:B,B112,创新与实践素质!D:D,"=水平考试")</f>
        <v>0</v>
      </c>
      <c r="AC112" s="23">
        <f>SUMIFS(创新与实践素质!L:L,创新与实践素质!B:B,B112,创新与实践素质!D:D,"=社会实践")</f>
        <v>0</v>
      </c>
      <c r="AD112" s="23">
        <f>_xlfn.MAXIFS(创新与实践素质!L:L,创新与实践素质!B:B,B112,创新与实践素质!D:D,"=社会工作能力（工作表现）",创新与实践素质!G:G,"=上学期")+_xlfn.MAXIFS(创新与实践素质!L:L,创新与实践素质!B:B,B112,创新与实践素质!D:D,"=社会工作能力（工作表现）",创新与实践素质!G:G,"=下学期")</f>
        <v>0.6</v>
      </c>
      <c r="AE112" s="23">
        <f t="shared" si="16"/>
        <v>0.6</v>
      </c>
      <c r="AF112" s="23">
        <f t="shared" si="17"/>
        <v>59.7473645833333</v>
      </c>
    </row>
    <row r="113" spans="1:32">
      <c r="A113" s="41" t="s">
        <v>101</v>
      </c>
      <c r="B113" s="31" t="s">
        <v>119</v>
      </c>
      <c r="C113" s="41"/>
      <c r="D113" s="88">
        <f>SUMIFS(德育素质!H:H,德育素质!B:B,B113,德育素质!D:D,"=基本评定分")</f>
        <v>5.28</v>
      </c>
      <c r="E113" s="88">
        <f>MIN(2,SUMIFS(德育素质!H:H,德育素质!A:A,A113,德育素质!D:D,"=集体评定等级分",德育素质!E:E,"=班级考评等级")+SUMIFS(德育素质!H:H,德育素质!B:B,B113,德育素质!D:D,"=集体评定等级分"))</f>
        <v>1</v>
      </c>
      <c r="F113" s="88">
        <f>MIN(2,SUMIFS(德育素质!H:H,德育素质!B:B,B113,德育素质!D:D,"=社会责任记实分"))</f>
        <v>0</v>
      </c>
      <c r="G113" s="88">
        <f>SUMIFS(德育素质!H:H,德育素质!B:B,B113,德育素质!D:D,"=违纪违规扣分")</f>
        <v>0</v>
      </c>
      <c r="H113" s="88">
        <f>SUMIFS(德育素质!H:H,德育素质!B:B,B113,德育素质!D:D,"=荣誉称号加分")</f>
        <v>0</v>
      </c>
      <c r="I113" s="88">
        <f t="shared" si="9"/>
        <v>1</v>
      </c>
      <c r="J113" s="88">
        <f t="shared" si="10"/>
        <v>6.28</v>
      </c>
      <c r="K113" s="88">
        <f>(VLOOKUP(B113,智育素质!B:D,3,0)*10+50)*0.6</f>
        <v>43.032</v>
      </c>
      <c r="L113" s="88">
        <f>SUMIFS(体育素质!J:J,体育素质!B:B,B113,体育素质!D:D,"=体育课程成绩",体育素质!E:E,"=体育成绩")/40</f>
        <v>3.235</v>
      </c>
      <c r="M113" s="88">
        <f>SUMIFS(体育素质!L:L,体育素质!B:B,B113,体育素质!D:D,"=校内外体育竞赛")</f>
        <v>0</v>
      </c>
      <c r="N113" s="88">
        <f>SUMIFS(体育素质!L:L,体育素质!B:B,B113,体育素质!D:D,"=校内外体育活动",体育素质!E:E,"=早锻炼")</f>
        <v>0</v>
      </c>
      <c r="O113" s="88">
        <f>SUMIFS(体育素质!L:L,体育素质!B:B,B113,体育素质!D:D,"=校内外体育活动",体育素质!E:E,"=校园跑")</f>
        <v>0.630625</v>
      </c>
      <c r="P113" s="88">
        <f t="shared" si="11"/>
        <v>0.630625</v>
      </c>
      <c r="Q113" s="88">
        <f t="shared" si="12"/>
        <v>3.865625</v>
      </c>
      <c r="R113" s="88">
        <f>MIN(0.5,SUMIFS(美育素质!L:L,美育素质!B:B,B113,美育素质!D:D,"=文化艺术实践"))</f>
        <v>0</v>
      </c>
      <c r="S113" s="88">
        <f>SUMIFS(美育素质!L:L,美育素质!B:B,B113,美育素质!D:D,"=校内外文化艺术竞赛")</f>
        <v>0</v>
      </c>
      <c r="T113" s="88">
        <f t="shared" si="13"/>
        <v>0</v>
      </c>
      <c r="U113" s="88">
        <f>MAX(0,SUMIFS(劳育素质!K:K,劳育素质!B:B,B113,劳育素质!D:D,"=劳动日常考核基础分")+SUMIFS(劳育素质!K:K,劳育素质!B:B,B113,劳育素质!D:D,"=活动与卫生加减分"))</f>
        <v>1.5028</v>
      </c>
      <c r="V113" s="23">
        <f>SUMIFS(劳育素质!K:K,劳育素质!B:B,B113,劳育素质!D:D,"=志愿服务",劳育素质!F:F,"=A类+B类")</f>
        <v>0</v>
      </c>
      <c r="W113" s="23">
        <f>SUMIFS(劳育素质!K:K,劳育素质!B:B,B113,劳育素质!D:D,"=志愿服务",劳育素质!F:F,"=C类")</f>
        <v>0</v>
      </c>
      <c r="X113" s="23">
        <f t="shared" si="14"/>
        <v>0</v>
      </c>
      <c r="Y113" s="23">
        <f>SUMIFS(劳育素质!K:K,劳育素质!B:B,B113,劳育素质!D:D,"=实习实训")</f>
        <v>0</v>
      </c>
      <c r="Z113" s="23">
        <f t="shared" si="15"/>
        <v>1.5028</v>
      </c>
      <c r="AA113" s="23">
        <f>SUMIFS(创新与实践素质!L:L,创新与实践素质!B:B,B113,创新与实践素质!D:D,"=创新创业素质")</f>
        <v>0</v>
      </c>
      <c r="AB113" s="23">
        <f>SUMIFS(创新与实践素质!L:L,创新与实践素质!B:B,B113,创新与实践素质!D:D,"=水平考试")</f>
        <v>0</v>
      </c>
      <c r="AC113" s="23">
        <f>SUMIFS(创新与实践素质!L:L,创新与实践素质!B:B,B113,创新与实践素质!D:D,"=社会实践")</f>
        <v>0</v>
      </c>
      <c r="AD113" s="23">
        <f>_xlfn.MAXIFS(创新与实践素质!L:L,创新与实践素质!B:B,B113,创新与实践素质!D:D,"=社会工作能力（工作表现）",创新与实践素质!G:G,"=上学期")+_xlfn.MAXIFS(创新与实践素质!L:L,创新与实践素质!B:B,B113,创新与实践素质!D:D,"=社会工作能力（工作表现）",创新与实践素质!G:G,"=下学期")</f>
        <v>0</v>
      </c>
      <c r="AE113" s="23">
        <f t="shared" si="16"/>
        <v>0</v>
      </c>
      <c r="AF113" s="23">
        <f t="shared" si="17"/>
        <v>54.680425</v>
      </c>
    </row>
    <row r="114" spans="1:32">
      <c r="A114" s="41" t="s">
        <v>101</v>
      </c>
      <c r="B114" s="31" t="s">
        <v>120</v>
      </c>
      <c r="C114" s="41"/>
      <c r="D114" s="88">
        <f>SUMIFS(德育素质!H:H,德育素质!B:B,B114,德育素质!D:D,"=基本评定分")</f>
        <v>5.28</v>
      </c>
      <c r="E114" s="88">
        <f>MIN(2,SUMIFS(德育素质!H:H,德育素质!A:A,A114,德育素质!D:D,"=集体评定等级分",德育素质!E:E,"=班级考评等级")+SUMIFS(德育素质!H:H,德育素质!B:B,B114,德育素质!D:D,"=集体评定等级分"))</f>
        <v>1</v>
      </c>
      <c r="F114" s="88">
        <f>MIN(2,SUMIFS(德育素质!H:H,德育素质!B:B,B114,德育素质!D:D,"=社会责任记实分"))</f>
        <v>0</v>
      </c>
      <c r="G114" s="88">
        <f>SUMIFS(德育素质!H:H,德育素质!B:B,B114,德育素质!D:D,"=违纪违规扣分")</f>
        <v>0</v>
      </c>
      <c r="H114" s="88">
        <f>SUMIFS(德育素质!H:H,德育素质!B:B,B114,德育素质!D:D,"=荣誉称号加分")</f>
        <v>0</v>
      </c>
      <c r="I114" s="88">
        <f t="shared" si="9"/>
        <v>1</v>
      </c>
      <c r="J114" s="88">
        <f t="shared" si="10"/>
        <v>6.28</v>
      </c>
      <c r="K114" s="88">
        <f>(VLOOKUP(B114,智育素质!B:D,3,0)*10+50)*0.6</f>
        <v>44.01</v>
      </c>
      <c r="L114" s="88">
        <f>SUMIFS(体育素质!J:J,体育素质!B:B,B114,体育素质!D:D,"=体育课程成绩",体育素质!E:E,"=体育成绩")/40</f>
        <v>3.09166666666667</v>
      </c>
      <c r="M114" s="88">
        <f>SUMIFS(体育素质!L:L,体育素质!B:B,B114,体育素质!D:D,"=校内外体育竞赛")</f>
        <v>0</v>
      </c>
      <c r="N114" s="88">
        <f>SUMIFS(体育素质!L:L,体育素质!B:B,B114,体育素质!D:D,"=校内外体育活动",体育素质!E:E,"=早锻炼")</f>
        <v>0</v>
      </c>
      <c r="O114" s="88">
        <f>SUMIFS(体育素质!L:L,体育素质!B:B,B114,体育素质!D:D,"=校内外体育活动",体育素质!E:E,"=校园跑")</f>
        <v>0</v>
      </c>
      <c r="P114" s="88">
        <f t="shared" si="11"/>
        <v>0</v>
      </c>
      <c r="Q114" s="88">
        <f t="shared" si="12"/>
        <v>3.09166666666667</v>
      </c>
      <c r="R114" s="88">
        <f>MIN(0.5,SUMIFS(美育素质!L:L,美育素质!B:B,B114,美育素质!D:D,"=文化艺术实践"))</f>
        <v>0</v>
      </c>
      <c r="S114" s="88">
        <f>SUMIFS(美育素质!L:L,美育素质!B:B,B114,美育素质!D:D,"=校内外文化艺术竞赛")</f>
        <v>0</v>
      </c>
      <c r="T114" s="88">
        <f t="shared" si="13"/>
        <v>0</v>
      </c>
      <c r="U114" s="88">
        <f>MAX(0,SUMIFS(劳育素质!K:K,劳育素质!B:B,B114,劳育素质!D:D,"=劳动日常考核基础分")+SUMIFS(劳育素质!K:K,劳育素质!B:B,B114,劳育素质!D:D,"=活动与卫生加减分"))</f>
        <v>1.4896</v>
      </c>
      <c r="V114" s="23">
        <f>SUMIFS(劳育素质!K:K,劳育素质!B:B,B114,劳育素质!D:D,"=志愿服务",劳育素质!F:F,"=A类+B类")</f>
        <v>0</v>
      </c>
      <c r="W114" s="23">
        <f>SUMIFS(劳育素质!K:K,劳育素质!B:B,B114,劳育素质!D:D,"=志愿服务",劳育素质!F:F,"=C类")</f>
        <v>0</v>
      </c>
      <c r="X114" s="23">
        <f t="shared" si="14"/>
        <v>0</v>
      </c>
      <c r="Y114" s="23">
        <f>SUMIFS(劳育素质!K:K,劳育素质!B:B,B114,劳育素质!D:D,"=实习实训")</f>
        <v>0</v>
      </c>
      <c r="Z114" s="23">
        <f t="shared" si="15"/>
        <v>1.4896</v>
      </c>
      <c r="AA114" s="23">
        <f>SUMIFS(创新与实践素质!L:L,创新与实践素质!B:B,B114,创新与实践素质!D:D,"=创新创业素质")</f>
        <v>0</v>
      </c>
      <c r="AB114" s="23">
        <f>SUMIFS(创新与实践素质!L:L,创新与实践素质!B:B,B114,创新与实践素质!D:D,"=水平考试")</f>
        <v>0</v>
      </c>
      <c r="AC114" s="23">
        <f>SUMIFS(创新与实践素质!L:L,创新与实践素质!B:B,B114,创新与实践素质!D:D,"=社会实践")</f>
        <v>0</v>
      </c>
      <c r="AD114" s="23">
        <f>_xlfn.MAXIFS(创新与实践素质!L:L,创新与实践素质!B:B,B114,创新与实践素质!D:D,"=社会工作能力（工作表现）",创新与实践素质!G:G,"=上学期")+_xlfn.MAXIFS(创新与实践素质!L:L,创新与实践素质!B:B,B114,创新与实践素质!D:D,"=社会工作能力（工作表现）",创新与实践素质!G:G,"=下学期")</f>
        <v>0</v>
      </c>
      <c r="AE114" s="23">
        <f t="shared" si="16"/>
        <v>0</v>
      </c>
      <c r="AF114" s="23">
        <f t="shared" si="17"/>
        <v>54.8712666666667</v>
      </c>
    </row>
    <row r="115" spans="1:32">
      <c r="A115" s="41" t="s">
        <v>101</v>
      </c>
      <c r="B115" s="31" t="s">
        <v>121</v>
      </c>
      <c r="C115" s="41"/>
      <c r="D115" s="88">
        <f>SUMIFS(德育素质!H:H,德育素质!B:B,B115,德育素质!D:D,"=基本评定分")</f>
        <v>6</v>
      </c>
      <c r="E115" s="88">
        <f>MIN(2,SUMIFS(德育素质!H:H,德育素质!A:A,A115,德育素质!D:D,"=集体评定等级分",德育素质!E:E,"=班级考评等级")+SUMIFS(德育素质!H:H,德育素质!B:B,B115,德育素质!D:D,"=集体评定等级分"))</f>
        <v>1</v>
      </c>
      <c r="F115" s="88">
        <f>MIN(2,SUMIFS(德育素质!H:H,德育素质!B:B,B115,德育素质!D:D,"=社会责任记实分"))</f>
        <v>0.1</v>
      </c>
      <c r="G115" s="88">
        <f>SUMIFS(德育素质!H:H,德育素质!B:B,B115,德育素质!D:D,"=违纪违规扣分")</f>
        <v>0</v>
      </c>
      <c r="H115" s="88">
        <f>SUMIFS(德育素质!H:H,德育素质!B:B,B115,德育素质!D:D,"=荣誉称号加分")</f>
        <v>0</v>
      </c>
      <c r="I115" s="88">
        <f t="shared" si="9"/>
        <v>1.1</v>
      </c>
      <c r="J115" s="88">
        <f t="shared" si="10"/>
        <v>7.1</v>
      </c>
      <c r="K115" s="88">
        <f>(VLOOKUP(B115,智育素质!B:D,3,0)*10+50)*0.6</f>
        <v>46.398</v>
      </c>
      <c r="L115" s="88">
        <f>SUMIFS(体育素质!J:J,体育素质!B:B,B115,体育素质!D:D,"=体育课程成绩",体育素质!E:E,"=体育成绩")/40</f>
        <v>3.66</v>
      </c>
      <c r="M115" s="88">
        <f>SUMIFS(体育素质!L:L,体育素质!B:B,B115,体育素质!D:D,"=校内外体育竞赛")</f>
        <v>0</v>
      </c>
      <c r="N115" s="88">
        <f>SUMIFS(体育素质!L:L,体育素质!B:B,B115,体育素质!D:D,"=校内外体育活动",体育素质!E:E,"=早锻炼")</f>
        <v>0</v>
      </c>
      <c r="O115" s="88">
        <f>SUMIFS(体育素质!L:L,体育素质!B:B,B115,体育素质!D:D,"=校内外体育活动",体育素质!E:E,"=校园跑")</f>
        <v>0.760989583333333</v>
      </c>
      <c r="P115" s="88">
        <f t="shared" si="11"/>
        <v>0.760989583333333</v>
      </c>
      <c r="Q115" s="88">
        <f t="shared" si="12"/>
        <v>4.42098958333333</v>
      </c>
      <c r="R115" s="88">
        <f>MIN(0.5,SUMIFS(美育素质!L:L,美育素质!B:B,B115,美育素质!D:D,"=文化艺术实践"))</f>
        <v>0</v>
      </c>
      <c r="S115" s="88">
        <f>SUMIFS(美育素质!L:L,美育素质!B:B,B115,美育素质!D:D,"=校内外文化艺术竞赛")</f>
        <v>0</v>
      </c>
      <c r="T115" s="88">
        <f t="shared" si="13"/>
        <v>0</v>
      </c>
      <c r="U115" s="88">
        <f>MAX(0,SUMIFS(劳育素质!K:K,劳育素质!B:B,B115,劳育素质!D:D,"=劳动日常考核基础分")+SUMIFS(劳育素质!K:K,劳育素质!B:B,B115,劳育素质!D:D,"=活动与卫生加减分"))</f>
        <v>1.44477777777778</v>
      </c>
      <c r="V115" s="23">
        <f>SUMIFS(劳育素质!K:K,劳育素质!B:B,B115,劳育素质!D:D,"=志愿服务",劳育素质!F:F,"=A类+B类")</f>
        <v>0.775</v>
      </c>
      <c r="W115" s="23">
        <f>SUMIFS(劳育素质!K:K,劳育素质!B:B,B115,劳育素质!D:D,"=志愿服务",劳育素质!F:F,"=C类")</f>
        <v>0</v>
      </c>
      <c r="X115" s="23">
        <f t="shared" si="14"/>
        <v>0.775</v>
      </c>
      <c r="Y115" s="23">
        <f>SUMIFS(劳育素质!K:K,劳育素质!B:B,B115,劳育素质!D:D,"=实习实训")</f>
        <v>0</v>
      </c>
      <c r="Z115" s="23">
        <f t="shared" si="15"/>
        <v>2.21977777777778</v>
      </c>
      <c r="AA115" s="23">
        <f>SUMIFS(创新与实践素质!L:L,创新与实践素质!B:B,B115,创新与实践素质!D:D,"=创新创业素质")</f>
        <v>0</v>
      </c>
      <c r="AB115" s="23">
        <f>SUMIFS(创新与实践素质!L:L,创新与实践素质!B:B,B115,创新与实践素质!D:D,"=水平考试")</f>
        <v>0</v>
      </c>
      <c r="AC115" s="23">
        <f>SUMIFS(创新与实践素质!L:L,创新与实践素质!B:B,B115,创新与实践素质!D:D,"=社会实践")</f>
        <v>0</v>
      </c>
      <c r="AD115" s="23">
        <f>_xlfn.MAXIFS(创新与实践素质!L:L,创新与实践素质!B:B,B115,创新与实践素质!D:D,"=社会工作能力（工作表现）",创新与实践素质!G:G,"=上学期")+_xlfn.MAXIFS(创新与实践素质!L:L,创新与实践素质!B:B,B115,创新与实践素质!D:D,"=社会工作能力（工作表现）",创新与实践素质!G:G,"=下学期")</f>
        <v>0.7</v>
      </c>
      <c r="AE115" s="23">
        <f t="shared" si="16"/>
        <v>0.7</v>
      </c>
      <c r="AF115" s="23">
        <f t="shared" si="17"/>
        <v>60.8387673611111</v>
      </c>
    </row>
    <row r="116" spans="1:32">
      <c r="A116" s="41" t="s">
        <v>101</v>
      </c>
      <c r="B116" s="31" t="s">
        <v>122</v>
      </c>
      <c r="C116" s="41"/>
      <c r="D116" s="88">
        <f>SUMIFS(德育素质!H:H,德育素质!B:B,B116,德育素质!D:D,"=基本评定分")</f>
        <v>5.28</v>
      </c>
      <c r="E116" s="88">
        <f>MIN(2,SUMIFS(德育素质!H:H,德育素质!A:A,A116,德育素质!D:D,"=集体评定等级分",德育素质!E:E,"=班级考评等级")+SUMIFS(德育素质!H:H,德育素质!B:B,B116,德育素质!D:D,"=集体评定等级分"))</f>
        <v>1</v>
      </c>
      <c r="F116" s="88">
        <f>MIN(2,SUMIFS(德育素质!H:H,德育素质!B:B,B116,德育素质!D:D,"=社会责任记实分"))</f>
        <v>0</v>
      </c>
      <c r="G116" s="88">
        <f>SUMIFS(德育素质!H:H,德育素质!B:B,B116,德育素质!D:D,"=违纪违规扣分")</f>
        <v>0</v>
      </c>
      <c r="H116" s="88">
        <f>SUMIFS(德育素质!H:H,德育素质!B:B,B116,德育素质!D:D,"=荣誉称号加分")</f>
        <v>0</v>
      </c>
      <c r="I116" s="88">
        <f t="shared" si="9"/>
        <v>1</v>
      </c>
      <c r="J116" s="88">
        <f t="shared" si="10"/>
        <v>6.28</v>
      </c>
      <c r="K116" s="88">
        <f>(VLOOKUP(B116,智育素质!B:D,3,0)*10+50)*0.6</f>
        <v>43.11</v>
      </c>
      <c r="L116" s="88">
        <f>SUMIFS(体育素质!J:J,体育素质!B:B,B116,体育素质!D:D,"=体育课程成绩",体育素质!E:E,"=体育成绩")/40</f>
        <v>3.53</v>
      </c>
      <c r="M116" s="88">
        <f>SUMIFS(体育素质!L:L,体育素质!B:B,B116,体育素质!D:D,"=校内外体育竞赛")</f>
        <v>0</v>
      </c>
      <c r="N116" s="88">
        <f>SUMIFS(体育素质!L:L,体育素质!B:B,B116,体育素质!D:D,"=校内外体育活动",体育素质!E:E,"=早锻炼")</f>
        <v>0</v>
      </c>
      <c r="O116" s="88">
        <f>SUMIFS(体育素质!L:L,体育素质!B:B,B116,体育素质!D:D,"=校内外体育活动",体育素质!E:E,"=校园跑")</f>
        <v>0.62671875</v>
      </c>
      <c r="P116" s="88">
        <f t="shared" si="11"/>
        <v>0.62671875</v>
      </c>
      <c r="Q116" s="88">
        <f t="shared" si="12"/>
        <v>4.15671875</v>
      </c>
      <c r="R116" s="88">
        <f>MIN(0.5,SUMIFS(美育素质!L:L,美育素质!B:B,B116,美育素质!D:D,"=文化艺术实践"))</f>
        <v>0</v>
      </c>
      <c r="S116" s="88">
        <f>SUMIFS(美育素质!L:L,美育素质!B:B,B116,美育素质!D:D,"=校内外文化艺术竞赛")</f>
        <v>0</v>
      </c>
      <c r="T116" s="88">
        <f t="shared" si="13"/>
        <v>0</v>
      </c>
      <c r="U116" s="88">
        <f>MAX(0,SUMIFS(劳育素质!K:K,劳育素质!B:B,B116,劳育素质!D:D,"=劳动日常考核基础分")+SUMIFS(劳育素质!K:K,劳育素质!B:B,B116,劳育素质!D:D,"=活动与卫生加减分"))</f>
        <v>1.3893335</v>
      </c>
      <c r="V116" s="23">
        <f>SUMIFS(劳育素质!K:K,劳育素质!B:B,B116,劳育素质!D:D,"=志愿服务",劳育素质!F:F,"=A类+B类")</f>
        <v>0</v>
      </c>
      <c r="W116" s="23">
        <f>SUMIFS(劳育素质!K:K,劳育素质!B:B,B116,劳育素质!D:D,"=志愿服务",劳育素质!F:F,"=C类")</f>
        <v>0</v>
      </c>
      <c r="X116" s="23">
        <f t="shared" si="14"/>
        <v>0</v>
      </c>
      <c r="Y116" s="23">
        <f>SUMIFS(劳育素质!K:K,劳育素质!B:B,B116,劳育素质!D:D,"=实习实训")</f>
        <v>0</v>
      </c>
      <c r="Z116" s="23">
        <f t="shared" si="15"/>
        <v>1.3893335</v>
      </c>
      <c r="AA116" s="23">
        <f>SUMIFS(创新与实践素质!L:L,创新与实践素质!B:B,B116,创新与实践素质!D:D,"=创新创业素质")</f>
        <v>0</v>
      </c>
      <c r="AB116" s="23">
        <f>SUMIFS(创新与实践素质!L:L,创新与实践素质!B:B,B116,创新与实践素质!D:D,"=水平考试")</f>
        <v>0</v>
      </c>
      <c r="AC116" s="23">
        <f>SUMIFS(创新与实践素质!L:L,创新与实践素质!B:B,B116,创新与实践素质!D:D,"=社会实践")</f>
        <v>0</v>
      </c>
      <c r="AD116" s="23">
        <f>_xlfn.MAXIFS(创新与实践素质!L:L,创新与实践素质!B:B,B116,创新与实践素质!D:D,"=社会工作能力（工作表现）",创新与实践素质!G:G,"=上学期")+_xlfn.MAXIFS(创新与实践素质!L:L,创新与实践素质!B:B,B116,创新与实践素质!D:D,"=社会工作能力（工作表现）",创新与实践素质!G:G,"=下学期")</f>
        <v>0</v>
      </c>
      <c r="AE116" s="23">
        <f t="shared" si="16"/>
        <v>0</v>
      </c>
      <c r="AF116" s="23">
        <f t="shared" si="17"/>
        <v>54.93605225</v>
      </c>
    </row>
    <row r="117" spans="1:32">
      <c r="A117" s="41" t="s">
        <v>101</v>
      </c>
      <c r="B117" s="31" t="s">
        <v>123</v>
      </c>
      <c r="C117" s="41"/>
      <c r="D117" s="88">
        <f>SUMIFS(德育素质!H:H,德育素质!B:B,B117,德育素质!D:D,"=基本评定分")</f>
        <v>5.28</v>
      </c>
      <c r="E117" s="88">
        <f>MIN(2,SUMIFS(德育素质!H:H,德育素质!A:A,A117,德育素质!D:D,"=集体评定等级分",德育素质!E:E,"=班级考评等级")+SUMIFS(德育素质!H:H,德育素质!B:B,B117,德育素质!D:D,"=集体评定等级分"))</f>
        <v>1</v>
      </c>
      <c r="F117" s="88">
        <f>MIN(2,SUMIFS(德育素质!H:H,德育素质!B:B,B117,德育素质!D:D,"=社会责任记实分"))</f>
        <v>0</v>
      </c>
      <c r="G117" s="88">
        <f>SUMIFS(德育素质!H:H,德育素质!B:B,B117,德育素质!D:D,"=违纪违规扣分")</f>
        <v>0</v>
      </c>
      <c r="H117" s="88">
        <f>SUMIFS(德育素质!H:H,德育素质!B:B,B117,德育素质!D:D,"=荣誉称号加分")</f>
        <v>0</v>
      </c>
      <c r="I117" s="88">
        <f t="shared" si="9"/>
        <v>1</v>
      </c>
      <c r="J117" s="88">
        <f t="shared" si="10"/>
        <v>6.28</v>
      </c>
      <c r="K117" s="88">
        <f>(VLOOKUP(B117,智育素质!B:D,3,0)*10+50)*0.6</f>
        <v>30</v>
      </c>
      <c r="L117" s="88">
        <f>SUMIFS(体育素质!J:J,体育素质!B:B,B117,体育素质!D:D,"=体育课程成绩",体育素质!E:E,"=体育成绩")/40</f>
        <v>0</v>
      </c>
      <c r="M117" s="88">
        <f>SUMIFS(体育素质!L:L,体育素质!B:B,B117,体育素质!D:D,"=校内外体育竞赛")</f>
        <v>0</v>
      </c>
      <c r="N117" s="88">
        <f>SUMIFS(体育素质!L:L,体育素质!B:B,B117,体育素质!D:D,"=校内外体育活动",体育素质!E:E,"=早锻炼")</f>
        <v>0</v>
      </c>
      <c r="O117" s="88">
        <f>SUMIFS(体育素质!L:L,体育素质!B:B,B117,体育素质!D:D,"=校内外体育活动",体育素质!E:E,"=校园跑")</f>
        <v>0</v>
      </c>
      <c r="P117" s="88">
        <f t="shared" si="11"/>
        <v>0</v>
      </c>
      <c r="Q117" s="88">
        <f t="shared" si="12"/>
        <v>0</v>
      </c>
      <c r="R117" s="88">
        <f>MIN(0.5,SUMIFS(美育素质!L:L,美育素质!B:B,B117,美育素质!D:D,"=文化艺术实践"))</f>
        <v>0</v>
      </c>
      <c r="S117" s="88">
        <f>SUMIFS(美育素质!L:L,美育素质!B:B,B117,美育素质!D:D,"=校内外文化艺术竞赛")</f>
        <v>0</v>
      </c>
      <c r="T117" s="88">
        <f t="shared" si="13"/>
        <v>0</v>
      </c>
      <c r="U117" s="88">
        <f>MAX(0,SUMIFS(劳育素质!K:K,劳育素质!B:B,B117,劳育素质!D:D,"=劳动日常考核基础分")+SUMIFS(劳育素质!K:K,劳育素质!B:B,B117,劳育素质!D:D,"=活动与卫生加减分"))</f>
        <v>1.388</v>
      </c>
      <c r="V117" s="23">
        <f>SUMIFS(劳育素质!K:K,劳育素质!B:B,B117,劳育素质!D:D,"=志愿服务",劳育素质!F:F,"=A类+B类")</f>
        <v>0</v>
      </c>
      <c r="W117" s="23">
        <f>SUMIFS(劳育素质!K:K,劳育素质!B:B,B117,劳育素质!D:D,"=志愿服务",劳育素质!F:F,"=C类")</f>
        <v>0</v>
      </c>
      <c r="X117" s="23">
        <f t="shared" si="14"/>
        <v>0</v>
      </c>
      <c r="Y117" s="23">
        <f>SUMIFS(劳育素质!K:K,劳育素质!B:B,B117,劳育素质!D:D,"=实习实训")</f>
        <v>0</v>
      </c>
      <c r="Z117" s="23">
        <f t="shared" si="15"/>
        <v>1.388</v>
      </c>
      <c r="AA117" s="23">
        <f>SUMIFS(创新与实践素质!L:L,创新与实践素质!B:B,B117,创新与实践素质!D:D,"=创新创业素质")</f>
        <v>0</v>
      </c>
      <c r="AB117" s="23">
        <f>SUMIFS(创新与实践素质!L:L,创新与实践素质!B:B,B117,创新与实践素质!D:D,"=水平考试")</f>
        <v>0</v>
      </c>
      <c r="AC117" s="23">
        <f>SUMIFS(创新与实践素质!L:L,创新与实践素质!B:B,B117,创新与实践素质!D:D,"=社会实践")</f>
        <v>0</v>
      </c>
      <c r="AD117" s="23">
        <f>_xlfn.MAXIFS(创新与实践素质!L:L,创新与实践素质!B:B,B117,创新与实践素质!D:D,"=社会工作能力（工作表现）",创新与实践素质!G:G,"=上学期")+_xlfn.MAXIFS(创新与实践素质!L:L,创新与实践素质!B:B,B117,创新与实践素质!D:D,"=社会工作能力（工作表现）",创新与实践素质!G:G,"=下学期")</f>
        <v>0</v>
      </c>
      <c r="AE117" s="23">
        <f t="shared" si="16"/>
        <v>0</v>
      </c>
      <c r="AF117" s="23">
        <f t="shared" si="17"/>
        <v>37.668</v>
      </c>
    </row>
    <row r="118" spans="1:32">
      <c r="A118" s="41" t="s">
        <v>101</v>
      </c>
      <c r="B118" s="31" t="s">
        <v>124</v>
      </c>
      <c r="C118" s="41"/>
      <c r="D118" s="88">
        <f>SUMIFS(德育素质!H:H,德育素质!B:B,B118,德育素质!D:D,"=基本评定分")</f>
        <v>5.28</v>
      </c>
      <c r="E118" s="88">
        <f>MIN(2,SUMIFS(德育素质!H:H,德育素质!A:A,A118,德育素质!D:D,"=集体评定等级分",德育素质!E:E,"=班级考评等级")+SUMIFS(德育素质!H:H,德育素质!B:B,B118,德育素质!D:D,"=集体评定等级分"))</f>
        <v>1</v>
      </c>
      <c r="F118" s="88">
        <f>MIN(2,SUMIFS(德育素质!H:H,德育素质!B:B,B118,德育素质!D:D,"=社会责任记实分"))</f>
        <v>0</v>
      </c>
      <c r="G118" s="88">
        <f>SUMIFS(德育素质!H:H,德育素质!B:B,B118,德育素质!D:D,"=违纪违规扣分")</f>
        <v>0</v>
      </c>
      <c r="H118" s="88">
        <f>SUMIFS(德育素质!H:H,德育素质!B:B,B118,德育素质!D:D,"=荣誉称号加分")</f>
        <v>0</v>
      </c>
      <c r="I118" s="88">
        <f t="shared" si="9"/>
        <v>1</v>
      </c>
      <c r="J118" s="88">
        <f t="shared" si="10"/>
        <v>6.28</v>
      </c>
      <c r="K118" s="88">
        <f>(VLOOKUP(B118,智育素质!B:D,3,0)*10+50)*0.6</f>
        <v>42.144</v>
      </c>
      <c r="L118" s="88">
        <f>SUMIFS(体育素质!J:J,体育素质!B:B,B118,体育素质!D:D,"=体育课程成绩",体育素质!E:E,"=体育成绩")/40</f>
        <v>2.5975</v>
      </c>
      <c r="M118" s="88">
        <f>SUMIFS(体育素质!L:L,体育素质!B:B,B118,体育素质!D:D,"=校内外体育竞赛")</f>
        <v>0</v>
      </c>
      <c r="N118" s="88">
        <f>SUMIFS(体育素质!L:L,体育素质!B:B,B118,体育素质!D:D,"=校内外体育活动",体育素质!E:E,"=早锻炼")</f>
        <v>0</v>
      </c>
      <c r="O118" s="88">
        <f>SUMIFS(体育素质!L:L,体育素质!B:B,B118,体育素质!D:D,"=校内外体育活动",体育素质!E:E,"=校园跑")</f>
        <v>0.740833333333333</v>
      </c>
      <c r="P118" s="88">
        <f t="shared" si="11"/>
        <v>0.740833333333333</v>
      </c>
      <c r="Q118" s="88">
        <f t="shared" si="12"/>
        <v>3.33833333333333</v>
      </c>
      <c r="R118" s="88">
        <f>MIN(0.5,SUMIFS(美育素质!L:L,美育素质!B:B,B118,美育素质!D:D,"=文化艺术实践"))</f>
        <v>0</v>
      </c>
      <c r="S118" s="88">
        <f>SUMIFS(美育素质!L:L,美育素质!B:B,B118,美育素质!D:D,"=校内外文化艺术竞赛")</f>
        <v>0</v>
      </c>
      <c r="T118" s="88">
        <f t="shared" si="13"/>
        <v>0</v>
      </c>
      <c r="U118" s="88">
        <f>MAX(0,SUMIFS(劳育素质!K:K,劳育素质!B:B,B118,劳育素质!D:D,"=劳动日常考核基础分")+SUMIFS(劳育素质!K:K,劳育素质!B:B,B118,劳育素质!D:D,"=活动与卫生加减分"))</f>
        <v>1.5028</v>
      </c>
      <c r="V118" s="23">
        <f>SUMIFS(劳育素质!K:K,劳育素质!B:B,B118,劳育素质!D:D,"=志愿服务",劳育素质!F:F,"=A类+B类")</f>
        <v>0</v>
      </c>
      <c r="W118" s="23">
        <f>SUMIFS(劳育素质!K:K,劳育素质!B:B,B118,劳育素质!D:D,"=志愿服务",劳育素质!F:F,"=C类")</f>
        <v>0</v>
      </c>
      <c r="X118" s="23">
        <f t="shared" si="14"/>
        <v>0</v>
      </c>
      <c r="Y118" s="23">
        <f>SUMIFS(劳育素质!K:K,劳育素质!B:B,B118,劳育素质!D:D,"=实习实训")</f>
        <v>0</v>
      </c>
      <c r="Z118" s="23">
        <f t="shared" si="15"/>
        <v>1.5028</v>
      </c>
      <c r="AA118" s="23">
        <f>SUMIFS(创新与实践素质!L:L,创新与实践素质!B:B,B118,创新与实践素质!D:D,"=创新创业素质")</f>
        <v>0</v>
      </c>
      <c r="AB118" s="23">
        <f>SUMIFS(创新与实践素质!L:L,创新与实践素质!B:B,B118,创新与实践素质!D:D,"=水平考试")</f>
        <v>0</v>
      </c>
      <c r="AC118" s="23">
        <f>SUMIFS(创新与实践素质!L:L,创新与实践素质!B:B,B118,创新与实践素质!D:D,"=社会实践")</f>
        <v>0</v>
      </c>
      <c r="AD118" s="23">
        <f>_xlfn.MAXIFS(创新与实践素质!L:L,创新与实践素质!B:B,B118,创新与实践素质!D:D,"=社会工作能力（工作表现）",创新与实践素质!G:G,"=上学期")+_xlfn.MAXIFS(创新与实践素质!L:L,创新与实践素质!B:B,B118,创新与实践素质!D:D,"=社会工作能力（工作表现）",创新与实践素质!G:G,"=下学期")</f>
        <v>0</v>
      </c>
      <c r="AE118" s="23">
        <f t="shared" si="16"/>
        <v>0</v>
      </c>
      <c r="AF118" s="23">
        <f t="shared" si="17"/>
        <v>53.2651333333333</v>
      </c>
    </row>
    <row r="119" spans="1:32">
      <c r="A119" s="41" t="s">
        <v>101</v>
      </c>
      <c r="B119" s="31" t="s">
        <v>125</v>
      </c>
      <c r="C119" s="41"/>
      <c r="D119" s="88">
        <f>SUMIFS(德育素质!H:H,德育素质!B:B,B119,德育素质!D:D,"=基本评定分")</f>
        <v>5.28</v>
      </c>
      <c r="E119" s="88">
        <f>MIN(2,SUMIFS(德育素质!H:H,德育素质!A:A,A119,德育素质!D:D,"=集体评定等级分",德育素质!E:E,"=班级考评等级")+SUMIFS(德育素质!H:H,德育素质!B:B,B119,德育素质!D:D,"=集体评定等级分"))</f>
        <v>1</v>
      </c>
      <c r="F119" s="88">
        <f>MIN(2,SUMIFS(德育素质!H:H,德育素质!B:B,B119,德育素质!D:D,"=社会责任记实分"))</f>
        <v>0</v>
      </c>
      <c r="G119" s="88">
        <f>SUMIFS(德育素质!H:H,德育素质!B:B,B119,德育素质!D:D,"=违纪违规扣分")</f>
        <v>0</v>
      </c>
      <c r="H119" s="88">
        <f>SUMIFS(德育素质!H:H,德育素质!B:B,B119,德育素质!D:D,"=荣誉称号加分")</f>
        <v>0</v>
      </c>
      <c r="I119" s="88">
        <f t="shared" si="9"/>
        <v>1</v>
      </c>
      <c r="J119" s="88">
        <f t="shared" si="10"/>
        <v>6.28</v>
      </c>
      <c r="K119" s="88">
        <f>(VLOOKUP(B119,智育素质!B:D,3,0)*10+50)*0.6</f>
        <v>43.872</v>
      </c>
      <c r="L119" s="88">
        <f>SUMIFS(体育素质!J:J,体育素质!B:B,B119,体育素质!D:D,"=体育课程成绩",体育素质!E:E,"=体育成绩")/40</f>
        <v>3.515</v>
      </c>
      <c r="M119" s="88">
        <f>SUMIFS(体育素质!L:L,体育素质!B:B,B119,体育素质!D:D,"=校内外体育竞赛")</f>
        <v>0</v>
      </c>
      <c r="N119" s="88">
        <f>SUMIFS(体育素质!L:L,体育素质!B:B,B119,体育素质!D:D,"=校内外体育活动",体育素质!E:E,"=早锻炼")</f>
        <v>0</v>
      </c>
      <c r="O119" s="88">
        <f>SUMIFS(体育素质!L:L,体育素质!B:B,B119,体育素质!D:D,"=校内外体育活动",体育素质!E:E,"=校园跑")</f>
        <v>0.625</v>
      </c>
      <c r="P119" s="88">
        <f t="shared" si="11"/>
        <v>0.625</v>
      </c>
      <c r="Q119" s="88">
        <f t="shared" si="12"/>
        <v>4.14</v>
      </c>
      <c r="R119" s="88">
        <f>MIN(0.5,SUMIFS(美育素质!L:L,美育素质!B:B,B119,美育素质!D:D,"=文化艺术实践"))</f>
        <v>0</v>
      </c>
      <c r="S119" s="88">
        <f>SUMIFS(美育素质!L:L,美育素质!B:B,B119,美育素质!D:D,"=校内外文化艺术竞赛")</f>
        <v>0</v>
      </c>
      <c r="T119" s="88">
        <f t="shared" si="13"/>
        <v>0</v>
      </c>
      <c r="U119" s="88">
        <f>MAX(0,SUMIFS(劳育素质!K:K,劳育素质!B:B,B119,劳育素质!D:D,"=劳动日常考核基础分")+SUMIFS(劳育素质!K:K,劳育素质!B:B,B119,劳育素质!D:D,"=活动与卫生加减分"))</f>
        <v>1.36826666666667</v>
      </c>
      <c r="V119" s="23">
        <f>SUMIFS(劳育素质!K:K,劳育素质!B:B,B119,劳育素质!D:D,"=志愿服务",劳育素质!F:F,"=A类+B类")</f>
        <v>0</v>
      </c>
      <c r="W119" s="23">
        <f>SUMIFS(劳育素质!K:K,劳育素质!B:B,B119,劳育素质!D:D,"=志愿服务",劳育素质!F:F,"=C类")</f>
        <v>0</v>
      </c>
      <c r="X119" s="23">
        <f t="shared" si="14"/>
        <v>0</v>
      </c>
      <c r="Y119" s="23">
        <f>SUMIFS(劳育素质!K:K,劳育素质!B:B,B119,劳育素质!D:D,"=实习实训")</f>
        <v>0</v>
      </c>
      <c r="Z119" s="23">
        <f t="shared" si="15"/>
        <v>1.36826666666667</v>
      </c>
      <c r="AA119" s="23">
        <f>SUMIFS(创新与实践素质!L:L,创新与实践素质!B:B,B119,创新与实践素质!D:D,"=创新创业素质")</f>
        <v>0</v>
      </c>
      <c r="AB119" s="23">
        <f>SUMIFS(创新与实践素质!L:L,创新与实践素质!B:B,B119,创新与实践素质!D:D,"=水平考试")</f>
        <v>0</v>
      </c>
      <c r="AC119" s="23">
        <f>SUMIFS(创新与实践素质!L:L,创新与实践素质!B:B,B119,创新与实践素质!D:D,"=社会实践")</f>
        <v>0</v>
      </c>
      <c r="AD119" s="23">
        <f>_xlfn.MAXIFS(创新与实践素质!L:L,创新与实践素质!B:B,B119,创新与实践素质!D:D,"=社会工作能力（工作表现）",创新与实践素质!G:G,"=上学期")+_xlfn.MAXIFS(创新与实践素质!L:L,创新与实践素质!B:B,B119,创新与实践素质!D:D,"=社会工作能力（工作表现）",创新与实践素质!G:G,"=下学期")</f>
        <v>0</v>
      </c>
      <c r="AE119" s="23">
        <f t="shared" si="16"/>
        <v>0</v>
      </c>
      <c r="AF119" s="23">
        <f t="shared" si="17"/>
        <v>55.6602666666667</v>
      </c>
    </row>
    <row r="120" spans="1:32">
      <c r="A120" s="41" t="s">
        <v>101</v>
      </c>
      <c r="B120" s="31" t="s">
        <v>126</v>
      </c>
      <c r="C120" s="41"/>
      <c r="D120" s="88">
        <f>SUMIFS(德育素质!H:H,德育素质!B:B,B120,德育素质!D:D,"=基本评定分")</f>
        <v>6</v>
      </c>
      <c r="E120" s="88">
        <f>MIN(2,SUMIFS(德育素质!H:H,德育素质!A:A,A120,德育素质!D:D,"=集体评定等级分",德育素质!E:E,"=班级考评等级")+SUMIFS(德育素质!H:H,德育素质!B:B,B120,德育素质!D:D,"=集体评定等级分"))</f>
        <v>1</v>
      </c>
      <c r="F120" s="88">
        <f>MIN(2,SUMIFS(德育素质!H:H,德育素质!B:B,B120,德育素质!D:D,"=社会责任记实分"))</f>
        <v>0</v>
      </c>
      <c r="G120" s="88">
        <f>SUMIFS(德育素质!H:H,德育素质!B:B,B120,德育素质!D:D,"=违纪违规扣分")</f>
        <v>0</v>
      </c>
      <c r="H120" s="88">
        <f>SUMIFS(德育素质!H:H,德育素质!B:B,B120,德育素质!D:D,"=荣誉称号加分")</f>
        <v>0</v>
      </c>
      <c r="I120" s="88">
        <f t="shared" si="9"/>
        <v>1</v>
      </c>
      <c r="J120" s="88">
        <f t="shared" si="10"/>
        <v>7</v>
      </c>
      <c r="K120" s="88">
        <f>(VLOOKUP(B120,智育素质!B:D,3,0)*10+50)*0.6</f>
        <v>47.658</v>
      </c>
      <c r="L120" s="88">
        <f>SUMIFS(体育素质!J:J,体育素质!B:B,B120,体育素质!D:D,"=体育课程成绩",体育素质!E:E,"=体育成绩")/40</f>
        <v>3.275</v>
      </c>
      <c r="M120" s="88">
        <f>SUMIFS(体育素质!L:L,体育素质!B:B,B120,体育素质!D:D,"=校内外体育竞赛")</f>
        <v>0</v>
      </c>
      <c r="N120" s="88">
        <f>SUMIFS(体育素质!L:L,体育素质!B:B,B120,体育素质!D:D,"=校内外体育活动",体育素质!E:E,"=早锻炼")</f>
        <v>0</v>
      </c>
      <c r="O120" s="88">
        <f>SUMIFS(体育素质!L:L,体育素质!B:B,B120,体育素质!D:D,"=校内外体育活动",体育素质!E:E,"=校园跑")</f>
        <v>0.639635416666667</v>
      </c>
      <c r="P120" s="88">
        <f t="shared" si="11"/>
        <v>0.639635416666667</v>
      </c>
      <c r="Q120" s="88">
        <f t="shared" si="12"/>
        <v>3.91463541666667</v>
      </c>
      <c r="R120" s="88">
        <f>MIN(0.5,SUMIFS(美育素质!L:L,美育素质!B:B,B120,美育素质!D:D,"=文化艺术实践"))</f>
        <v>0</v>
      </c>
      <c r="S120" s="88">
        <f>SUMIFS(美育素质!L:L,美育素质!B:B,B120,美育素质!D:D,"=校内外文化艺术竞赛")</f>
        <v>0.05</v>
      </c>
      <c r="T120" s="88">
        <f t="shared" si="13"/>
        <v>0.05</v>
      </c>
      <c r="U120" s="88">
        <f>MAX(0,SUMIFS(劳育素质!K:K,劳育素质!B:B,B120,劳育素质!D:D,"=劳动日常考核基础分")+SUMIFS(劳育素质!K:K,劳育素质!B:B,B120,劳育素质!D:D,"=活动与卫生加减分"))</f>
        <v>1.481</v>
      </c>
      <c r="V120" s="23">
        <f>SUMIFS(劳育素质!K:K,劳育素质!B:B,B120,劳育素质!D:D,"=志愿服务",劳育素质!F:F,"=A类+B类")</f>
        <v>0</v>
      </c>
      <c r="W120" s="23">
        <f>SUMIFS(劳育素质!K:K,劳育素质!B:B,B120,劳育素质!D:D,"=志愿服务",劳育素质!F:F,"=C类")</f>
        <v>0</v>
      </c>
      <c r="X120" s="23">
        <f t="shared" si="14"/>
        <v>0</v>
      </c>
      <c r="Y120" s="23">
        <f>SUMIFS(劳育素质!K:K,劳育素质!B:B,B120,劳育素质!D:D,"=实习实训")</f>
        <v>0</v>
      </c>
      <c r="Z120" s="23">
        <f t="shared" si="15"/>
        <v>1.481</v>
      </c>
      <c r="AA120" s="23">
        <f>SUMIFS(创新与实践素质!L:L,创新与实践素质!B:B,B120,创新与实践素质!D:D,"=创新创业素质")</f>
        <v>0</v>
      </c>
      <c r="AB120" s="23">
        <f>SUMIFS(创新与实践素质!L:L,创新与实践素质!B:B,B120,创新与实践素质!D:D,"=水平考试")</f>
        <v>0</v>
      </c>
      <c r="AC120" s="23">
        <f>SUMIFS(创新与实践素质!L:L,创新与实践素质!B:B,B120,创新与实践素质!D:D,"=社会实践")</f>
        <v>0</v>
      </c>
      <c r="AD120" s="23">
        <f>_xlfn.MAXIFS(创新与实践素质!L:L,创新与实践素质!B:B,B120,创新与实践素质!D:D,"=社会工作能力（工作表现）",创新与实践素质!G:G,"=上学期")+_xlfn.MAXIFS(创新与实践素质!L:L,创新与实践素质!B:B,B120,创新与实践素质!D:D,"=社会工作能力（工作表现）",创新与实践素质!G:G,"=下学期")</f>
        <v>1</v>
      </c>
      <c r="AE120" s="23">
        <f t="shared" si="16"/>
        <v>1</v>
      </c>
      <c r="AF120" s="23">
        <f t="shared" si="17"/>
        <v>61.1036354166667</v>
      </c>
    </row>
    <row r="121" spans="1:32">
      <c r="A121" s="41" t="s">
        <v>101</v>
      </c>
      <c r="B121" s="31" t="s">
        <v>127</v>
      </c>
      <c r="C121" s="41"/>
      <c r="D121" s="88">
        <f>SUMIFS(德育素质!H:H,德育素质!B:B,B121,德育素质!D:D,"=基本评定分")</f>
        <v>5.28</v>
      </c>
      <c r="E121" s="88">
        <f>MIN(2,SUMIFS(德育素质!H:H,德育素质!A:A,A121,德育素质!D:D,"=集体评定等级分",德育素质!E:E,"=班级考评等级")+SUMIFS(德育素质!H:H,德育素质!B:B,B121,德育素质!D:D,"=集体评定等级分"))</f>
        <v>1</v>
      </c>
      <c r="F121" s="88">
        <f>MIN(2,SUMIFS(德育素质!H:H,德育素质!B:B,B121,德育素质!D:D,"=社会责任记实分"))</f>
        <v>0</v>
      </c>
      <c r="G121" s="88">
        <f>SUMIFS(德育素质!H:H,德育素质!B:B,B121,德育素质!D:D,"=违纪违规扣分")</f>
        <v>0</v>
      </c>
      <c r="H121" s="88">
        <f>SUMIFS(德育素质!H:H,德育素质!B:B,B121,德育素质!D:D,"=荣誉称号加分")</f>
        <v>0</v>
      </c>
      <c r="I121" s="88">
        <f t="shared" si="9"/>
        <v>1</v>
      </c>
      <c r="J121" s="88">
        <f t="shared" si="10"/>
        <v>6.28</v>
      </c>
      <c r="K121" s="88">
        <f>(VLOOKUP(B121,智育素质!B:D,3,0)*10+50)*0.6</f>
        <v>45.084</v>
      </c>
      <c r="L121" s="88">
        <f>SUMIFS(体育素质!J:J,体育素质!B:B,B121,体育素质!D:D,"=体育课程成绩",体育素质!E:E,"=体育成绩")/40</f>
        <v>3.78</v>
      </c>
      <c r="M121" s="88">
        <f>SUMIFS(体育素质!L:L,体育素质!B:B,B121,体育素质!D:D,"=校内外体育竞赛")</f>
        <v>0</v>
      </c>
      <c r="N121" s="88">
        <f>SUMIFS(体育素质!L:L,体育素质!B:B,B121,体育素质!D:D,"=校内外体育活动",体育素质!E:E,"=早锻炼")</f>
        <v>0</v>
      </c>
      <c r="O121" s="88">
        <f>SUMIFS(体育素质!L:L,体育素质!B:B,B121,体育素质!D:D,"=校内外体育活动",体育素质!E:E,"=校园跑")</f>
        <v>0.5</v>
      </c>
      <c r="P121" s="88">
        <f t="shared" si="11"/>
        <v>0.5</v>
      </c>
      <c r="Q121" s="88">
        <f t="shared" si="12"/>
        <v>4.28</v>
      </c>
      <c r="R121" s="88">
        <f>MIN(0.5,SUMIFS(美育素质!L:L,美育素质!B:B,B121,美育素质!D:D,"=文化艺术实践"))</f>
        <v>0</v>
      </c>
      <c r="S121" s="88">
        <f>SUMIFS(美育素质!L:L,美育素质!B:B,B121,美育素质!D:D,"=校内外文化艺术竞赛")</f>
        <v>0.25</v>
      </c>
      <c r="T121" s="88">
        <f t="shared" si="13"/>
        <v>0.25</v>
      </c>
      <c r="U121" s="88">
        <f>MAX(0,SUMIFS(劳育素质!K:K,劳育素质!B:B,B121,劳育素质!D:D,"=劳动日常考核基础分")+SUMIFS(劳育素质!K:K,劳育素质!B:B,B121,劳育素质!D:D,"=活动与卫生加减分"))</f>
        <v>1.54366666666667</v>
      </c>
      <c r="V121" s="23">
        <f>SUMIFS(劳育素质!K:K,劳育素质!B:B,B121,劳育素质!D:D,"=志愿服务",劳育素质!F:F,"=A类+B类")</f>
        <v>0</v>
      </c>
      <c r="W121" s="23">
        <f>SUMIFS(劳育素质!K:K,劳育素质!B:B,B121,劳育素质!D:D,"=志愿服务",劳育素质!F:F,"=C类")</f>
        <v>0</v>
      </c>
      <c r="X121" s="23">
        <f t="shared" si="14"/>
        <v>0</v>
      </c>
      <c r="Y121" s="23">
        <f>SUMIFS(劳育素质!K:K,劳育素质!B:B,B121,劳育素质!D:D,"=实习实训")</f>
        <v>0</v>
      </c>
      <c r="Z121" s="23">
        <f t="shared" si="15"/>
        <v>1.54366666666667</v>
      </c>
      <c r="AA121" s="23">
        <f>SUMIFS(创新与实践素质!L:L,创新与实践素质!B:B,B121,创新与实践素质!D:D,"=创新创业素质")</f>
        <v>0</v>
      </c>
      <c r="AB121" s="23">
        <f>SUMIFS(创新与实践素质!L:L,创新与实践素质!B:B,B121,创新与实践素质!D:D,"=水平考试")</f>
        <v>0</v>
      </c>
      <c r="AC121" s="23">
        <f>SUMIFS(创新与实践素质!L:L,创新与实践素质!B:B,B121,创新与实践素质!D:D,"=社会实践")</f>
        <v>0</v>
      </c>
      <c r="AD121" s="23">
        <f>_xlfn.MAXIFS(创新与实践素质!L:L,创新与实践素质!B:B,B121,创新与实践素质!D:D,"=社会工作能力（工作表现）",创新与实践素质!G:G,"=上学期")+_xlfn.MAXIFS(创新与实践素质!L:L,创新与实践素质!B:B,B121,创新与实践素质!D:D,"=社会工作能力（工作表现）",创新与实践素质!G:G,"=下学期")</f>
        <v>0</v>
      </c>
      <c r="AE121" s="23">
        <f t="shared" si="16"/>
        <v>0</v>
      </c>
      <c r="AF121" s="23">
        <f t="shared" si="17"/>
        <v>57.4376666666667</v>
      </c>
    </row>
    <row r="122" spans="1:32">
      <c r="A122" s="41" t="s">
        <v>101</v>
      </c>
      <c r="B122" s="31" t="s">
        <v>128</v>
      </c>
      <c r="C122" s="41"/>
      <c r="D122" s="88">
        <f>SUMIFS(德育素质!H:H,德育素质!B:B,B122,德育素质!D:D,"=基本评定分")</f>
        <v>5.28</v>
      </c>
      <c r="E122" s="88">
        <f>MIN(2,SUMIFS(德育素质!H:H,德育素质!A:A,A122,德育素质!D:D,"=集体评定等级分",德育素质!E:E,"=班级考评等级")+SUMIFS(德育素质!H:H,德育素质!B:B,B122,德育素质!D:D,"=集体评定等级分"))</f>
        <v>1</v>
      </c>
      <c r="F122" s="88">
        <f>MIN(2,SUMIFS(德育素质!H:H,德育素质!B:B,B122,德育素质!D:D,"=社会责任记实分"))</f>
        <v>0</v>
      </c>
      <c r="G122" s="88">
        <f>SUMIFS(德育素质!H:H,德育素质!B:B,B122,德育素质!D:D,"=违纪违规扣分")</f>
        <v>0</v>
      </c>
      <c r="H122" s="88">
        <f>SUMIFS(德育素质!H:H,德育素质!B:B,B122,德育素质!D:D,"=荣誉称号加分")</f>
        <v>0</v>
      </c>
      <c r="I122" s="88">
        <f t="shared" si="9"/>
        <v>1</v>
      </c>
      <c r="J122" s="88">
        <f t="shared" si="10"/>
        <v>6.28</v>
      </c>
      <c r="K122" s="88">
        <f>(VLOOKUP(B122,智育素质!B:D,3,0)*10+50)*0.6</f>
        <v>44.04</v>
      </c>
      <c r="L122" s="88">
        <f>SUMIFS(体育素质!J:J,体育素质!B:B,B122,体育素质!D:D,"=体育课程成绩",体育素质!E:E,"=体育成绩")/40</f>
        <v>3.455</v>
      </c>
      <c r="M122" s="88">
        <f>SUMIFS(体育素质!L:L,体育素质!B:B,B122,体育素质!D:D,"=校内外体育竞赛")</f>
        <v>0</v>
      </c>
      <c r="N122" s="88">
        <f>SUMIFS(体育素质!L:L,体育素质!B:B,B122,体育素质!D:D,"=校内外体育活动",体育素质!E:E,"=早锻炼")</f>
        <v>0</v>
      </c>
      <c r="O122" s="88">
        <f>SUMIFS(体育素质!L:L,体育素质!B:B,B122,体育素质!D:D,"=校内外体育活动",体育素质!E:E,"=校园跑")</f>
        <v>0.625</v>
      </c>
      <c r="P122" s="88">
        <f t="shared" si="11"/>
        <v>0.625</v>
      </c>
      <c r="Q122" s="88">
        <f t="shared" si="12"/>
        <v>4.08</v>
      </c>
      <c r="R122" s="88">
        <f>MIN(0.5,SUMIFS(美育素质!L:L,美育素质!B:B,B122,美育素质!D:D,"=文化艺术实践"))</f>
        <v>0</v>
      </c>
      <c r="S122" s="88">
        <f>SUMIFS(美育素质!L:L,美育素质!B:B,B122,美育素质!D:D,"=校内外文化艺术竞赛")</f>
        <v>0</v>
      </c>
      <c r="T122" s="88">
        <f t="shared" si="13"/>
        <v>0</v>
      </c>
      <c r="U122" s="88">
        <f>MAX(0,SUMIFS(劳育素质!K:K,劳育素质!B:B,B122,劳育素质!D:D,"=劳动日常考核基础分")+SUMIFS(劳育素质!K:K,劳育素质!B:B,B122,劳育素质!D:D,"=活动与卫生加减分"))</f>
        <v>1.36826666666667</v>
      </c>
      <c r="V122" s="23">
        <f>SUMIFS(劳育素质!K:K,劳育素质!B:B,B122,劳育素质!D:D,"=志愿服务",劳育素质!F:F,"=A类+B类")</f>
        <v>0</v>
      </c>
      <c r="W122" s="23">
        <f>SUMIFS(劳育素质!K:K,劳育素质!B:B,B122,劳育素质!D:D,"=志愿服务",劳育素质!F:F,"=C类")</f>
        <v>0</v>
      </c>
      <c r="X122" s="23">
        <f t="shared" si="14"/>
        <v>0</v>
      </c>
      <c r="Y122" s="23">
        <f>SUMIFS(劳育素质!K:K,劳育素质!B:B,B122,劳育素质!D:D,"=实习实训")</f>
        <v>0</v>
      </c>
      <c r="Z122" s="23">
        <f t="shared" si="15"/>
        <v>1.36826666666667</v>
      </c>
      <c r="AA122" s="23">
        <f>SUMIFS(创新与实践素质!L:L,创新与实践素质!B:B,B122,创新与实践素质!D:D,"=创新创业素质")</f>
        <v>0</v>
      </c>
      <c r="AB122" s="23">
        <f>SUMIFS(创新与实践素质!L:L,创新与实践素质!B:B,B122,创新与实践素质!D:D,"=水平考试")</f>
        <v>0</v>
      </c>
      <c r="AC122" s="23">
        <f>SUMIFS(创新与实践素质!L:L,创新与实践素质!B:B,B122,创新与实践素质!D:D,"=社会实践")</f>
        <v>0</v>
      </c>
      <c r="AD122" s="23">
        <f>_xlfn.MAXIFS(创新与实践素质!L:L,创新与实践素质!B:B,B122,创新与实践素质!D:D,"=社会工作能力（工作表现）",创新与实践素质!G:G,"=上学期")+_xlfn.MAXIFS(创新与实践素质!L:L,创新与实践素质!B:B,B122,创新与实践素质!D:D,"=社会工作能力（工作表现）",创新与实践素质!G:G,"=下学期")</f>
        <v>0</v>
      </c>
      <c r="AE122" s="23">
        <f t="shared" si="16"/>
        <v>0</v>
      </c>
      <c r="AF122" s="23">
        <f t="shared" si="17"/>
        <v>55.7682666666667</v>
      </c>
    </row>
    <row r="123" spans="1:32">
      <c r="A123" s="41" t="s">
        <v>101</v>
      </c>
      <c r="B123" s="31" t="s">
        <v>129</v>
      </c>
      <c r="C123" s="41"/>
      <c r="D123" s="88">
        <f>SUMIFS(德育素质!H:H,德育素质!B:B,B123,德育素质!D:D,"=基本评定分")</f>
        <v>5.28</v>
      </c>
      <c r="E123" s="88">
        <f>MIN(2,SUMIFS(德育素质!H:H,德育素质!A:A,A123,德育素质!D:D,"=集体评定等级分",德育素质!E:E,"=班级考评等级")+SUMIFS(德育素质!H:H,德育素质!B:B,B123,德育素质!D:D,"=集体评定等级分"))</f>
        <v>1</v>
      </c>
      <c r="F123" s="88">
        <f>MIN(2,SUMIFS(德育素质!H:H,德育素质!B:B,B123,德育素质!D:D,"=社会责任记实分"))</f>
        <v>0</v>
      </c>
      <c r="G123" s="88">
        <f>SUMIFS(德育素质!H:H,德育素质!B:B,B123,德育素质!D:D,"=违纪违规扣分")</f>
        <v>0</v>
      </c>
      <c r="H123" s="88">
        <f>SUMIFS(德育素质!H:H,德育素质!B:B,B123,德育素质!D:D,"=荣誉称号加分")</f>
        <v>0</v>
      </c>
      <c r="I123" s="88">
        <f t="shared" si="9"/>
        <v>1</v>
      </c>
      <c r="J123" s="88">
        <f t="shared" si="10"/>
        <v>6.28</v>
      </c>
      <c r="K123" s="88">
        <f>(VLOOKUP(B123,智育素质!B:D,3,0)*10+50)*0.6</f>
        <v>42.174</v>
      </c>
      <c r="L123" s="88">
        <f>SUMIFS(体育素质!J:J,体育素质!B:B,B123,体育素质!D:D,"=体育课程成绩",体育素质!E:E,"=体育成绩")/40</f>
        <v>3.625</v>
      </c>
      <c r="M123" s="88">
        <f>SUMIFS(体育素质!L:L,体育素质!B:B,B123,体育素质!D:D,"=校内外体育竞赛")</f>
        <v>0</v>
      </c>
      <c r="N123" s="88">
        <f>SUMIFS(体育素质!L:L,体育素质!B:B,B123,体育素质!D:D,"=校内外体育活动",体育素质!E:E,"=早锻炼")</f>
        <v>0</v>
      </c>
      <c r="O123" s="88">
        <f>SUMIFS(体育素质!L:L,体育素质!B:B,B123,体育素质!D:D,"=校内外体育活动",体育素质!E:E,"=校园跑")</f>
        <v>0.76296875</v>
      </c>
      <c r="P123" s="88">
        <f t="shared" si="11"/>
        <v>0.76296875</v>
      </c>
      <c r="Q123" s="88">
        <f t="shared" si="12"/>
        <v>4.38796875</v>
      </c>
      <c r="R123" s="88">
        <f>MIN(0.5,SUMIFS(美育素质!L:L,美育素质!B:B,B123,美育素质!D:D,"=文化艺术实践"))</f>
        <v>0</v>
      </c>
      <c r="S123" s="88">
        <f>SUMIFS(美育素质!L:L,美育素质!B:B,B123,美育素质!D:D,"=校内外文化艺术竞赛")</f>
        <v>0</v>
      </c>
      <c r="T123" s="88">
        <f t="shared" si="13"/>
        <v>0</v>
      </c>
      <c r="U123" s="88">
        <f>MAX(0,SUMIFS(劳育素质!K:K,劳育素质!B:B,B123,劳育素质!D:D,"=劳动日常考核基础分")+SUMIFS(劳育素质!K:K,劳育素质!B:B,B123,劳育素质!D:D,"=活动与卫生加减分"))</f>
        <v>1.38473333333333</v>
      </c>
      <c r="V123" s="23">
        <f>SUMIFS(劳育素质!K:K,劳育素质!B:B,B123,劳育素质!D:D,"=志愿服务",劳育素质!F:F,"=A类+B类")</f>
        <v>1.35</v>
      </c>
      <c r="W123" s="23">
        <f>SUMIFS(劳育素质!K:K,劳育素质!B:B,B123,劳育素质!D:D,"=志愿服务",劳育素质!F:F,"=C类")</f>
        <v>0</v>
      </c>
      <c r="X123" s="23">
        <f t="shared" si="14"/>
        <v>1.35</v>
      </c>
      <c r="Y123" s="23">
        <f>SUMIFS(劳育素质!K:K,劳育素质!B:B,B123,劳育素质!D:D,"=实习实训")</f>
        <v>0</v>
      </c>
      <c r="Z123" s="23">
        <f t="shared" si="15"/>
        <v>2.73473333333333</v>
      </c>
      <c r="AA123" s="23">
        <f>SUMIFS(创新与实践素质!L:L,创新与实践素质!B:B,B123,创新与实践素质!D:D,"=创新创业素质")</f>
        <v>0</v>
      </c>
      <c r="AB123" s="23">
        <f>SUMIFS(创新与实践素质!L:L,创新与实践素质!B:B,B123,创新与实践素质!D:D,"=水平考试")</f>
        <v>0</v>
      </c>
      <c r="AC123" s="23">
        <f>SUMIFS(创新与实践素质!L:L,创新与实践素质!B:B,B123,创新与实践素质!D:D,"=社会实践")</f>
        <v>0</v>
      </c>
      <c r="AD123" s="23">
        <f>_xlfn.MAXIFS(创新与实践素质!L:L,创新与实践素质!B:B,B123,创新与实践素质!D:D,"=社会工作能力（工作表现）",创新与实践素质!G:G,"=上学期")+_xlfn.MAXIFS(创新与实践素质!L:L,创新与实践素质!B:B,B123,创新与实践素质!D:D,"=社会工作能力（工作表现）",创新与实践素质!G:G,"=下学期")</f>
        <v>0</v>
      </c>
      <c r="AE123" s="23">
        <f t="shared" si="16"/>
        <v>0</v>
      </c>
      <c r="AF123" s="23">
        <f t="shared" si="17"/>
        <v>55.5767020833333</v>
      </c>
    </row>
    <row r="124" spans="1:32">
      <c r="A124" s="41" t="s">
        <v>101</v>
      </c>
      <c r="B124" s="31" t="s">
        <v>130</v>
      </c>
      <c r="C124" s="41"/>
      <c r="D124" s="88">
        <f>SUMIFS(德育素质!H:H,德育素质!B:B,B124,德育素质!D:D,"=基本评定分")</f>
        <v>5.28</v>
      </c>
      <c r="E124" s="88">
        <f>MIN(2,SUMIFS(德育素质!H:H,德育素质!A:A,A124,德育素质!D:D,"=集体评定等级分",德育素质!E:E,"=班级考评等级")+SUMIFS(德育素质!H:H,德育素质!B:B,B124,德育素质!D:D,"=集体评定等级分"))</f>
        <v>1</v>
      </c>
      <c r="F124" s="88">
        <f>MIN(2,SUMIFS(德育素质!H:H,德育素质!B:B,B124,德育素质!D:D,"=社会责任记实分"))</f>
        <v>0</v>
      </c>
      <c r="G124" s="88">
        <f>SUMIFS(德育素质!H:H,德育素质!B:B,B124,德育素质!D:D,"=违纪违规扣分")</f>
        <v>0</v>
      </c>
      <c r="H124" s="88">
        <f>SUMIFS(德育素质!H:H,德育素质!B:B,B124,德育素质!D:D,"=荣誉称号加分")</f>
        <v>0</v>
      </c>
      <c r="I124" s="88">
        <f t="shared" si="9"/>
        <v>1</v>
      </c>
      <c r="J124" s="88">
        <f t="shared" si="10"/>
        <v>6.28</v>
      </c>
      <c r="K124" s="88">
        <f>(VLOOKUP(B124,智育素质!B:D,3,0)*10+50)*0.6</f>
        <v>41.244</v>
      </c>
      <c r="L124" s="88">
        <f>SUMIFS(体育素质!J:J,体育素质!B:B,B124,体育素质!D:D,"=体育课程成绩",体育素质!E:E,"=体育成绩")/40</f>
        <v>3.225</v>
      </c>
      <c r="M124" s="88">
        <f>SUMIFS(体育素质!L:L,体育素质!B:B,B124,体育素质!D:D,"=校内外体育竞赛")</f>
        <v>0</v>
      </c>
      <c r="N124" s="88">
        <f>SUMIFS(体育素质!L:L,体育素质!B:B,B124,体育素质!D:D,"=校内外体育活动",体育素质!E:E,"=早锻炼")</f>
        <v>0</v>
      </c>
      <c r="O124" s="88">
        <f>SUMIFS(体育素质!L:L,体育素质!B:B,B124,体育素质!D:D,"=校内外体育活动",体育素质!E:E,"=校园跑")</f>
        <v>0.625</v>
      </c>
      <c r="P124" s="88">
        <f t="shared" si="11"/>
        <v>0.625</v>
      </c>
      <c r="Q124" s="88">
        <f t="shared" si="12"/>
        <v>3.85</v>
      </c>
      <c r="R124" s="88">
        <f>MIN(0.5,SUMIFS(美育素质!L:L,美育素质!B:B,B124,美育素质!D:D,"=文化艺术实践"))</f>
        <v>0</v>
      </c>
      <c r="S124" s="88">
        <f>SUMIFS(美育素质!L:L,美育素质!B:B,B124,美育素质!D:D,"=校内外文化艺术竞赛")</f>
        <v>0</v>
      </c>
      <c r="T124" s="88">
        <f t="shared" si="13"/>
        <v>0</v>
      </c>
      <c r="U124" s="88">
        <f>MAX(0,SUMIFS(劳育素质!K:K,劳育素质!B:B,B124,劳育素质!D:D,"=劳动日常考核基础分")+SUMIFS(劳育素质!K:K,劳育素质!B:B,B124,劳育素质!D:D,"=活动与卫生加减分"))</f>
        <v>1.36826666666667</v>
      </c>
      <c r="V124" s="23">
        <f>SUMIFS(劳育素质!K:K,劳育素质!B:B,B124,劳育素质!D:D,"=志愿服务",劳育素质!F:F,"=A类+B类")</f>
        <v>0</v>
      </c>
      <c r="W124" s="23">
        <f>SUMIFS(劳育素质!K:K,劳育素质!B:B,B124,劳育素质!D:D,"=志愿服务",劳育素质!F:F,"=C类")</f>
        <v>0</v>
      </c>
      <c r="X124" s="23">
        <f t="shared" si="14"/>
        <v>0</v>
      </c>
      <c r="Y124" s="23">
        <f>SUMIFS(劳育素质!K:K,劳育素质!B:B,B124,劳育素质!D:D,"=实习实训")</f>
        <v>0</v>
      </c>
      <c r="Z124" s="23">
        <f t="shared" si="15"/>
        <v>1.36826666666667</v>
      </c>
      <c r="AA124" s="23">
        <f>SUMIFS(创新与实践素质!L:L,创新与实践素质!B:B,B124,创新与实践素质!D:D,"=创新创业素质")</f>
        <v>0</v>
      </c>
      <c r="AB124" s="23">
        <f>SUMIFS(创新与实践素质!L:L,创新与实践素质!B:B,B124,创新与实践素质!D:D,"=水平考试")</f>
        <v>0</v>
      </c>
      <c r="AC124" s="23">
        <f>SUMIFS(创新与实践素质!L:L,创新与实践素质!B:B,B124,创新与实践素质!D:D,"=社会实践")</f>
        <v>0</v>
      </c>
      <c r="AD124" s="23">
        <f>_xlfn.MAXIFS(创新与实践素质!L:L,创新与实践素质!B:B,B124,创新与实践素质!D:D,"=社会工作能力（工作表现）",创新与实践素质!G:G,"=上学期")+_xlfn.MAXIFS(创新与实践素质!L:L,创新与实践素质!B:B,B124,创新与实践素质!D:D,"=社会工作能力（工作表现）",创新与实践素质!G:G,"=下学期")</f>
        <v>0</v>
      </c>
      <c r="AE124" s="23">
        <f t="shared" si="16"/>
        <v>0</v>
      </c>
      <c r="AF124" s="23">
        <f t="shared" si="17"/>
        <v>52.7422666666667</v>
      </c>
    </row>
    <row r="125" spans="1:32">
      <c r="A125" s="41" t="s">
        <v>101</v>
      </c>
      <c r="B125" s="31" t="s">
        <v>131</v>
      </c>
      <c r="C125" s="41"/>
      <c r="D125" s="88">
        <f>SUMIFS(德育素质!H:H,德育素质!B:B,B125,德育素质!D:D,"=基本评定分")</f>
        <v>5.28</v>
      </c>
      <c r="E125" s="88">
        <f>MIN(2,SUMIFS(德育素质!H:H,德育素质!A:A,A125,德育素质!D:D,"=集体评定等级分",德育素质!E:E,"=班级考评等级")+SUMIFS(德育素质!H:H,德育素质!B:B,B125,德育素质!D:D,"=集体评定等级分"))</f>
        <v>1</v>
      </c>
      <c r="F125" s="88">
        <f>MIN(2,SUMIFS(德育素质!H:H,德育素质!B:B,B125,德育素质!D:D,"=社会责任记实分"))</f>
        <v>0</v>
      </c>
      <c r="G125" s="88">
        <f>SUMIFS(德育素质!H:H,德育素质!B:B,B125,德育素质!D:D,"=违纪违规扣分")</f>
        <v>0</v>
      </c>
      <c r="H125" s="88">
        <f>SUMIFS(德育素质!H:H,德育素质!B:B,B125,德育素质!D:D,"=荣誉称号加分")</f>
        <v>0</v>
      </c>
      <c r="I125" s="88">
        <f t="shared" si="9"/>
        <v>1</v>
      </c>
      <c r="J125" s="88">
        <f t="shared" si="10"/>
        <v>6.28</v>
      </c>
      <c r="K125" s="88">
        <f>(VLOOKUP(B125,智育素质!B:D,3,0)*10+50)*0.6</f>
        <v>37.584</v>
      </c>
      <c r="L125" s="88">
        <f>SUMIFS(体育素质!J:J,体育素质!B:B,B125,体育素质!D:D,"=体育课程成绩",体育素质!E:E,"=体育成绩")/40</f>
        <v>1.25</v>
      </c>
      <c r="M125" s="88">
        <f>SUMIFS(体育素质!L:L,体育素质!B:B,B125,体育素质!D:D,"=校内外体育竞赛")</f>
        <v>0</v>
      </c>
      <c r="N125" s="88">
        <f>SUMIFS(体育素质!L:L,体育素质!B:B,B125,体育素质!D:D,"=校内外体育活动",体育素质!E:E,"=早锻炼")</f>
        <v>0</v>
      </c>
      <c r="O125" s="88">
        <f>SUMIFS(体育素质!L:L,体育素质!B:B,B125,体育素质!D:D,"=校内外体育活动",体育素质!E:E,"=校园跑")</f>
        <v>0</v>
      </c>
      <c r="P125" s="88">
        <f t="shared" si="11"/>
        <v>0</v>
      </c>
      <c r="Q125" s="88">
        <f t="shared" si="12"/>
        <v>1.25</v>
      </c>
      <c r="R125" s="88">
        <f>MIN(0.5,SUMIFS(美育素质!L:L,美育素质!B:B,B125,美育素质!D:D,"=文化艺术实践"))</f>
        <v>0</v>
      </c>
      <c r="S125" s="88">
        <f>SUMIFS(美育素质!L:L,美育素质!B:B,B125,美育素质!D:D,"=校内外文化艺术竞赛")</f>
        <v>0</v>
      </c>
      <c r="T125" s="88">
        <f t="shared" si="13"/>
        <v>0</v>
      </c>
      <c r="U125" s="88">
        <f>MAX(0,SUMIFS(劳育素质!K:K,劳育素质!B:B,B125,劳育素质!D:D,"=劳动日常考核基础分")+SUMIFS(劳育素质!K:K,劳育素质!B:B,B125,劳育素质!D:D,"=活动与卫生加减分"))</f>
        <v>1.42586666666667</v>
      </c>
      <c r="V125" s="23">
        <f>SUMIFS(劳育素质!K:K,劳育素质!B:B,B125,劳育素质!D:D,"=志愿服务",劳育素质!F:F,"=A类+B类")</f>
        <v>0</v>
      </c>
      <c r="W125" s="23">
        <f>SUMIFS(劳育素质!K:K,劳育素质!B:B,B125,劳育素质!D:D,"=志愿服务",劳育素质!F:F,"=C类")</f>
        <v>0</v>
      </c>
      <c r="X125" s="23">
        <f t="shared" si="14"/>
        <v>0</v>
      </c>
      <c r="Y125" s="23">
        <f>SUMIFS(劳育素质!K:K,劳育素质!B:B,B125,劳育素质!D:D,"=实习实训")</f>
        <v>0</v>
      </c>
      <c r="Z125" s="23">
        <f t="shared" si="15"/>
        <v>1.42586666666667</v>
      </c>
      <c r="AA125" s="23">
        <f>SUMIFS(创新与实践素质!L:L,创新与实践素质!B:B,B125,创新与实践素质!D:D,"=创新创业素质")</f>
        <v>0</v>
      </c>
      <c r="AB125" s="23">
        <f>SUMIFS(创新与实践素质!L:L,创新与实践素质!B:B,B125,创新与实践素质!D:D,"=水平考试")</f>
        <v>0</v>
      </c>
      <c r="AC125" s="23">
        <f>SUMIFS(创新与实践素质!L:L,创新与实践素质!B:B,B125,创新与实践素质!D:D,"=社会实践")</f>
        <v>0</v>
      </c>
      <c r="AD125" s="23">
        <f>_xlfn.MAXIFS(创新与实践素质!L:L,创新与实践素质!B:B,B125,创新与实践素质!D:D,"=社会工作能力（工作表现）",创新与实践素质!G:G,"=上学期")+_xlfn.MAXIFS(创新与实践素质!L:L,创新与实践素质!B:B,B125,创新与实践素质!D:D,"=社会工作能力（工作表现）",创新与实践素质!G:G,"=下学期")</f>
        <v>0</v>
      </c>
      <c r="AE125" s="23">
        <f t="shared" si="16"/>
        <v>0</v>
      </c>
      <c r="AF125" s="23">
        <f t="shared" si="17"/>
        <v>46.5398666666667</v>
      </c>
    </row>
    <row r="126" spans="1:32">
      <c r="A126" s="41" t="s">
        <v>101</v>
      </c>
      <c r="B126" s="31" t="s">
        <v>132</v>
      </c>
      <c r="C126" s="41"/>
      <c r="D126" s="88">
        <f>SUMIFS(德育素质!H:H,德育素质!B:B,B126,德育素质!D:D,"=基本评定分")</f>
        <v>5.28</v>
      </c>
      <c r="E126" s="88">
        <f>MIN(2,SUMIFS(德育素质!H:H,德育素质!A:A,A126,德育素质!D:D,"=集体评定等级分",德育素质!E:E,"=班级考评等级")+SUMIFS(德育素质!H:H,德育素质!B:B,B126,德育素质!D:D,"=集体评定等级分"))</f>
        <v>1</v>
      </c>
      <c r="F126" s="88">
        <f>MIN(2,SUMIFS(德育素质!H:H,德育素质!B:B,B126,德育素质!D:D,"=社会责任记实分"))</f>
        <v>0</v>
      </c>
      <c r="G126" s="88">
        <f>SUMIFS(德育素质!H:H,德育素质!B:B,B126,德育素质!D:D,"=违纪违规扣分")</f>
        <v>0</v>
      </c>
      <c r="H126" s="88">
        <f>SUMIFS(德育素质!H:H,德育素质!B:B,B126,德育素质!D:D,"=荣誉称号加分")</f>
        <v>0</v>
      </c>
      <c r="I126" s="88">
        <f t="shared" si="9"/>
        <v>1</v>
      </c>
      <c r="J126" s="88">
        <f t="shared" si="10"/>
        <v>6.28</v>
      </c>
      <c r="K126" s="88">
        <f>(VLOOKUP(B126,智育素质!B:D,3,0)*10+50)*0.6</f>
        <v>35.796</v>
      </c>
      <c r="L126" s="88">
        <f>SUMIFS(体育素质!J:J,体育素质!B:B,B126,体育素质!D:D,"=体育课程成绩",体育素质!E:E,"=体育成绩")/40</f>
        <v>3.205</v>
      </c>
      <c r="M126" s="88">
        <f>SUMIFS(体育素质!L:L,体育素质!B:B,B126,体育素质!D:D,"=校内外体育竞赛")</f>
        <v>0</v>
      </c>
      <c r="N126" s="88">
        <f>SUMIFS(体育素质!L:L,体育素质!B:B,B126,体育素质!D:D,"=校内外体育活动",体育素质!E:E,"=早锻炼")</f>
        <v>0</v>
      </c>
      <c r="O126" s="88">
        <f>SUMIFS(体育素质!L:L,体育素质!B:B,B126,体育素质!D:D,"=校内外体育活动",体育素质!E:E,"=校园跑")</f>
        <v>0.677604166666667</v>
      </c>
      <c r="P126" s="88">
        <f t="shared" si="11"/>
        <v>0.677604166666667</v>
      </c>
      <c r="Q126" s="88">
        <f t="shared" si="12"/>
        <v>3.88260416666667</v>
      </c>
      <c r="R126" s="88">
        <f>MIN(0.5,SUMIFS(美育素质!L:L,美育素质!B:B,B126,美育素质!D:D,"=文化艺术实践"))</f>
        <v>0</v>
      </c>
      <c r="S126" s="88">
        <f>SUMIFS(美育素质!L:L,美育素质!B:B,B126,美育素质!D:D,"=校内外文化艺术竞赛")</f>
        <v>0</v>
      </c>
      <c r="T126" s="88">
        <f t="shared" si="13"/>
        <v>0</v>
      </c>
      <c r="U126" s="88">
        <f>MAX(0,SUMIFS(劳育素质!K:K,劳育素质!B:B,B126,劳育素质!D:D,"=劳动日常考核基础分")+SUMIFS(劳育素质!K:K,劳育素质!B:B,B126,劳育素质!D:D,"=活动与卫生加减分"))</f>
        <v>1.56716666666667</v>
      </c>
      <c r="V126" s="23">
        <f>SUMIFS(劳育素质!K:K,劳育素质!B:B,B126,劳育素质!D:D,"=志愿服务",劳育素质!F:F,"=A类+B类")</f>
        <v>0</v>
      </c>
      <c r="W126" s="23">
        <f>SUMIFS(劳育素质!K:K,劳育素质!B:B,B126,劳育素质!D:D,"=志愿服务",劳育素质!F:F,"=C类")</f>
        <v>0</v>
      </c>
      <c r="X126" s="23">
        <f t="shared" si="14"/>
        <v>0</v>
      </c>
      <c r="Y126" s="23">
        <f>SUMIFS(劳育素质!K:K,劳育素质!B:B,B126,劳育素质!D:D,"=实习实训")</f>
        <v>0</v>
      </c>
      <c r="Z126" s="23">
        <f t="shared" si="15"/>
        <v>1.56716666666667</v>
      </c>
      <c r="AA126" s="23">
        <f>SUMIFS(创新与实践素质!L:L,创新与实践素质!B:B,B126,创新与实践素质!D:D,"=创新创业素质")</f>
        <v>0</v>
      </c>
      <c r="AB126" s="23">
        <f>SUMIFS(创新与实践素质!L:L,创新与实践素质!B:B,B126,创新与实践素质!D:D,"=水平考试")</f>
        <v>0</v>
      </c>
      <c r="AC126" s="23">
        <f>SUMIFS(创新与实践素质!L:L,创新与实践素质!B:B,B126,创新与实践素质!D:D,"=社会实践")</f>
        <v>0</v>
      </c>
      <c r="AD126" s="23">
        <f>_xlfn.MAXIFS(创新与实践素质!L:L,创新与实践素质!B:B,B126,创新与实践素质!D:D,"=社会工作能力（工作表现）",创新与实践素质!G:G,"=上学期")+_xlfn.MAXIFS(创新与实践素质!L:L,创新与实践素质!B:B,B126,创新与实践素质!D:D,"=社会工作能力（工作表现）",创新与实践素质!G:G,"=下学期")</f>
        <v>0</v>
      </c>
      <c r="AE126" s="23">
        <f t="shared" si="16"/>
        <v>0</v>
      </c>
      <c r="AF126" s="23">
        <f t="shared" si="17"/>
        <v>47.5257708333333</v>
      </c>
    </row>
    <row r="127" spans="1:32">
      <c r="A127" s="41" t="s">
        <v>101</v>
      </c>
      <c r="B127" s="31" t="s">
        <v>133</v>
      </c>
      <c r="C127" s="41"/>
      <c r="D127" s="88">
        <f>SUMIFS(德育素质!H:H,德育素质!B:B,B127,德育素质!D:D,"=基本评定分")</f>
        <v>5.28</v>
      </c>
      <c r="E127" s="88">
        <f>MIN(2,SUMIFS(德育素质!H:H,德育素质!A:A,A127,德育素质!D:D,"=集体评定等级分",德育素质!E:E,"=班级考评等级")+SUMIFS(德育素质!H:H,德育素质!B:B,B127,德育素质!D:D,"=集体评定等级分"))</f>
        <v>1</v>
      </c>
      <c r="F127" s="88">
        <f>MIN(2,SUMIFS(德育素质!H:H,德育素质!B:B,B127,德育素质!D:D,"=社会责任记实分"))</f>
        <v>0</v>
      </c>
      <c r="G127" s="88">
        <f>SUMIFS(德育素质!H:H,德育素质!B:B,B127,德育素质!D:D,"=违纪违规扣分")</f>
        <v>0</v>
      </c>
      <c r="H127" s="88">
        <f>SUMIFS(德育素质!H:H,德育素质!B:B,B127,德育素质!D:D,"=荣誉称号加分")</f>
        <v>0</v>
      </c>
      <c r="I127" s="88">
        <f t="shared" si="9"/>
        <v>1</v>
      </c>
      <c r="J127" s="88">
        <f t="shared" si="10"/>
        <v>6.28</v>
      </c>
      <c r="K127" s="88">
        <f>(VLOOKUP(B127,智育素质!B:D,3,0)*10+50)*0.6</f>
        <v>33.63</v>
      </c>
      <c r="L127" s="88">
        <f>SUMIFS(体育素质!J:J,体育素质!B:B,B127,体育素质!D:D,"=体育课程成绩",体育素质!E:E,"=体育成绩")/40</f>
        <v>2.225</v>
      </c>
      <c r="M127" s="88">
        <f>SUMIFS(体育素质!L:L,体育素质!B:B,B127,体育素质!D:D,"=校内外体育竞赛")</f>
        <v>0</v>
      </c>
      <c r="N127" s="88">
        <f>SUMIFS(体育素质!L:L,体育素质!B:B,B127,体育素质!D:D,"=校内外体育活动",体育素质!E:E,"=早锻炼")</f>
        <v>0</v>
      </c>
      <c r="O127" s="88">
        <f>SUMIFS(体育素质!L:L,体育素质!B:B,B127,体育素质!D:D,"=校内外体育活动",体育素质!E:E,"=校园跑")</f>
        <v>0</v>
      </c>
      <c r="P127" s="88">
        <f t="shared" si="11"/>
        <v>0</v>
      </c>
      <c r="Q127" s="88">
        <f t="shared" si="12"/>
        <v>2.225</v>
      </c>
      <c r="R127" s="88">
        <f>MIN(0.5,SUMIFS(美育素质!L:L,美育素质!B:B,B127,美育素质!D:D,"=文化艺术实践"))</f>
        <v>0</v>
      </c>
      <c r="S127" s="88">
        <f>SUMIFS(美育素质!L:L,美育素质!B:B,B127,美育素质!D:D,"=校内外文化艺术竞赛")</f>
        <v>0</v>
      </c>
      <c r="T127" s="88">
        <f t="shared" si="13"/>
        <v>0</v>
      </c>
      <c r="U127" s="88">
        <f>MAX(0,SUMIFS(劳育素质!K:K,劳育素质!B:B,B127,劳育素质!D:D,"=劳动日常考核基础分")+SUMIFS(劳育素质!K:K,劳育素质!B:B,B127,劳育素质!D:D,"=活动与卫生加减分"))</f>
        <v>1.511</v>
      </c>
      <c r="V127" s="23">
        <f>SUMIFS(劳育素质!K:K,劳育素质!B:B,B127,劳育素质!D:D,"=志愿服务",劳育素质!F:F,"=A类+B类")</f>
        <v>0</v>
      </c>
      <c r="W127" s="23">
        <f>SUMIFS(劳育素质!K:K,劳育素质!B:B,B127,劳育素质!D:D,"=志愿服务",劳育素质!F:F,"=C类")</f>
        <v>0</v>
      </c>
      <c r="X127" s="23">
        <f t="shared" si="14"/>
        <v>0</v>
      </c>
      <c r="Y127" s="23">
        <f>SUMIFS(劳育素质!K:K,劳育素质!B:B,B127,劳育素质!D:D,"=实习实训")</f>
        <v>0</v>
      </c>
      <c r="Z127" s="23">
        <f t="shared" si="15"/>
        <v>1.511</v>
      </c>
      <c r="AA127" s="23">
        <f>SUMIFS(创新与实践素质!L:L,创新与实践素质!B:B,B127,创新与实践素质!D:D,"=创新创业素质")</f>
        <v>0</v>
      </c>
      <c r="AB127" s="23">
        <f>SUMIFS(创新与实践素质!L:L,创新与实践素质!B:B,B127,创新与实践素质!D:D,"=水平考试")</f>
        <v>0</v>
      </c>
      <c r="AC127" s="23">
        <f>SUMIFS(创新与实践素质!L:L,创新与实践素质!B:B,B127,创新与实践素质!D:D,"=社会实践")</f>
        <v>0</v>
      </c>
      <c r="AD127" s="23">
        <f>_xlfn.MAXIFS(创新与实践素质!L:L,创新与实践素质!B:B,B127,创新与实践素质!D:D,"=社会工作能力（工作表现）",创新与实践素质!G:G,"=上学期")+_xlfn.MAXIFS(创新与实践素质!L:L,创新与实践素质!B:B,B127,创新与实践素质!D:D,"=社会工作能力（工作表现）",创新与实践素质!G:G,"=下学期")</f>
        <v>0</v>
      </c>
      <c r="AE127" s="23">
        <f t="shared" si="16"/>
        <v>0</v>
      </c>
      <c r="AF127" s="23">
        <f t="shared" si="17"/>
        <v>43.646</v>
      </c>
    </row>
    <row r="128" spans="1:32">
      <c r="A128" s="41" t="s">
        <v>134</v>
      </c>
      <c r="B128" s="31" t="s">
        <v>135</v>
      </c>
      <c r="C128" s="41"/>
      <c r="D128" s="88">
        <f>SUMIFS(德育素质!H:H,德育素质!B:B,B128,德育素质!D:D,"=基本评定分")</f>
        <v>5.28</v>
      </c>
      <c r="E128" s="88">
        <f>MIN(2,SUMIFS(德育素质!H:H,德育素质!A:A,A128,德育素质!D:D,"=集体评定等级分",德育素质!E:E,"=班级考评等级")+SUMIFS(德育素质!H:H,德育素质!B:B,B128,德育素质!D:D,"=集体评定等级分"))</f>
        <v>1</v>
      </c>
      <c r="F128" s="88">
        <f>MIN(2,SUMIFS(德育素质!H:H,德育素质!B:B,B128,德育素质!D:D,"=社会责任记实分"))</f>
        <v>0.1</v>
      </c>
      <c r="G128" s="88">
        <f>SUMIFS(德育素质!H:H,德育素质!B:B,B128,德育素质!D:D,"=违纪违规扣分")</f>
        <v>0</v>
      </c>
      <c r="H128" s="88">
        <f>SUMIFS(德育素质!H:H,德育素质!B:B,B128,德育素质!D:D,"=荣誉称号加分")</f>
        <v>0.625</v>
      </c>
      <c r="I128" s="88">
        <f t="shared" si="9"/>
        <v>1.725</v>
      </c>
      <c r="J128" s="88">
        <f t="shared" si="10"/>
        <v>7.005</v>
      </c>
      <c r="K128" s="88">
        <f>(VLOOKUP(B128,智育素质!B:D,3,0)*10+50)*0.6</f>
        <v>54.078</v>
      </c>
      <c r="L128" s="88">
        <f>SUMIFS(体育素质!J:J,体育素质!B:B,B128,体育素质!D:D,"=体育课程成绩",体育素质!E:E,"=体育成绩")/40</f>
        <v>4.17</v>
      </c>
      <c r="M128" s="88">
        <f>SUMIFS(体育素质!L:L,体育素质!B:B,B128,体育素质!D:D,"=校内外体育竞赛")</f>
        <v>0.25</v>
      </c>
      <c r="N128" s="88">
        <f>SUMIFS(体育素质!L:L,体育素质!B:B,B128,体育素质!D:D,"=校内外体育活动",体育素质!E:E,"=早锻炼")</f>
        <v>0</v>
      </c>
      <c r="O128" s="88">
        <f>SUMIFS(体育素质!L:L,体育素质!B:B,B128,体育素质!D:D,"=校内外体育活动",体育素质!E:E,"=校园跑")</f>
        <v>1</v>
      </c>
      <c r="P128" s="88">
        <f t="shared" si="11"/>
        <v>1.25</v>
      </c>
      <c r="Q128" s="88">
        <f t="shared" si="12"/>
        <v>5.42</v>
      </c>
      <c r="R128" s="88">
        <f>MIN(0.5,SUMIFS(美育素质!L:L,美育素质!B:B,B128,美育素质!D:D,"=文化艺术实践"))</f>
        <v>0</v>
      </c>
      <c r="S128" s="88">
        <f>SUMIFS(美育素质!L:L,美育素质!B:B,B128,美育素质!D:D,"=校内外文化艺术竞赛")</f>
        <v>2.35</v>
      </c>
      <c r="T128" s="88">
        <f t="shared" si="13"/>
        <v>2.35</v>
      </c>
      <c r="U128" s="88">
        <f>MAX(0,SUMIFS(劳育素质!K:K,劳育素质!B:B,B128,劳育素质!D:D,"=劳动日常考核基础分")+SUMIFS(劳育素质!K:K,劳育素质!B:B,B128,劳育素质!D:D,"=活动与卫生加减分"))</f>
        <v>1.4718</v>
      </c>
      <c r="V128" s="23">
        <f>SUMIFS(劳育素质!K:K,劳育素质!B:B,B128,劳育素质!D:D,"=志愿服务",劳育素质!F:F,"=A类+B类")</f>
        <v>1.725</v>
      </c>
      <c r="W128" s="23">
        <f>SUMIFS(劳育素质!K:K,劳育素质!B:B,B128,劳育素质!D:D,"=志愿服务",劳育素质!F:F,"=C类")</f>
        <v>0</v>
      </c>
      <c r="X128" s="23">
        <f t="shared" si="14"/>
        <v>1.725</v>
      </c>
      <c r="Y128" s="23">
        <f>SUMIFS(劳育素质!K:K,劳育素质!B:B,B128,劳育素质!D:D,"=实习实训")</f>
        <v>0</v>
      </c>
      <c r="Z128" s="23">
        <f t="shared" si="15"/>
        <v>3.1968</v>
      </c>
      <c r="AA128" s="23">
        <f>SUMIFS(创新与实践素质!L:L,创新与实践素质!B:B,B128,创新与实践素质!D:D,"=创新创业素质")</f>
        <v>1.5</v>
      </c>
      <c r="AB128" s="23">
        <f>SUMIFS(创新与实践素质!L:L,创新与实践素质!B:B,B128,创新与实践素质!D:D,"=水平考试")</f>
        <v>1</v>
      </c>
      <c r="AC128" s="23">
        <f>SUMIFS(创新与实践素质!L:L,创新与实践素质!B:B,B128,创新与实践素质!D:D,"=社会实践")</f>
        <v>0.28</v>
      </c>
      <c r="AD128" s="23">
        <f>_xlfn.MAXIFS(创新与实践素质!L:L,创新与实践素质!B:B,B128,创新与实践素质!D:D,"=社会工作能力（工作表现）",创新与实践素质!G:G,"=上学期")+_xlfn.MAXIFS(创新与实践素质!L:L,创新与实践素质!B:B,B128,创新与实践素质!D:D,"=社会工作能力（工作表现）",创新与实践素质!G:G,"=下学期")</f>
        <v>0.225</v>
      </c>
      <c r="AE128" s="23">
        <f t="shared" si="16"/>
        <v>3.005</v>
      </c>
      <c r="AF128" s="23">
        <f t="shared" si="17"/>
        <v>75.0548</v>
      </c>
    </row>
    <row r="129" spans="1:32">
      <c r="A129" s="41" t="s">
        <v>134</v>
      </c>
      <c r="B129" s="31" t="s">
        <v>136</v>
      </c>
      <c r="C129" s="41"/>
      <c r="D129" s="88">
        <f>SUMIFS(德育素质!H:H,德育素质!B:B,B129,德育素质!D:D,"=基本评定分")</f>
        <v>6</v>
      </c>
      <c r="E129" s="88">
        <f>MIN(2,SUMIFS(德育素质!H:H,德育素质!A:A,A129,德育素质!D:D,"=集体评定等级分",德育素质!E:E,"=班级考评等级")+SUMIFS(德育素质!H:H,德育素质!B:B,B129,德育素质!D:D,"=集体评定等级分"))</f>
        <v>1</v>
      </c>
      <c r="F129" s="88">
        <f>MIN(2,SUMIFS(德育素质!H:H,德育素质!B:B,B129,德育素质!D:D,"=社会责任记实分"))</f>
        <v>0</v>
      </c>
      <c r="G129" s="88">
        <f>SUMIFS(德育素质!H:H,德育素质!B:B,B129,德育素质!D:D,"=违纪违规扣分")</f>
        <v>0</v>
      </c>
      <c r="H129" s="88">
        <f>SUMIFS(德育素质!H:H,德育素质!B:B,B129,德育素质!D:D,"=荣誉称号加分")</f>
        <v>0</v>
      </c>
      <c r="I129" s="88">
        <f t="shared" si="9"/>
        <v>1</v>
      </c>
      <c r="J129" s="88">
        <f t="shared" si="10"/>
        <v>7</v>
      </c>
      <c r="K129" s="88">
        <f>(VLOOKUP(B129,智育素质!B:D,3,0)*10+50)*0.6</f>
        <v>52.65</v>
      </c>
      <c r="L129" s="88">
        <f>SUMIFS(体育素质!J:J,体育素质!B:B,B129,体育素质!D:D,"=体育课程成绩",体育素质!E:E,"=体育成绩")/40</f>
        <v>4.18</v>
      </c>
      <c r="M129" s="88">
        <f>SUMIFS(体育素质!L:L,体育素质!B:B,B129,体育素质!D:D,"=校内外体育竞赛")</f>
        <v>0</v>
      </c>
      <c r="N129" s="88">
        <f>SUMIFS(体育素质!L:L,体育素质!B:B,B129,体育素质!D:D,"=校内外体育活动",体育素质!E:E,"=早锻炼")</f>
        <v>0</v>
      </c>
      <c r="O129" s="88">
        <f>SUMIFS(体育素质!L:L,体育素质!B:B,B129,体育素质!D:D,"=校内外体育活动",体育素质!E:E,"=校园跑")</f>
        <v>1</v>
      </c>
      <c r="P129" s="88">
        <f t="shared" si="11"/>
        <v>1</v>
      </c>
      <c r="Q129" s="88">
        <f t="shared" si="12"/>
        <v>5.18</v>
      </c>
      <c r="R129" s="88">
        <f>MIN(0.5,SUMIFS(美育素质!L:L,美育素质!B:B,B129,美育素质!D:D,"=文化艺术实践"))</f>
        <v>0</v>
      </c>
      <c r="S129" s="88">
        <f>SUMIFS(美育素质!L:L,美育素质!B:B,B129,美育素质!D:D,"=校内外文化艺术竞赛")</f>
        <v>0</v>
      </c>
      <c r="T129" s="88">
        <f t="shared" si="13"/>
        <v>0</v>
      </c>
      <c r="U129" s="88">
        <f>MAX(0,SUMIFS(劳育素质!K:K,劳育素质!B:B,B129,劳育素质!D:D,"=劳动日常考核基础分")+SUMIFS(劳育素质!K:K,劳育素质!B:B,B129,劳育素质!D:D,"=活动与卫生加减分"))</f>
        <v>1.53166666666667</v>
      </c>
      <c r="V129" s="23">
        <f>SUMIFS(劳育素质!K:K,劳育素质!B:B,B129,劳育素质!D:D,"=志愿服务",劳育素质!F:F,"=A类+B类")</f>
        <v>0.55</v>
      </c>
      <c r="W129" s="23">
        <f>SUMIFS(劳育素质!K:K,劳育素质!B:B,B129,劳育素质!D:D,"=志愿服务",劳育素质!F:F,"=C类")</f>
        <v>0</v>
      </c>
      <c r="X129" s="23">
        <f t="shared" si="14"/>
        <v>0.55</v>
      </c>
      <c r="Y129" s="23">
        <f>SUMIFS(劳育素质!K:K,劳育素质!B:B,B129,劳育素质!D:D,"=实习实训")</f>
        <v>0</v>
      </c>
      <c r="Z129" s="23">
        <f t="shared" si="15"/>
        <v>2.08166666666667</v>
      </c>
      <c r="AA129" s="23">
        <f>SUMIFS(创新与实践素质!L:L,创新与实践素质!B:B,B129,创新与实践素质!D:D,"=创新创业素质")</f>
        <v>0</v>
      </c>
      <c r="AB129" s="23">
        <f>SUMIFS(创新与实践素质!L:L,创新与实践素质!B:B,B129,创新与实践素质!D:D,"=水平考试")</f>
        <v>3</v>
      </c>
      <c r="AC129" s="23">
        <f>SUMIFS(创新与实践素质!L:L,创新与实践素质!B:B,B129,创新与实践素质!D:D,"=社会实践")</f>
        <v>0</v>
      </c>
      <c r="AD129" s="23">
        <f>_xlfn.MAXIFS(创新与实践素质!L:L,创新与实践素质!B:B,B129,创新与实践素质!D:D,"=社会工作能力（工作表现）",创新与实践素质!G:G,"=上学期")+_xlfn.MAXIFS(创新与实践素质!L:L,创新与实践素质!B:B,B129,创新与实践素质!D:D,"=社会工作能力（工作表现）",创新与实践素质!G:G,"=下学期")</f>
        <v>0</v>
      </c>
      <c r="AE129" s="23">
        <f t="shared" si="16"/>
        <v>3</v>
      </c>
      <c r="AF129" s="23">
        <f t="shared" si="17"/>
        <v>69.9116666666667</v>
      </c>
    </row>
    <row r="130" spans="1:32">
      <c r="A130" s="41" t="s">
        <v>134</v>
      </c>
      <c r="B130" s="31" t="s">
        <v>137</v>
      </c>
      <c r="C130" s="41"/>
      <c r="D130" s="88">
        <f>SUMIFS(德育素质!H:H,德育素质!B:B,B130,德育素质!D:D,"=基本评定分")</f>
        <v>5.28</v>
      </c>
      <c r="E130" s="88">
        <f>MIN(2,SUMIFS(德育素质!H:H,德育素质!A:A,A130,德育素质!D:D,"=集体评定等级分",德育素质!E:E,"=班级考评等级")+SUMIFS(德育素质!H:H,德育素质!B:B,B130,德育素质!D:D,"=集体评定等级分"))</f>
        <v>1</v>
      </c>
      <c r="F130" s="88">
        <f>MIN(2,SUMIFS(德育素质!H:H,德育素质!B:B,B130,德育素质!D:D,"=社会责任记实分"))</f>
        <v>0</v>
      </c>
      <c r="G130" s="88">
        <f>SUMIFS(德育素质!H:H,德育素质!B:B,B130,德育素质!D:D,"=违纪违规扣分")</f>
        <v>0</v>
      </c>
      <c r="H130" s="88">
        <f>SUMIFS(德育素质!H:H,德育素质!B:B,B130,德育素质!D:D,"=荣誉称号加分")</f>
        <v>0</v>
      </c>
      <c r="I130" s="88">
        <f t="shared" si="9"/>
        <v>1</v>
      </c>
      <c r="J130" s="88">
        <f t="shared" si="10"/>
        <v>6.28</v>
      </c>
      <c r="K130" s="88">
        <f>(VLOOKUP(B130,智育素质!B:D,3,0)*10+50)*0.6</f>
        <v>51.264</v>
      </c>
      <c r="L130" s="88">
        <f>SUMIFS(体育素质!J:J,体育素质!B:B,B130,体育素质!D:D,"=体育课程成绩",体育素质!E:E,"=体育成绩")/40</f>
        <v>3.76</v>
      </c>
      <c r="M130" s="88">
        <f>SUMIFS(体育素质!L:L,体育素质!B:B,B130,体育素质!D:D,"=校内外体育竞赛")</f>
        <v>0</v>
      </c>
      <c r="N130" s="88">
        <f>SUMIFS(体育素质!L:L,体育素质!B:B,B130,体育素质!D:D,"=校内外体育活动",体育素质!E:E,"=早锻炼")</f>
        <v>0</v>
      </c>
      <c r="O130" s="88">
        <f>SUMIFS(体育素质!L:L,体育素质!B:B,B130,体育素质!D:D,"=校内外体育活动",体育素质!E:E,"=校园跑")</f>
        <v>0</v>
      </c>
      <c r="P130" s="88">
        <f t="shared" si="11"/>
        <v>0</v>
      </c>
      <c r="Q130" s="88">
        <f t="shared" si="12"/>
        <v>3.76</v>
      </c>
      <c r="R130" s="88">
        <f>MIN(0.5,SUMIFS(美育素质!L:L,美育素质!B:B,B130,美育素质!D:D,"=文化艺术实践"))</f>
        <v>0</v>
      </c>
      <c r="S130" s="88">
        <f>SUMIFS(美育素质!L:L,美育素质!B:B,B130,美育素质!D:D,"=校内外文化艺术竞赛")</f>
        <v>0</v>
      </c>
      <c r="T130" s="88">
        <f t="shared" si="13"/>
        <v>0</v>
      </c>
      <c r="U130" s="88">
        <f>MAX(0,SUMIFS(劳育素质!K:K,劳育素质!B:B,B130,劳育素质!D:D,"=劳动日常考核基础分")+SUMIFS(劳育素质!K:K,劳育素质!B:B,B130,劳育素质!D:D,"=活动与卫生加减分"))</f>
        <v>1.41361111111111</v>
      </c>
      <c r="V130" s="23">
        <f>SUMIFS(劳育素质!K:K,劳育素质!B:B,B130,劳育素质!D:D,"=志愿服务",劳育素质!F:F,"=A类+B类")</f>
        <v>0</v>
      </c>
      <c r="W130" s="23">
        <f>SUMIFS(劳育素质!K:K,劳育素质!B:B,B130,劳育素质!D:D,"=志愿服务",劳育素质!F:F,"=C类")</f>
        <v>0</v>
      </c>
      <c r="X130" s="23">
        <f t="shared" si="14"/>
        <v>0</v>
      </c>
      <c r="Y130" s="23">
        <f>SUMIFS(劳育素质!K:K,劳育素质!B:B,B130,劳育素质!D:D,"=实习实训")</f>
        <v>0</v>
      </c>
      <c r="Z130" s="23">
        <f t="shared" si="15"/>
        <v>1.41361111111111</v>
      </c>
      <c r="AA130" s="23">
        <f>SUMIFS(创新与实践素质!L:L,创新与实践素质!B:B,B130,创新与实践素质!D:D,"=创新创业素质")</f>
        <v>0</v>
      </c>
      <c r="AB130" s="23">
        <f>SUMIFS(创新与实践素质!L:L,创新与实践素质!B:B,B130,创新与实践素质!D:D,"=水平考试")</f>
        <v>0</v>
      </c>
      <c r="AC130" s="23">
        <f>SUMIFS(创新与实践素质!L:L,创新与实践素质!B:B,B130,创新与实践素质!D:D,"=社会实践")</f>
        <v>0</v>
      </c>
      <c r="AD130" s="23">
        <f>_xlfn.MAXIFS(创新与实践素质!L:L,创新与实践素质!B:B,B130,创新与实践素质!D:D,"=社会工作能力（工作表现）",创新与实践素质!G:G,"=上学期")+_xlfn.MAXIFS(创新与实践素质!L:L,创新与实践素质!B:B,B130,创新与实践素质!D:D,"=社会工作能力（工作表现）",创新与实践素质!G:G,"=下学期")</f>
        <v>0</v>
      </c>
      <c r="AE130" s="23">
        <f t="shared" si="16"/>
        <v>0</v>
      </c>
      <c r="AF130" s="23">
        <f t="shared" si="17"/>
        <v>62.7176111111111</v>
      </c>
    </row>
    <row r="131" spans="1:32">
      <c r="A131" s="41" t="s">
        <v>134</v>
      </c>
      <c r="B131" s="31" t="s">
        <v>138</v>
      </c>
      <c r="C131" s="41"/>
      <c r="D131" s="88">
        <f>SUMIFS(德育素质!H:H,德育素质!B:B,B131,德育素质!D:D,"=基本评定分")</f>
        <v>5.28</v>
      </c>
      <c r="E131" s="88">
        <f>MIN(2,SUMIFS(德育素质!H:H,德育素质!A:A,A131,德育素质!D:D,"=集体评定等级分",德育素质!E:E,"=班级考评等级")+SUMIFS(德育素质!H:H,德育素质!B:B,B131,德育素质!D:D,"=集体评定等级分"))</f>
        <v>1</v>
      </c>
      <c r="F131" s="88">
        <f>MIN(2,SUMIFS(德育素质!H:H,德育素质!B:B,B131,德育素质!D:D,"=社会责任记实分"))</f>
        <v>0</v>
      </c>
      <c r="G131" s="88">
        <f>SUMIFS(德育素质!H:H,德育素质!B:B,B131,德育素质!D:D,"=违纪违规扣分")</f>
        <v>0</v>
      </c>
      <c r="H131" s="88">
        <f>SUMIFS(德育素质!H:H,德育素质!B:B,B131,德育素质!D:D,"=荣誉称号加分")</f>
        <v>0</v>
      </c>
      <c r="I131" s="88">
        <f t="shared" si="9"/>
        <v>1</v>
      </c>
      <c r="J131" s="88">
        <f t="shared" si="10"/>
        <v>6.28</v>
      </c>
      <c r="K131" s="88">
        <f>(VLOOKUP(B131,智育素质!B:D,3,0)*10+50)*0.6</f>
        <v>49.386</v>
      </c>
      <c r="L131" s="88">
        <f>SUMIFS(体育素质!J:J,体育素质!B:B,B131,体育素质!D:D,"=体育课程成绩",体育素质!E:E,"=体育成绩")/40</f>
        <v>3.76</v>
      </c>
      <c r="M131" s="88">
        <f>SUMIFS(体育素质!L:L,体育素质!B:B,B131,体育素质!D:D,"=校内外体育竞赛")</f>
        <v>0</v>
      </c>
      <c r="N131" s="88">
        <f>SUMIFS(体育素质!L:L,体育素质!B:B,B131,体育素质!D:D,"=校内外体育活动",体育素质!E:E,"=早锻炼")</f>
        <v>0</v>
      </c>
      <c r="O131" s="88">
        <f>SUMIFS(体育素质!L:L,体育素质!B:B,B131,体育素质!D:D,"=校内外体育活动",体育素质!E:E,"=校园跑")</f>
        <v>0.7421875</v>
      </c>
      <c r="P131" s="88">
        <f t="shared" si="11"/>
        <v>0.7421875</v>
      </c>
      <c r="Q131" s="88">
        <f t="shared" si="12"/>
        <v>4.5021875</v>
      </c>
      <c r="R131" s="88">
        <f>MIN(0.5,SUMIFS(美育素质!L:L,美育素质!B:B,B131,美育素质!D:D,"=文化艺术实践"))</f>
        <v>0</v>
      </c>
      <c r="S131" s="88">
        <f>SUMIFS(美育素质!L:L,美育素质!B:B,B131,美育素质!D:D,"=校内外文化艺术竞赛")</f>
        <v>0</v>
      </c>
      <c r="T131" s="88">
        <f t="shared" si="13"/>
        <v>0</v>
      </c>
      <c r="U131" s="88">
        <f>MAX(0,SUMIFS(劳育素质!K:K,劳育素质!B:B,B131,劳育素质!D:D,"=劳动日常考核基础分")+SUMIFS(劳育素质!K:K,劳育素质!B:B,B131,劳育素质!D:D,"=活动与卫生加减分"))</f>
        <v>1.481</v>
      </c>
      <c r="V131" s="23">
        <f>SUMIFS(劳育素质!K:K,劳育素质!B:B,B131,劳育素质!D:D,"=志愿服务",劳育素质!F:F,"=A类+B类")</f>
        <v>0</v>
      </c>
      <c r="W131" s="23">
        <f>SUMIFS(劳育素质!K:K,劳育素质!B:B,B131,劳育素质!D:D,"=志愿服务",劳育素质!F:F,"=C类")</f>
        <v>0</v>
      </c>
      <c r="X131" s="23">
        <f t="shared" si="14"/>
        <v>0</v>
      </c>
      <c r="Y131" s="23">
        <f>SUMIFS(劳育素质!K:K,劳育素质!B:B,B131,劳育素质!D:D,"=实习实训")</f>
        <v>0</v>
      </c>
      <c r="Z131" s="23">
        <f t="shared" si="15"/>
        <v>1.481</v>
      </c>
      <c r="AA131" s="23">
        <f>SUMIFS(创新与实践素质!L:L,创新与实践素质!B:B,B131,创新与实践素质!D:D,"=创新创业素质")</f>
        <v>0</v>
      </c>
      <c r="AB131" s="23">
        <f>SUMIFS(创新与实践素质!L:L,创新与实践素质!B:B,B131,创新与实践素质!D:D,"=水平考试")</f>
        <v>0</v>
      </c>
      <c r="AC131" s="23">
        <f>SUMIFS(创新与实践素质!L:L,创新与实践素质!B:B,B131,创新与实践素质!D:D,"=社会实践")</f>
        <v>0</v>
      </c>
      <c r="AD131" s="23">
        <f>_xlfn.MAXIFS(创新与实践素质!L:L,创新与实践素质!B:B,B131,创新与实践素质!D:D,"=社会工作能力（工作表现）",创新与实践素质!G:G,"=上学期")+_xlfn.MAXIFS(创新与实践素质!L:L,创新与实践素质!B:B,B131,创新与实践素质!D:D,"=社会工作能力（工作表现）",创新与实践素质!G:G,"=下学期")</f>
        <v>0</v>
      </c>
      <c r="AE131" s="23">
        <f t="shared" si="16"/>
        <v>0</v>
      </c>
      <c r="AF131" s="23">
        <f t="shared" si="17"/>
        <v>61.6491875</v>
      </c>
    </row>
    <row r="132" spans="1:32">
      <c r="A132" s="41" t="s">
        <v>134</v>
      </c>
      <c r="B132" s="31" t="s">
        <v>139</v>
      </c>
      <c r="C132" s="41"/>
      <c r="D132" s="88">
        <f>SUMIFS(德育素质!H:H,德育素质!B:B,B132,德育素质!D:D,"=基本评定分")</f>
        <v>6</v>
      </c>
      <c r="E132" s="88">
        <f>MIN(2,SUMIFS(德育素质!H:H,德育素质!A:A,A132,德育素质!D:D,"=集体评定等级分",德育素质!E:E,"=班级考评等级")+SUMIFS(德育素质!H:H,德育素质!B:B,B132,德育素质!D:D,"=集体评定等级分"))</f>
        <v>1</v>
      </c>
      <c r="F132" s="88">
        <f>MIN(2,SUMIFS(德育素质!H:H,德育素质!B:B,B132,德育素质!D:D,"=社会责任记实分"))</f>
        <v>0</v>
      </c>
      <c r="G132" s="88">
        <f>SUMIFS(德育素质!H:H,德育素质!B:B,B132,德育素质!D:D,"=违纪违规扣分")</f>
        <v>0</v>
      </c>
      <c r="H132" s="88">
        <f>SUMIFS(德育素质!H:H,德育素质!B:B,B132,德育素质!D:D,"=荣誉称号加分")</f>
        <v>0</v>
      </c>
      <c r="I132" s="88">
        <f t="shared" ref="I132:I193" si="18">MIN(4,E132+F132+G132+H132)</f>
        <v>1</v>
      </c>
      <c r="J132" s="88">
        <f t="shared" ref="J132:J193" si="19">D132+I132</f>
        <v>7</v>
      </c>
      <c r="K132" s="88">
        <f>(VLOOKUP(B132,智育素质!B:D,3,0)*10+50)*0.6</f>
        <v>51.102</v>
      </c>
      <c r="L132" s="88">
        <f>SUMIFS(体育素质!J:J,体育素质!B:B,B132,体育素质!D:D,"=体育课程成绩",体育素质!E:E,"=体育成绩")/40</f>
        <v>3.31</v>
      </c>
      <c r="M132" s="88">
        <f>SUMIFS(体育素质!L:L,体育素质!B:B,B132,体育素质!D:D,"=校内外体育竞赛")</f>
        <v>0</v>
      </c>
      <c r="N132" s="88">
        <f>SUMIFS(体育素质!L:L,体育素质!B:B,B132,体育素质!D:D,"=校内外体育活动",体育素质!E:E,"=早锻炼")</f>
        <v>0</v>
      </c>
      <c r="O132" s="88">
        <f>SUMIFS(体育素质!L:L,体育素质!B:B,B132,体育素质!D:D,"=校内外体育活动",体育素质!E:E,"=校园跑")</f>
        <v>0.625572916666667</v>
      </c>
      <c r="P132" s="88">
        <f t="shared" ref="P132:P193" si="20">MIN(3,M132+N132+O132)</f>
        <v>0.625572916666667</v>
      </c>
      <c r="Q132" s="88">
        <f t="shared" ref="Q132:Q193" si="21">MIN(8,P132+L132)</f>
        <v>3.93557291666667</v>
      </c>
      <c r="R132" s="88">
        <f>MIN(0.5,SUMIFS(美育素质!L:L,美育素质!B:B,B132,美育素质!D:D,"=文化艺术实践"))</f>
        <v>0</v>
      </c>
      <c r="S132" s="88">
        <f>SUMIFS(美育素质!L:L,美育素质!B:B,B132,美育素质!D:D,"=校内外文化艺术竞赛")</f>
        <v>0</v>
      </c>
      <c r="T132" s="88">
        <f t="shared" ref="T132:T193" si="22">MIN(5,S132+R132)</f>
        <v>0</v>
      </c>
      <c r="U132" s="88">
        <f>MAX(0,SUMIFS(劳育素质!K:K,劳育素质!B:B,B132,劳育素质!D:D,"=劳动日常考核基础分")+SUMIFS(劳育素质!K:K,劳育素质!B:B,B132,劳育素质!D:D,"=活动与卫生加减分"))</f>
        <v>1.48246666666667</v>
      </c>
      <c r="V132" s="23">
        <f>SUMIFS(劳育素质!K:K,劳育素质!B:B,B132,劳育素质!D:D,"=志愿服务",劳育素质!F:F,"=A类+B类")</f>
        <v>3</v>
      </c>
      <c r="W132" s="23">
        <f>SUMIFS(劳育素质!K:K,劳育素质!B:B,B132,劳育素质!D:D,"=志愿服务",劳育素质!F:F,"=C类")</f>
        <v>0</v>
      </c>
      <c r="X132" s="23">
        <f t="shared" ref="X132:X193" si="23">MIN(4,V132+W132)</f>
        <v>3</v>
      </c>
      <c r="Y132" s="23">
        <f>SUMIFS(劳育素质!K:K,劳育素质!B:B,B132,劳育素质!D:D,"=实习实训")</f>
        <v>0</v>
      </c>
      <c r="Z132" s="23">
        <f t="shared" ref="Z132:Z193" si="24">MIN(5,U132+X132+Y132)</f>
        <v>4.48246666666667</v>
      </c>
      <c r="AA132" s="23">
        <f>SUMIFS(创新与实践素质!L:L,创新与实践素质!B:B,B132,创新与实践素质!D:D,"=创新创业素质")</f>
        <v>0</v>
      </c>
      <c r="AB132" s="23">
        <f>SUMIFS(创新与实践素质!L:L,创新与实践素质!B:B,B132,创新与实践素质!D:D,"=水平考试")</f>
        <v>0</v>
      </c>
      <c r="AC132" s="23">
        <f>SUMIFS(创新与实践素质!L:L,创新与实践素质!B:B,B132,创新与实践素质!D:D,"=社会实践")</f>
        <v>0</v>
      </c>
      <c r="AD132" s="23">
        <f>_xlfn.MAXIFS(创新与实践素质!L:L,创新与实践素质!B:B,B132,创新与实践素质!D:D,"=社会工作能力（工作表现）",创新与实践素质!G:G,"=上学期")+_xlfn.MAXIFS(创新与实践素质!L:L,创新与实践素质!B:B,B132,创新与实践素质!D:D,"=社会工作能力（工作表现）",创新与实践素质!G:G,"=下学期")</f>
        <v>0</v>
      </c>
      <c r="AE132" s="23">
        <f t="shared" ref="AE132:AE193" si="25">MIN(12,AA132+AB132+AC132+AD132)</f>
        <v>0</v>
      </c>
      <c r="AF132" s="23">
        <f t="shared" ref="AF132:AF193" si="26">AE132+Z132+T132+Q132+K132+J132</f>
        <v>66.5200395833333</v>
      </c>
    </row>
    <row r="133" spans="1:32">
      <c r="A133" s="41" t="s">
        <v>134</v>
      </c>
      <c r="B133" s="31" t="s">
        <v>140</v>
      </c>
      <c r="C133" s="41"/>
      <c r="D133" s="88">
        <f>SUMIFS(德育素质!H:H,德育素质!B:B,B133,德育素质!D:D,"=基本评定分")</f>
        <v>5.28</v>
      </c>
      <c r="E133" s="88">
        <f>MIN(2,SUMIFS(德育素质!H:H,德育素质!A:A,A133,德育素质!D:D,"=集体评定等级分",德育素质!E:E,"=班级考评等级")+SUMIFS(德育素质!H:H,德育素质!B:B,B133,德育素质!D:D,"=集体评定等级分"))</f>
        <v>1</v>
      </c>
      <c r="F133" s="88">
        <f>MIN(2,SUMIFS(德育素质!H:H,德育素质!B:B,B133,德育素质!D:D,"=社会责任记实分"))</f>
        <v>0</v>
      </c>
      <c r="G133" s="88">
        <f>SUMIFS(德育素质!H:H,德育素质!B:B,B133,德育素质!D:D,"=违纪违规扣分")</f>
        <v>0</v>
      </c>
      <c r="H133" s="88">
        <f>SUMIFS(德育素质!H:H,德育素质!B:B,B133,德育素质!D:D,"=荣誉称号加分")</f>
        <v>0</v>
      </c>
      <c r="I133" s="88">
        <f t="shared" si="18"/>
        <v>1</v>
      </c>
      <c r="J133" s="88">
        <f t="shared" si="19"/>
        <v>6.28</v>
      </c>
      <c r="K133" s="88">
        <f>(VLOOKUP(B133,智育素质!B:D,3,0)*10+50)*0.6</f>
        <v>49.938</v>
      </c>
      <c r="L133" s="88">
        <f>SUMIFS(体育素质!J:J,体育素质!B:B,B133,体育素质!D:D,"=体育课程成绩",体育素质!E:E,"=体育成绩")/40</f>
        <v>3.23</v>
      </c>
      <c r="M133" s="88">
        <f>SUMIFS(体育素质!L:L,体育素质!B:B,B133,体育素质!D:D,"=校内外体育竞赛")</f>
        <v>0</v>
      </c>
      <c r="N133" s="88">
        <f>SUMIFS(体育素质!L:L,体育素质!B:B,B133,体育素质!D:D,"=校内外体育活动",体育素质!E:E,"=早锻炼")</f>
        <v>0</v>
      </c>
      <c r="O133" s="88">
        <f>SUMIFS(体育素质!L:L,体育素质!B:B,B133,体育素质!D:D,"=校内外体育活动",体育素质!E:E,"=校园跑")</f>
        <v>0.628489583333333</v>
      </c>
      <c r="P133" s="88">
        <f t="shared" si="20"/>
        <v>0.628489583333333</v>
      </c>
      <c r="Q133" s="88">
        <f t="shared" si="21"/>
        <v>3.85848958333333</v>
      </c>
      <c r="R133" s="88">
        <f>MIN(0.5,SUMIFS(美育素质!L:L,美育素质!B:B,B133,美育素质!D:D,"=文化艺术实践"))</f>
        <v>0</v>
      </c>
      <c r="S133" s="88">
        <f>SUMIFS(美育素质!L:L,美育素质!B:B,B133,美育素质!D:D,"=校内外文化艺术竞赛")</f>
        <v>0.125</v>
      </c>
      <c r="T133" s="88">
        <f t="shared" si="22"/>
        <v>0.125</v>
      </c>
      <c r="U133" s="88">
        <f>MAX(0,SUMIFS(劳育素质!K:K,劳育素质!B:B,B133,劳育素质!D:D,"=劳动日常考核基础分")+SUMIFS(劳育素质!K:K,劳育素质!B:B,B133,劳育素质!D:D,"=活动与卫生加减分"))</f>
        <v>1.45266666666667</v>
      </c>
      <c r="V133" s="23">
        <f>SUMIFS(劳育素质!K:K,劳育素质!B:B,B133,劳育素质!D:D,"=志愿服务",劳育素质!F:F,"=A类+B类")</f>
        <v>0.65</v>
      </c>
      <c r="W133" s="23">
        <f>SUMIFS(劳育素质!K:K,劳育素质!B:B,B133,劳育素质!D:D,"=志愿服务",劳育素质!F:F,"=C类")</f>
        <v>0</v>
      </c>
      <c r="X133" s="23">
        <f t="shared" si="23"/>
        <v>0.65</v>
      </c>
      <c r="Y133" s="23">
        <f>SUMIFS(劳育素质!K:K,劳育素质!B:B,B133,劳育素质!D:D,"=实习实训")</f>
        <v>0</v>
      </c>
      <c r="Z133" s="23">
        <f t="shared" si="24"/>
        <v>2.10266666666667</v>
      </c>
      <c r="AA133" s="23">
        <f>SUMIFS(创新与实践素质!L:L,创新与实践素质!B:B,B133,创新与实践素质!D:D,"=创新创业素质")</f>
        <v>0</v>
      </c>
      <c r="AB133" s="23">
        <f>SUMIFS(创新与实践素质!L:L,创新与实践素质!B:B,B133,创新与实践素质!D:D,"=水平考试")</f>
        <v>0</v>
      </c>
      <c r="AC133" s="23">
        <f>SUMIFS(创新与实践素质!L:L,创新与实践素质!B:B,B133,创新与实践素质!D:D,"=社会实践")</f>
        <v>0</v>
      </c>
      <c r="AD133" s="23">
        <f>_xlfn.MAXIFS(创新与实践素质!L:L,创新与实践素质!B:B,B133,创新与实践素质!D:D,"=社会工作能力（工作表现）",创新与实践素质!G:G,"=上学期")+_xlfn.MAXIFS(创新与实践素质!L:L,创新与实践素质!B:B,B133,创新与实践素质!D:D,"=社会工作能力（工作表现）",创新与实践素质!G:G,"=下学期")</f>
        <v>0</v>
      </c>
      <c r="AE133" s="23">
        <f t="shared" si="25"/>
        <v>0</v>
      </c>
      <c r="AF133" s="23">
        <f t="shared" si="26"/>
        <v>62.30415625</v>
      </c>
    </row>
    <row r="134" spans="1:32">
      <c r="A134" s="41" t="s">
        <v>134</v>
      </c>
      <c r="B134" s="31" t="s">
        <v>141</v>
      </c>
      <c r="C134" s="41"/>
      <c r="D134" s="88">
        <f>SUMIFS(德育素质!H:H,德育素质!B:B,B134,德育素质!D:D,"=基本评定分")</f>
        <v>6</v>
      </c>
      <c r="E134" s="88">
        <f>MIN(2,SUMIFS(德育素质!H:H,德育素质!A:A,A134,德育素质!D:D,"=集体评定等级分",德育素质!E:E,"=班级考评等级")+SUMIFS(德育素质!H:H,德育素质!B:B,B134,德育素质!D:D,"=集体评定等级分"))</f>
        <v>1</v>
      </c>
      <c r="F134" s="88">
        <f>MIN(2,SUMIFS(德育素质!H:H,德育素质!B:B,B134,德育素质!D:D,"=社会责任记实分"))</f>
        <v>0.5</v>
      </c>
      <c r="G134" s="88">
        <f>SUMIFS(德育素质!H:H,德育素质!B:B,B134,德育素质!D:D,"=违纪违规扣分")</f>
        <v>0</v>
      </c>
      <c r="H134" s="88">
        <f>SUMIFS(德育素质!H:H,德育素质!B:B,B134,德育素质!D:D,"=荣誉称号加分")</f>
        <v>0.25</v>
      </c>
      <c r="I134" s="88">
        <f t="shared" si="18"/>
        <v>1.75</v>
      </c>
      <c r="J134" s="88">
        <f t="shared" si="19"/>
        <v>7.75</v>
      </c>
      <c r="K134" s="88">
        <f>(VLOOKUP(B134,智育素质!B:D,3,0)*10+50)*0.6</f>
        <v>50.052</v>
      </c>
      <c r="L134" s="88">
        <f>SUMIFS(体育素质!J:J,体育素质!B:B,B134,体育素质!D:D,"=体育课程成绩",体育素质!E:E,"=体育成绩")/40</f>
        <v>3.56</v>
      </c>
      <c r="M134" s="88">
        <f>SUMIFS(体育素质!L:L,体育素质!B:B,B134,体育素质!D:D,"=校内外体育竞赛")</f>
        <v>0</v>
      </c>
      <c r="N134" s="88">
        <f>SUMIFS(体育素质!L:L,体育素质!B:B,B134,体育素质!D:D,"=校内外体育活动",体育素质!E:E,"=早锻炼")</f>
        <v>0</v>
      </c>
      <c r="O134" s="88">
        <f>SUMIFS(体育素质!L:L,体育素质!B:B,B134,体育素质!D:D,"=校内外体育活动",体育素质!E:E,"=校园跑")</f>
        <v>0.63046875</v>
      </c>
      <c r="P134" s="88">
        <f t="shared" si="20"/>
        <v>0.63046875</v>
      </c>
      <c r="Q134" s="88">
        <f t="shared" si="21"/>
        <v>4.19046875</v>
      </c>
      <c r="R134" s="88">
        <f>MIN(0.5,SUMIFS(美育素质!L:L,美育素质!B:B,B134,美育素质!D:D,"=文化艺术实践"))</f>
        <v>0</v>
      </c>
      <c r="S134" s="88">
        <f>SUMIFS(美育素质!L:L,美育素质!B:B,B134,美育素质!D:D,"=校内外文化艺术竞赛")</f>
        <v>0</v>
      </c>
      <c r="T134" s="88">
        <f t="shared" si="22"/>
        <v>0</v>
      </c>
      <c r="U134" s="88">
        <f>MAX(0,SUMIFS(劳育素质!K:K,劳育素质!B:B,B134,劳育素质!D:D,"=劳动日常考核基础分")+SUMIFS(劳育素质!K:K,劳育素质!B:B,B134,劳育素质!D:D,"=活动与卫生加减分"))</f>
        <v>1.481</v>
      </c>
      <c r="V134" s="23">
        <f>SUMIFS(劳育素质!K:K,劳育素质!B:B,B134,劳育素质!D:D,"=志愿服务",劳育素质!F:F,"=A类+B类")</f>
        <v>0.8</v>
      </c>
      <c r="W134" s="23">
        <f>SUMIFS(劳育素质!K:K,劳育素质!B:B,B134,劳育素质!D:D,"=志愿服务",劳育素质!F:F,"=C类")</f>
        <v>0</v>
      </c>
      <c r="X134" s="23">
        <f t="shared" si="23"/>
        <v>0.8</v>
      </c>
      <c r="Y134" s="23">
        <f>SUMIFS(劳育素质!K:K,劳育素质!B:B,B134,劳育素质!D:D,"=实习实训")</f>
        <v>0</v>
      </c>
      <c r="Z134" s="23">
        <f t="shared" si="24"/>
        <v>2.281</v>
      </c>
      <c r="AA134" s="23">
        <f>SUMIFS(创新与实践素质!L:L,创新与实践素质!B:B,B134,创新与实践素质!D:D,"=创新创业素质")</f>
        <v>5.2</v>
      </c>
      <c r="AB134" s="23">
        <f>SUMIFS(创新与实践素质!L:L,创新与实践素质!B:B,B134,创新与实践素质!D:D,"=水平考试")</f>
        <v>0</v>
      </c>
      <c r="AC134" s="23">
        <f>SUMIFS(创新与实践素质!L:L,创新与实践素质!B:B,B134,创新与实践素质!D:D,"=社会实践")</f>
        <v>0.5</v>
      </c>
      <c r="AD134" s="23">
        <f>_xlfn.MAXIFS(创新与实践素质!L:L,创新与实践素质!B:B,B134,创新与实践素质!D:D,"=社会工作能力（工作表现）",创新与实践素质!G:G,"=上学期")+_xlfn.MAXIFS(创新与实践素质!L:L,创新与实践素质!B:B,B134,创新与实践素质!D:D,"=社会工作能力（工作表现）",创新与实践素质!G:G,"=下学期")</f>
        <v>1</v>
      </c>
      <c r="AE134" s="23">
        <f t="shared" si="25"/>
        <v>6.7</v>
      </c>
      <c r="AF134" s="23">
        <f t="shared" si="26"/>
        <v>70.97346875</v>
      </c>
    </row>
    <row r="135" spans="1:32">
      <c r="A135" s="41" t="s">
        <v>134</v>
      </c>
      <c r="B135" s="31" t="s">
        <v>142</v>
      </c>
      <c r="C135" s="41"/>
      <c r="D135" s="88">
        <f>SUMIFS(德育素质!H:H,德育素质!B:B,B135,德育素质!D:D,"=基本评定分")</f>
        <v>6</v>
      </c>
      <c r="E135" s="88">
        <f>MIN(2,SUMIFS(德育素质!H:H,德育素质!A:A,A135,德育素质!D:D,"=集体评定等级分",德育素质!E:E,"=班级考评等级")+SUMIFS(德育素质!H:H,德育素质!B:B,B135,德育素质!D:D,"=集体评定等级分"))</f>
        <v>1</v>
      </c>
      <c r="F135" s="88">
        <f>MIN(2,SUMIFS(德育素质!H:H,德育素质!B:B,B135,德育素质!D:D,"=社会责任记实分"))</f>
        <v>0</v>
      </c>
      <c r="G135" s="88">
        <f>SUMIFS(德育素质!H:H,德育素质!B:B,B135,德育素质!D:D,"=违纪违规扣分")</f>
        <v>0</v>
      </c>
      <c r="H135" s="88">
        <f>SUMIFS(德育素质!H:H,德育素质!B:B,B135,德育素质!D:D,"=荣誉称号加分")</f>
        <v>0</v>
      </c>
      <c r="I135" s="88">
        <f t="shared" si="18"/>
        <v>1</v>
      </c>
      <c r="J135" s="88">
        <f t="shared" si="19"/>
        <v>7</v>
      </c>
      <c r="K135" s="88">
        <f>(VLOOKUP(B135,智育素质!B:D,3,0)*10+50)*0.6</f>
        <v>48.696</v>
      </c>
      <c r="L135" s="88">
        <f>SUMIFS(体育素质!J:J,体育素质!B:B,B135,体育素质!D:D,"=体育课程成绩",体育素质!E:E,"=体育成绩")/40</f>
        <v>4.435</v>
      </c>
      <c r="M135" s="88">
        <f>SUMIFS(体育素质!L:L,体育素质!B:B,B135,体育素质!D:D,"=校内外体育竞赛")</f>
        <v>0</v>
      </c>
      <c r="N135" s="88">
        <f>SUMIFS(体育素质!L:L,体育素质!B:B,B135,体育素质!D:D,"=校内外体育活动",体育素质!E:E,"=早锻炼")</f>
        <v>0</v>
      </c>
      <c r="O135" s="88">
        <f>SUMIFS(体育素质!L:L,体育素质!B:B,B135,体育素质!D:D,"=校内外体育活动",体育素质!E:E,"=校园跑")</f>
        <v>0.835875</v>
      </c>
      <c r="P135" s="88">
        <f t="shared" si="20"/>
        <v>0.835875</v>
      </c>
      <c r="Q135" s="88">
        <f t="shared" si="21"/>
        <v>5.270875</v>
      </c>
      <c r="R135" s="88">
        <f>MIN(0.5,SUMIFS(美育素质!L:L,美育素质!B:B,B135,美育素质!D:D,"=文化艺术实践"))</f>
        <v>0</v>
      </c>
      <c r="S135" s="88">
        <f>SUMIFS(美育素质!L:L,美育素质!B:B,B135,美育素质!D:D,"=校内外文化艺术竞赛")</f>
        <v>0</v>
      </c>
      <c r="T135" s="88">
        <f t="shared" si="22"/>
        <v>0</v>
      </c>
      <c r="U135" s="88">
        <f>MAX(0,SUMIFS(劳育素质!K:K,劳育素质!B:B,B135,劳育素质!D:D,"=劳动日常考核基础分")+SUMIFS(劳育素质!K:K,劳育素质!B:B,B135,劳育素质!D:D,"=活动与卫生加减分"))</f>
        <v>1.55086666666667</v>
      </c>
      <c r="V135" s="23">
        <f>SUMIFS(劳育素质!K:K,劳育素质!B:B,B135,劳育素质!D:D,"=志愿服务",劳育素质!F:F,"=A类+B类")</f>
        <v>0.925</v>
      </c>
      <c r="W135" s="23">
        <f>SUMIFS(劳育素质!K:K,劳育素质!B:B,B135,劳育素质!D:D,"=志愿服务",劳育素质!F:F,"=C类")</f>
        <v>0</v>
      </c>
      <c r="X135" s="23">
        <f t="shared" si="23"/>
        <v>0.925</v>
      </c>
      <c r="Y135" s="23">
        <f>SUMIFS(劳育素质!K:K,劳育素质!B:B,B135,劳育素质!D:D,"=实习实训")</f>
        <v>0</v>
      </c>
      <c r="Z135" s="23">
        <f t="shared" si="24"/>
        <v>2.47586666666667</v>
      </c>
      <c r="AA135" s="23">
        <f>SUMIFS(创新与实践素质!L:L,创新与实践素质!B:B,B135,创新与实践素质!D:D,"=创新创业素质")</f>
        <v>2</v>
      </c>
      <c r="AB135" s="23">
        <f>SUMIFS(创新与实践素质!L:L,创新与实践素质!B:B,B135,创新与实践素质!D:D,"=水平考试")</f>
        <v>0</v>
      </c>
      <c r="AC135" s="23">
        <f>SUMIFS(创新与实践素质!L:L,创新与实践素质!B:B,B135,创新与实践素质!D:D,"=社会实践")</f>
        <v>0</v>
      </c>
      <c r="AD135" s="23">
        <f>_xlfn.MAXIFS(创新与实践素质!L:L,创新与实践素质!B:B,B135,创新与实践素质!D:D,"=社会工作能力（工作表现）",创新与实践素质!G:G,"=上学期")+_xlfn.MAXIFS(创新与实践素质!L:L,创新与实践素质!B:B,B135,创新与实践素质!D:D,"=社会工作能力（工作表现）",创新与实践素质!G:G,"=下学期")</f>
        <v>0.8</v>
      </c>
      <c r="AE135" s="23">
        <f t="shared" si="25"/>
        <v>2.8</v>
      </c>
      <c r="AF135" s="23">
        <f t="shared" si="26"/>
        <v>66.2427416666667</v>
      </c>
    </row>
    <row r="136" spans="1:32">
      <c r="A136" s="41" t="s">
        <v>134</v>
      </c>
      <c r="B136" s="31" t="s">
        <v>143</v>
      </c>
      <c r="C136" s="41"/>
      <c r="D136" s="88">
        <f>SUMIFS(德育素质!H:H,德育素质!B:B,B136,德育素质!D:D,"=基本评定分")</f>
        <v>6</v>
      </c>
      <c r="E136" s="88">
        <f>MIN(2,SUMIFS(德育素质!H:H,德育素质!A:A,A136,德育素质!D:D,"=集体评定等级分",德育素质!E:E,"=班级考评等级")+SUMIFS(德育素质!H:H,德育素质!B:B,B136,德育素质!D:D,"=集体评定等级分"))</f>
        <v>1</v>
      </c>
      <c r="F136" s="88">
        <f>MIN(2,SUMIFS(德育素质!H:H,德育素质!B:B,B136,德育素质!D:D,"=社会责任记实分"))</f>
        <v>0.1</v>
      </c>
      <c r="G136" s="88">
        <f>SUMIFS(德育素质!H:H,德育素质!B:B,B136,德育素质!D:D,"=违纪违规扣分")</f>
        <v>0</v>
      </c>
      <c r="H136" s="88">
        <f>SUMIFS(德育素质!H:H,德育素质!B:B,B136,德育素质!D:D,"=荣誉称号加分")</f>
        <v>0</v>
      </c>
      <c r="I136" s="88">
        <f t="shared" si="18"/>
        <v>1.1</v>
      </c>
      <c r="J136" s="88">
        <f t="shared" si="19"/>
        <v>7.1</v>
      </c>
      <c r="K136" s="88">
        <f>(VLOOKUP(B136,智育素质!B:D,3,0)*10+50)*0.6</f>
        <v>49.608</v>
      </c>
      <c r="L136" s="88">
        <f>SUMIFS(体育素质!J:J,体育素质!B:B,B136,体育素质!D:D,"=体育课程成绩",体育素质!E:E,"=体育成绩")/40</f>
        <v>3.85</v>
      </c>
      <c r="M136" s="88">
        <f>SUMIFS(体育素质!L:L,体育素质!B:B,B136,体育素质!D:D,"=校内外体育竞赛")</f>
        <v>0</v>
      </c>
      <c r="N136" s="88">
        <f>SUMIFS(体育素质!L:L,体育素质!B:B,B136,体育素质!D:D,"=校内外体育活动",体育素质!E:E,"=早锻炼")</f>
        <v>0</v>
      </c>
      <c r="O136" s="88">
        <f>SUMIFS(体育素质!L:L,体育素质!B:B,B136,体育素质!D:D,"=校内外体育活动",体育素质!E:E,"=校园跑")</f>
        <v>0.64375</v>
      </c>
      <c r="P136" s="88">
        <f t="shared" si="20"/>
        <v>0.64375</v>
      </c>
      <c r="Q136" s="88">
        <f t="shared" si="21"/>
        <v>4.49375</v>
      </c>
      <c r="R136" s="88">
        <f>MIN(0.5,SUMIFS(美育素质!L:L,美育素质!B:B,B136,美育素质!D:D,"=文化艺术实践"))</f>
        <v>0</v>
      </c>
      <c r="S136" s="88">
        <f>SUMIFS(美育素质!L:L,美育素质!B:B,B136,美育素质!D:D,"=校内外文化艺术竞赛")</f>
        <v>0.25</v>
      </c>
      <c r="T136" s="88">
        <f t="shared" si="22"/>
        <v>0.25</v>
      </c>
      <c r="U136" s="88">
        <f>MAX(0,SUMIFS(劳育素质!K:K,劳育素质!B:B,B136,劳育素质!D:D,"=劳动日常考核基础分")+SUMIFS(劳育素质!K:K,劳育素质!B:B,B136,劳育素质!D:D,"=活动与卫生加减分"))</f>
        <v>1.45651587301587</v>
      </c>
      <c r="V136" s="23">
        <f>SUMIFS(劳育素质!K:K,劳育素质!B:B,B136,劳育素质!D:D,"=志愿服务",劳育素质!F:F,"=A类+B类")</f>
        <v>1</v>
      </c>
      <c r="W136" s="23">
        <f>SUMIFS(劳育素质!K:K,劳育素质!B:B,B136,劳育素质!D:D,"=志愿服务",劳育素质!F:F,"=C类")</f>
        <v>0.15</v>
      </c>
      <c r="X136" s="23">
        <f t="shared" si="23"/>
        <v>1.15</v>
      </c>
      <c r="Y136" s="23">
        <f>SUMIFS(劳育素质!K:K,劳育素质!B:B,B136,劳育素质!D:D,"=实习实训")</f>
        <v>0</v>
      </c>
      <c r="Z136" s="23">
        <f t="shared" si="24"/>
        <v>2.60651587301587</v>
      </c>
      <c r="AA136" s="23">
        <f>SUMIFS(创新与实践素质!L:L,创新与实践素质!B:B,B136,创新与实践素质!D:D,"=创新创业素质")</f>
        <v>0.75</v>
      </c>
      <c r="AB136" s="23">
        <f>SUMIFS(创新与实践素质!L:L,创新与实践素质!B:B,B136,创新与实践素质!D:D,"=水平考试")</f>
        <v>0</v>
      </c>
      <c r="AC136" s="23">
        <f>SUMIFS(创新与实践素质!L:L,创新与实践素质!B:B,B136,创新与实践素质!D:D,"=社会实践")</f>
        <v>0</v>
      </c>
      <c r="AD136" s="23">
        <f>_xlfn.MAXIFS(创新与实践素质!L:L,创新与实践素质!B:B,B136,创新与实践素质!D:D,"=社会工作能力（工作表现）",创新与实践素质!G:G,"=上学期")+_xlfn.MAXIFS(创新与实践素质!L:L,创新与实践素质!B:B,B136,创新与实践素质!D:D,"=社会工作能力（工作表现）",创新与实践素质!G:G,"=下学期")</f>
        <v>1</v>
      </c>
      <c r="AE136" s="23">
        <f t="shared" si="25"/>
        <v>1.75</v>
      </c>
      <c r="AF136" s="23">
        <f t="shared" si="26"/>
        <v>65.8082658730159</v>
      </c>
    </row>
    <row r="137" spans="1:32">
      <c r="A137" s="41" t="s">
        <v>134</v>
      </c>
      <c r="B137" s="31" t="s">
        <v>144</v>
      </c>
      <c r="C137" s="41"/>
      <c r="D137" s="88">
        <f>SUMIFS(德育素质!H:H,德育素质!B:B,B137,德育素质!D:D,"=基本评定分")</f>
        <v>5.28</v>
      </c>
      <c r="E137" s="88">
        <f>MIN(2,SUMIFS(德育素质!H:H,德育素质!A:A,A137,德育素质!D:D,"=集体评定等级分",德育素质!E:E,"=班级考评等级")+SUMIFS(德育素质!H:H,德育素质!B:B,B137,德育素质!D:D,"=集体评定等级分"))</f>
        <v>1</v>
      </c>
      <c r="F137" s="88">
        <f>MIN(2,SUMIFS(德育素质!H:H,德育素质!B:B,B137,德育素质!D:D,"=社会责任记实分"))</f>
        <v>0</v>
      </c>
      <c r="G137" s="88">
        <f>SUMIFS(德育素质!H:H,德育素质!B:B,B137,德育素质!D:D,"=违纪违规扣分")</f>
        <v>0</v>
      </c>
      <c r="H137" s="88">
        <f>SUMIFS(德育素质!H:H,德育素质!B:B,B137,德育素质!D:D,"=荣誉称号加分")</f>
        <v>0</v>
      </c>
      <c r="I137" s="88">
        <f t="shared" si="18"/>
        <v>1</v>
      </c>
      <c r="J137" s="88">
        <f t="shared" si="19"/>
        <v>6.28</v>
      </c>
      <c r="K137" s="88">
        <f>(VLOOKUP(B137,智育素质!B:D,3,0)*10+50)*0.6</f>
        <v>48.618</v>
      </c>
      <c r="L137" s="88">
        <f>SUMIFS(体育素质!J:J,体育素质!B:B,B137,体育素质!D:D,"=体育课程成绩",体育素质!E:E,"=体育成绩")/40</f>
        <v>3.23</v>
      </c>
      <c r="M137" s="88">
        <f>SUMIFS(体育素质!L:L,体育素质!B:B,B137,体育素质!D:D,"=校内外体育竞赛")</f>
        <v>0</v>
      </c>
      <c r="N137" s="88">
        <f>SUMIFS(体育素质!L:L,体育素质!B:B,B137,体育素质!D:D,"=校内外体育活动",体育素质!E:E,"=早锻炼")</f>
        <v>0</v>
      </c>
      <c r="O137" s="88">
        <f>SUMIFS(体育素质!L:L,体育素质!B:B,B137,体育素质!D:D,"=校内外体育活动",体育素质!E:E,"=校园跑")</f>
        <v>0.625</v>
      </c>
      <c r="P137" s="88">
        <f t="shared" si="20"/>
        <v>0.625</v>
      </c>
      <c r="Q137" s="88">
        <f t="shared" si="21"/>
        <v>3.855</v>
      </c>
      <c r="R137" s="88">
        <f>MIN(0.5,SUMIFS(美育素质!L:L,美育素质!B:B,B137,美育素质!D:D,"=文化艺术实践"))</f>
        <v>0</v>
      </c>
      <c r="S137" s="88">
        <f>SUMIFS(美育素质!L:L,美育素质!B:B,B137,美育素质!D:D,"=校内外文化艺术竞赛")</f>
        <v>0.25</v>
      </c>
      <c r="T137" s="88">
        <f t="shared" si="22"/>
        <v>0.25</v>
      </c>
      <c r="U137" s="88">
        <f>MAX(0,SUMIFS(劳育素质!K:K,劳育素质!B:B,B137,劳育素质!D:D,"=劳动日常考核基础分")+SUMIFS(劳育素质!K:K,劳育素质!B:B,B137,劳育素质!D:D,"=活动与卫生加减分"))</f>
        <v>1.48246666666667</v>
      </c>
      <c r="V137" s="23">
        <f>SUMIFS(劳育素质!K:K,劳育素质!B:B,B137,劳育素质!D:D,"=志愿服务",劳育素质!F:F,"=A类+B类")</f>
        <v>0.15</v>
      </c>
      <c r="W137" s="23">
        <f>SUMIFS(劳育素质!K:K,劳育素质!B:B,B137,劳育素质!D:D,"=志愿服务",劳育素质!F:F,"=C类")</f>
        <v>0</v>
      </c>
      <c r="X137" s="23">
        <f t="shared" si="23"/>
        <v>0.15</v>
      </c>
      <c r="Y137" s="23">
        <f>SUMIFS(劳育素质!K:K,劳育素质!B:B,B137,劳育素质!D:D,"=实习实训")</f>
        <v>0</v>
      </c>
      <c r="Z137" s="23">
        <f t="shared" si="24"/>
        <v>1.63246666666667</v>
      </c>
      <c r="AA137" s="23">
        <f>SUMIFS(创新与实践素质!L:L,创新与实践素质!B:B,B137,创新与实践素质!D:D,"=创新创业素质")</f>
        <v>0</v>
      </c>
      <c r="AB137" s="23">
        <f>SUMIFS(创新与实践素质!L:L,创新与实践素质!B:B,B137,创新与实践素质!D:D,"=水平考试")</f>
        <v>0</v>
      </c>
      <c r="AC137" s="23">
        <f>SUMIFS(创新与实践素质!L:L,创新与实践素质!B:B,B137,创新与实践素质!D:D,"=社会实践")</f>
        <v>0</v>
      </c>
      <c r="AD137" s="23">
        <f>_xlfn.MAXIFS(创新与实践素质!L:L,创新与实践素质!B:B,B137,创新与实践素质!D:D,"=社会工作能力（工作表现）",创新与实践素质!G:G,"=上学期")+_xlfn.MAXIFS(创新与实践素质!L:L,创新与实践素质!B:B,B137,创新与实践素质!D:D,"=社会工作能力（工作表现）",创新与实践素质!G:G,"=下学期")</f>
        <v>0</v>
      </c>
      <c r="AE137" s="23">
        <f t="shared" si="25"/>
        <v>0</v>
      </c>
      <c r="AF137" s="23">
        <f t="shared" si="26"/>
        <v>60.6354666666667</v>
      </c>
    </row>
    <row r="138" spans="1:32">
      <c r="A138" s="41" t="s">
        <v>134</v>
      </c>
      <c r="B138" s="31" t="s">
        <v>145</v>
      </c>
      <c r="C138" s="41"/>
      <c r="D138" s="88">
        <f>SUMIFS(德育素质!H:H,德育素质!B:B,B138,德育素质!D:D,"=基本评定分")</f>
        <v>5.28</v>
      </c>
      <c r="E138" s="88">
        <f>MIN(2,SUMIFS(德育素质!H:H,德育素质!A:A,A138,德育素质!D:D,"=集体评定等级分",德育素质!E:E,"=班级考评等级")+SUMIFS(德育素质!H:H,德育素质!B:B,B138,德育素质!D:D,"=集体评定等级分"))</f>
        <v>1</v>
      </c>
      <c r="F138" s="88">
        <f>MIN(2,SUMIFS(德育素质!H:H,德育素质!B:B,B138,德育素质!D:D,"=社会责任记实分"))</f>
        <v>0</v>
      </c>
      <c r="G138" s="88">
        <f>SUMIFS(德育素质!H:H,德育素质!B:B,B138,德育素质!D:D,"=违纪违规扣分")</f>
        <v>0</v>
      </c>
      <c r="H138" s="88">
        <f>SUMIFS(德育素质!H:H,德育素质!B:B,B138,德育素质!D:D,"=荣誉称号加分")</f>
        <v>0</v>
      </c>
      <c r="I138" s="88">
        <f t="shared" si="18"/>
        <v>1</v>
      </c>
      <c r="J138" s="88">
        <f t="shared" si="19"/>
        <v>6.28</v>
      </c>
      <c r="K138" s="88">
        <f>(VLOOKUP(B138,智育素质!B:D,3,0)*10+50)*0.6</f>
        <v>47.514</v>
      </c>
      <c r="L138" s="88">
        <f>SUMIFS(体育素质!J:J,体育素质!B:B,B138,体育素质!D:D,"=体育课程成绩",体育素质!E:E,"=体育成绩")/40</f>
        <v>3.47</v>
      </c>
      <c r="M138" s="88">
        <f>SUMIFS(体育素质!L:L,体育素质!B:B,B138,体育素质!D:D,"=校内外体育竞赛")</f>
        <v>0</v>
      </c>
      <c r="N138" s="88">
        <f>SUMIFS(体育素质!L:L,体育素质!B:B,B138,体育素质!D:D,"=校内外体育活动",体育素质!E:E,"=早锻炼")</f>
        <v>0</v>
      </c>
      <c r="O138" s="88">
        <f>SUMIFS(体育素质!L:L,体育素质!B:B,B138,体育素质!D:D,"=校内外体育活动",体育素质!E:E,"=校园跑")</f>
        <v>0.7421875</v>
      </c>
      <c r="P138" s="88">
        <f t="shared" si="20"/>
        <v>0.7421875</v>
      </c>
      <c r="Q138" s="88">
        <f t="shared" si="21"/>
        <v>4.2121875</v>
      </c>
      <c r="R138" s="88">
        <f>MIN(0.5,SUMIFS(美育素质!L:L,美育素质!B:B,B138,美育素质!D:D,"=文化艺术实践"))</f>
        <v>0</v>
      </c>
      <c r="S138" s="88">
        <f>SUMIFS(美育素质!L:L,美育素质!B:B,B138,美育素质!D:D,"=校内外文化艺术竞赛")</f>
        <v>0</v>
      </c>
      <c r="T138" s="88">
        <f t="shared" si="22"/>
        <v>0</v>
      </c>
      <c r="U138" s="88">
        <f>MAX(0,SUMIFS(劳育素质!K:K,劳育素质!B:B,B138,劳育素质!D:D,"=劳动日常考核基础分")+SUMIFS(劳育素质!K:K,劳育素质!B:B,B138,劳育素质!D:D,"=活动与卫生加减分"))</f>
        <v>1.481</v>
      </c>
      <c r="V138" s="23">
        <f>SUMIFS(劳育素质!K:K,劳育素质!B:B,B138,劳育素质!D:D,"=志愿服务",劳育素质!F:F,"=A类+B类")</f>
        <v>0</v>
      </c>
      <c r="W138" s="23">
        <f>SUMIFS(劳育素质!K:K,劳育素质!B:B,B138,劳育素质!D:D,"=志愿服务",劳育素质!F:F,"=C类")</f>
        <v>0</v>
      </c>
      <c r="X138" s="23">
        <f t="shared" si="23"/>
        <v>0</v>
      </c>
      <c r="Y138" s="23">
        <f>SUMIFS(劳育素质!K:K,劳育素质!B:B,B138,劳育素质!D:D,"=实习实训")</f>
        <v>0</v>
      </c>
      <c r="Z138" s="23">
        <f t="shared" si="24"/>
        <v>1.481</v>
      </c>
      <c r="AA138" s="23">
        <f>SUMIFS(创新与实践素质!L:L,创新与实践素质!B:B,B138,创新与实践素质!D:D,"=创新创业素质")</f>
        <v>0</v>
      </c>
      <c r="AB138" s="23">
        <f>SUMIFS(创新与实践素质!L:L,创新与实践素质!B:B,B138,创新与实践素质!D:D,"=水平考试")</f>
        <v>0</v>
      </c>
      <c r="AC138" s="23">
        <f>SUMIFS(创新与实践素质!L:L,创新与实践素质!B:B,B138,创新与实践素质!D:D,"=社会实践")</f>
        <v>0</v>
      </c>
      <c r="AD138" s="23">
        <f>_xlfn.MAXIFS(创新与实践素质!L:L,创新与实践素质!B:B,B138,创新与实践素质!D:D,"=社会工作能力（工作表现）",创新与实践素质!G:G,"=上学期")+_xlfn.MAXIFS(创新与实践素质!L:L,创新与实践素质!B:B,B138,创新与实践素质!D:D,"=社会工作能力（工作表现）",创新与实践素质!G:G,"=下学期")</f>
        <v>0</v>
      </c>
      <c r="AE138" s="23">
        <f t="shared" si="25"/>
        <v>0</v>
      </c>
      <c r="AF138" s="23">
        <f t="shared" si="26"/>
        <v>59.4871875</v>
      </c>
    </row>
    <row r="139" spans="1:32">
      <c r="A139" s="41" t="s">
        <v>134</v>
      </c>
      <c r="B139" s="31" t="s">
        <v>146</v>
      </c>
      <c r="C139" s="41"/>
      <c r="D139" s="88">
        <f>SUMIFS(德育素质!H:H,德育素质!B:B,B139,德育素质!D:D,"=基本评定分")</f>
        <v>5.28</v>
      </c>
      <c r="E139" s="88">
        <f>MIN(2,SUMIFS(德育素质!H:H,德育素质!A:A,A139,德育素质!D:D,"=集体评定等级分",德育素质!E:E,"=班级考评等级")+SUMIFS(德育素质!H:H,德育素质!B:B,B139,德育素质!D:D,"=集体评定等级分"))</f>
        <v>1</v>
      </c>
      <c r="F139" s="88">
        <f>MIN(2,SUMIFS(德育素质!H:H,德育素质!B:B,B139,德育素质!D:D,"=社会责任记实分"))</f>
        <v>0</v>
      </c>
      <c r="G139" s="88">
        <f>SUMIFS(德育素质!H:H,德育素质!B:B,B139,德育素质!D:D,"=违纪违规扣分")</f>
        <v>0</v>
      </c>
      <c r="H139" s="88">
        <f>SUMIFS(德育素质!H:H,德育素质!B:B,B139,德育素质!D:D,"=荣誉称号加分")</f>
        <v>0</v>
      </c>
      <c r="I139" s="88">
        <f t="shared" si="18"/>
        <v>1</v>
      </c>
      <c r="J139" s="88">
        <f t="shared" si="19"/>
        <v>6.28</v>
      </c>
      <c r="K139" s="88">
        <f>(VLOOKUP(B139,智育素质!B:D,3,0)*10+50)*0.6</f>
        <v>49.746</v>
      </c>
      <c r="L139" s="88">
        <f>SUMIFS(体育素质!J:J,体育素质!B:B,B139,体育素质!D:D,"=体育课程成绩",体育素质!E:E,"=体育成绩")/40</f>
        <v>3.245</v>
      </c>
      <c r="M139" s="88">
        <f>SUMIFS(体育素质!L:L,体育素质!B:B,B139,体育素质!D:D,"=校内外体育竞赛")</f>
        <v>0</v>
      </c>
      <c r="N139" s="88">
        <f>SUMIFS(体育素质!L:L,体育素质!B:B,B139,体育素质!D:D,"=校内外体育活动",体育素质!E:E,"=早锻炼")</f>
        <v>0</v>
      </c>
      <c r="O139" s="88">
        <f>SUMIFS(体育素质!L:L,体育素质!B:B,B139,体育素质!D:D,"=校内外体育活动",体育素质!E:E,"=校园跑")</f>
        <v>0.625364583333333</v>
      </c>
      <c r="P139" s="88">
        <f t="shared" si="20"/>
        <v>0.625364583333333</v>
      </c>
      <c r="Q139" s="88">
        <f t="shared" si="21"/>
        <v>3.87036458333333</v>
      </c>
      <c r="R139" s="88">
        <f>MIN(0.5,SUMIFS(美育素质!L:L,美育素质!B:B,B139,美育素质!D:D,"=文化艺术实践"))</f>
        <v>0</v>
      </c>
      <c r="S139" s="88">
        <f>SUMIFS(美育素质!L:L,美育素质!B:B,B139,美育素质!D:D,"=校内外文化艺术竞赛")</f>
        <v>0</v>
      </c>
      <c r="T139" s="88">
        <f t="shared" si="22"/>
        <v>0</v>
      </c>
      <c r="U139" s="88">
        <f>MAX(0,SUMIFS(劳育素质!K:K,劳育素质!B:B,B139,劳育素质!D:D,"=劳动日常考核基础分")+SUMIFS(劳育素质!K:K,劳育素质!B:B,B139,劳育素质!D:D,"=活动与卫生加减分"))</f>
        <v>1.45133333333333</v>
      </c>
      <c r="V139" s="23">
        <f>SUMIFS(劳育素质!K:K,劳育素质!B:B,B139,劳育素质!D:D,"=志愿服务",劳育素质!F:F,"=A类+B类")</f>
        <v>0</v>
      </c>
      <c r="W139" s="23">
        <f>SUMIFS(劳育素质!K:K,劳育素质!B:B,B139,劳育素质!D:D,"=志愿服务",劳育素质!F:F,"=C类")</f>
        <v>0</v>
      </c>
      <c r="X139" s="23">
        <f t="shared" si="23"/>
        <v>0</v>
      </c>
      <c r="Y139" s="23">
        <f>SUMIFS(劳育素质!K:K,劳育素质!B:B,B139,劳育素质!D:D,"=实习实训")</f>
        <v>0</v>
      </c>
      <c r="Z139" s="23">
        <f t="shared" si="24"/>
        <v>1.45133333333333</v>
      </c>
      <c r="AA139" s="23">
        <f>SUMIFS(创新与实践素质!L:L,创新与实践素质!B:B,B139,创新与实践素质!D:D,"=创新创业素质")</f>
        <v>0</v>
      </c>
      <c r="AB139" s="23">
        <f>SUMIFS(创新与实践素质!L:L,创新与实践素质!B:B,B139,创新与实践素质!D:D,"=水平考试")</f>
        <v>0</v>
      </c>
      <c r="AC139" s="23">
        <f>SUMIFS(创新与实践素质!L:L,创新与实践素质!B:B,B139,创新与实践素质!D:D,"=社会实践")</f>
        <v>0</v>
      </c>
      <c r="AD139" s="23">
        <f>_xlfn.MAXIFS(创新与实践素质!L:L,创新与实践素质!B:B,B139,创新与实践素质!D:D,"=社会工作能力（工作表现）",创新与实践素质!G:G,"=上学期")+_xlfn.MAXIFS(创新与实践素质!L:L,创新与实践素质!B:B,B139,创新与实践素质!D:D,"=社会工作能力（工作表现）",创新与实践素质!G:G,"=下学期")</f>
        <v>0</v>
      </c>
      <c r="AE139" s="23">
        <f t="shared" si="25"/>
        <v>0</v>
      </c>
      <c r="AF139" s="23">
        <f t="shared" si="26"/>
        <v>61.3476979166667</v>
      </c>
    </row>
    <row r="140" spans="1:32">
      <c r="A140" s="41" t="s">
        <v>134</v>
      </c>
      <c r="B140" s="31" t="s">
        <v>147</v>
      </c>
      <c r="C140" s="41"/>
      <c r="D140" s="88">
        <f>SUMIFS(德育素质!H:H,德育素质!B:B,B140,德育素质!D:D,"=基本评定分")</f>
        <v>5.28</v>
      </c>
      <c r="E140" s="88">
        <f>MIN(2,SUMIFS(德育素质!H:H,德育素质!A:A,A140,德育素质!D:D,"=集体评定等级分",德育素质!E:E,"=班级考评等级")+SUMIFS(德育素质!H:H,德育素质!B:B,B140,德育素质!D:D,"=集体评定等级分"))</f>
        <v>1</v>
      </c>
      <c r="F140" s="88">
        <f>MIN(2,SUMIFS(德育素质!H:H,德育素质!B:B,B140,德育素质!D:D,"=社会责任记实分"))</f>
        <v>0</v>
      </c>
      <c r="G140" s="88">
        <f>SUMIFS(德育素质!H:H,德育素质!B:B,B140,德育素质!D:D,"=违纪违规扣分")</f>
        <v>0</v>
      </c>
      <c r="H140" s="88">
        <f>SUMIFS(德育素质!H:H,德育素质!B:B,B140,德育素质!D:D,"=荣誉称号加分")</f>
        <v>0</v>
      </c>
      <c r="I140" s="88">
        <f t="shared" si="18"/>
        <v>1</v>
      </c>
      <c r="J140" s="88">
        <f t="shared" si="19"/>
        <v>6.28</v>
      </c>
      <c r="K140" s="88">
        <f>(VLOOKUP(B140,智育素质!B:D,3,0)*10+50)*0.6</f>
        <v>49.026</v>
      </c>
      <c r="L140" s="88">
        <f>SUMIFS(体育素质!J:J,体育素质!B:B,B140,体育素质!D:D,"=体育课程成绩",体育素质!E:E,"=体育成绩")/40</f>
        <v>3.845</v>
      </c>
      <c r="M140" s="88">
        <f>SUMIFS(体育素质!L:L,体育素质!B:B,B140,体育素质!D:D,"=校内外体育竞赛")</f>
        <v>0</v>
      </c>
      <c r="N140" s="88">
        <f>SUMIFS(体育素质!L:L,体育素质!B:B,B140,体育素质!D:D,"=校内外体育活动",体育素质!E:E,"=早锻炼")</f>
        <v>0</v>
      </c>
      <c r="O140" s="88">
        <f>SUMIFS(体育素质!L:L,体育素质!B:B,B140,体育素质!D:D,"=校内外体育活动",体育素质!E:E,"=校园跑")</f>
        <v>0.625677083333333</v>
      </c>
      <c r="P140" s="88">
        <f t="shared" si="20"/>
        <v>0.625677083333333</v>
      </c>
      <c r="Q140" s="88">
        <f t="shared" si="21"/>
        <v>4.47067708333333</v>
      </c>
      <c r="R140" s="88">
        <f>MIN(0.5,SUMIFS(美育素质!L:L,美育素质!B:B,B140,美育素质!D:D,"=文化艺术实践"))</f>
        <v>0</v>
      </c>
      <c r="S140" s="88">
        <f>SUMIFS(美育素质!L:L,美育素质!B:B,B140,美育素质!D:D,"=校内外文化艺术竞赛")</f>
        <v>0</v>
      </c>
      <c r="T140" s="88">
        <f t="shared" si="22"/>
        <v>0</v>
      </c>
      <c r="U140" s="88">
        <f>MAX(0,SUMIFS(劳育素质!K:K,劳育素质!B:B,B140,劳育素质!D:D,"=劳动日常考核基础分")+SUMIFS(劳育素质!K:K,劳育素质!B:B,B140,劳育素质!D:D,"=活动与卫生加减分"))</f>
        <v>1.45133333333333</v>
      </c>
      <c r="V140" s="23">
        <f>SUMIFS(劳育素质!K:K,劳育素质!B:B,B140,劳育素质!D:D,"=志愿服务",劳育素质!F:F,"=A类+B类")</f>
        <v>0</v>
      </c>
      <c r="W140" s="23">
        <f>SUMIFS(劳育素质!K:K,劳育素质!B:B,B140,劳育素质!D:D,"=志愿服务",劳育素质!F:F,"=C类")</f>
        <v>0</v>
      </c>
      <c r="X140" s="23">
        <f t="shared" si="23"/>
        <v>0</v>
      </c>
      <c r="Y140" s="23">
        <f>SUMIFS(劳育素质!K:K,劳育素质!B:B,B140,劳育素质!D:D,"=实习实训")</f>
        <v>0</v>
      </c>
      <c r="Z140" s="23">
        <f t="shared" si="24"/>
        <v>1.45133333333333</v>
      </c>
      <c r="AA140" s="23">
        <f>SUMIFS(创新与实践素质!L:L,创新与实践素质!B:B,B140,创新与实践素质!D:D,"=创新创业素质")</f>
        <v>0</v>
      </c>
      <c r="AB140" s="23">
        <f>SUMIFS(创新与实践素质!L:L,创新与实践素质!B:B,B140,创新与实践素质!D:D,"=水平考试")</f>
        <v>0</v>
      </c>
      <c r="AC140" s="23">
        <f>SUMIFS(创新与实践素质!L:L,创新与实践素质!B:B,B140,创新与实践素质!D:D,"=社会实践")</f>
        <v>0</v>
      </c>
      <c r="AD140" s="23">
        <f>_xlfn.MAXIFS(创新与实践素质!L:L,创新与实践素质!B:B,B140,创新与实践素质!D:D,"=社会工作能力（工作表现）",创新与实践素质!G:G,"=上学期")+_xlfn.MAXIFS(创新与实践素质!L:L,创新与实践素质!B:B,B140,创新与实践素质!D:D,"=社会工作能力（工作表现）",创新与实践素质!G:G,"=下学期")</f>
        <v>0</v>
      </c>
      <c r="AE140" s="23">
        <f t="shared" si="25"/>
        <v>0</v>
      </c>
      <c r="AF140" s="23">
        <f t="shared" si="26"/>
        <v>61.2280104166667</v>
      </c>
    </row>
    <row r="141" spans="1:32">
      <c r="A141" s="41" t="s">
        <v>134</v>
      </c>
      <c r="B141" s="31" t="s">
        <v>148</v>
      </c>
      <c r="C141" s="41"/>
      <c r="D141" s="88">
        <f>SUMIFS(德育素质!H:H,德育素质!B:B,B141,德育素质!D:D,"=基本评定分")</f>
        <v>5.28</v>
      </c>
      <c r="E141" s="88">
        <f>MIN(2,SUMIFS(德育素质!H:H,德育素质!A:A,A141,德育素质!D:D,"=集体评定等级分",德育素质!E:E,"=班级考评等级")+SUMIFS(德育素质!H:H,德育素质!B:B,B141,德育素质!D:D,"=集体评定等级分"))</f>
        <v>1</v>
      </c>
      <c r="F141" s="88">
        <f>MIN(2,SUMIFS(德育素质!H:H,德育素质!B:B,B141,德育素质!D:D,"=社会责任记实分"))</f>
        <v>0</v>
      </c>
      <c r="G141" s="88">
        <f>SUMIFS(德育素质!H:H,德育素质!B:B,B141,德育素质!D:D,"=违纪违规扣分")</f>
        <v>0</v>
      </c>
      <c r="H141" s="88">
        <f>SUMIFS(德育素质!H:H,德育素质!B:B,B141,德育素质!D:D,"=荣誉称号加分")</f>
        <v>0</v>
      </c>
      <c r="I141" s="88">
        <f t="shared" si="18"/>
        <v>1</v>
      </c>
      <c r="J141" s="88">
        <f t="shared" si="19"/>
        <v>6.28</v>
      </c>
      <c r="K141" s="88">
        <f>(VLOOKUP(B141,智育素质!B:D,3,0)*10+50)*0.6</f>
        <v>48.906</v>
      </c>
      <c r="L141" s="88">
        <f>SUMIFS(体育素质!J:J,体育素质!B:B,B141,体育素质!D:D,"=体育课程成绩",体育素质!E:E,"=体育成绩")/40</f>
        <v>3.565</v>
      </c>
      <c r="M141" s="88">
        <f>SUMIFS(体育素质!L:L,体育素质!B:B,B141,体育素质!D:D,"=校内外体育竞赛")</f>
        <v>0</v>
      </c>
      <c r="N141" s="88">
        <f>SUMIFS(体育素质!L:L,体育素质!B:B,B141,体育素质!D:D,"=校内外体育活动",体育素质!E:E,"=早锻炼")</f>
        <v>0</v>
      </c>
      <c r="O141" s="88">
        <f>SUMIFS(体育素质!L:L,体育素质!B:B,B141,体育素质!D:D,"=校内外体育活动",体育素质!E:E,"=校园跑")</f>
        <v>0.643802083333333</v>
      </c>
      <c r="P141" s="88">
        <f t="shared" si="20"/>
        <v>0.643802083333333</v>
      </c>
      <c r="Q141" s="88">
        <f t="shared" si="21"/>
        <v>4.20880208333333</v>
      </c>
      <c r="R141" s="88">
        <f>MIN(0.5,SUMIFS(美育素质!L:L,美育素质!B:B,B141,美育素质!D:D,"=文化艺术实践"))</f>
        <v>0</v>
      </c>
      <c r="S141" s="88">
        <f>SUMIFS(美育素质!L:L,美育素质!B:B,B141,美育素质!D:D,"=校内外文化艺术竞赛")</f>
        <v>0.25</v>
      </c>
      <c r="T141" s="88">
        <f t="shared" si="22"/>
        <v>0.25</v>
      </c>
      <c r="U141" s="88">
        <f>MAX(0,SUMIFS(劳育素质!K:K,劳育素质!B:B,B141,劳育素质!D:D,"=劳动日常考核基础分")+SUMIFS(劳育素质!K:K,劳育素质!B:B,B141,劳育素质!D:D,"=活动与卫生加减分"))</f>
        <v>1.44477777777778</v>
      </c>
      <c r="V141" s="23">
        <f>SUMIFS(劳育素质!K:K,劳育素质!B:B,B141,劳育素质!D:D,"=志愿服务",劳育素质!F:F,"=A类+B类")</f>
        <v>1.9</v>
      </c>
      <c r="W141" s="23">
        <f>SUMIFS(劳育素质!K:K,劳育素质!B:B,B141,劳育素质!D:D,"=志愿服务",劳育素质!F:F,"=C类")</f>
        <v>0</v>
      </c>
      <c r="X141" s="23">
        <f t="shared" si="23"/>
        <v>1.9</v>
      </c>
      <c r="Y141" s="23">
        <f>SUMIFS(劳育素质!K:K,劳育素质!B:B,B141,劳育素质!D:D,"=实习实训")</f>
        <v>0</v>
      </c>
      <c r="Z141" s="23">
        <f t="shared" si="24"/>
        <v>3.34477777777778</v>
      </c>
      <c r="AA141" s="23">
        <f>SUMIFS(创新与实践素质!L:L,创新与实践素质!B:B,B141,创新与实践素质!D:D,"=创新创业素质")</f>
        <v>0.25</v>
      </c>
      <c r="AB141" s="23">
        <f>SUMIFS(创新与实践素质!L:L,创新与实践素质!B:B,B141,创新与实践素质!D:D,"=水平考试")</f>
        <v>0</v>
      </c>
      <c r="AC141" s="23">
        <f>SUMIFS(创新与实践素质!L:L,创新与实践素质!B:B,B141,创新与实践素质!D:D,"=社会实践")</f>
        <v>0</v>
      </c>
      <c r="AD141" s="23">
        <f>_xlfn.MAXIFS(创新与实践素质!L:L,创新与实践素质!B:B,B141,创新与实践素质!D:D,"=社会工作能力（工作表现）",创新与实践素质!G:G,"=上学期")+_xlfn.MAXIFS(创新与实践素质!L:L,创新与实践素质!B:B,B141,创新与实践素质!D:D,"=社会工作能力（工作表现）",创新与实践素质!G:G,"=下学期")</f>
        <v>0</v>
      </c>
      <c r="AE141" s="23">
        <f t="shared" si="25"/>
        <v>0.25</v>
      </c>
      <c r="AF141" s="23">
        <f t="shared" si="26"/>
        <v>63.2395798611111</v>
      </c>
    </row>
    <row r="142" spans="1:32">
      <c r="A142" s="41" t="s">
        <v>134</v>
      </c>
      <c r="B142" s="31" t="s">
        <v>149</v>
      </c>
      <c r="C142" s="41"/>
      <c r="D142" s="88">
        <f>SUMIFS(德育素质!H:H,德育素质!B:B,B142,德育素质!D:D,"=基本评定分")</f>
        <v>6</v>
      </c>
      <c r="E142" s="88">
        <f>MIN(2,SUMIFS(德育素质!H:H,德育素质!A:A,A142,德育素质!D:D,"=集体评定等级分",德育素质!E:E,"=班级考评等级")+SUMIFS(德育素质!H:H,德育素质!B:B,B142,德育素质!D:D,"=集体评定等级分"))</f>
        <v>1</v>
      </c>
      <c r="F142" s="88">
        <f>MIN(2,SUMIFS(德育素质!H:H,德育素质!B:B,B142,德育素质!D:D,"=社会责任记实分"))</f>
        <v>0.5</v>
      </c>
      <c r="G142" s="88">
        <f>SUMIFS(德育素质!H:H,德育素质!B:B,B142,德育素质!D:D,"=违纪违规扣分")</f>
        <v>0</v>
      </c>
      <c r="H142" s="88">
        <f>SUMIFS(德育素质!H:H,德育素质!B:B,B142,德育素质!D:D,"=荣誉称号加分")</f>
        <v>0</v>
      </c>
      <c r="I142" s="88">
        <f t="shared" si="18"/>
        <v>1.5</v>
      </c>
      <c r="J142" s="88">
        <f t="shared" si="19"/>
        <v>7.5</v>
      </c>
      <c r="K142" s="88">
        <f>(VLOOKUP(B142,智育素质!B:D,3,0)*10+50)*0.6</f>
        <v>51.384</v>
      </c>
      <c r="L142" s="88">
        <f>SUMIFS(体育素质!J:J,体育素质!B:B,B142,体育素质!D:D,"=体育课程成绩",体育素质!E:E,"=体育成绩")/40</f>
        <v>3.67</v>
      </c>
      <c r="M142" s="88">
        <f>SUMIFS(体育素质!L:L,体育素质!B:B,B142,体育素质!D:D,"=校内外体育竞赛")</f>
        <v>0</v>
      </c>
      <c r="N142" s="88">
        <f>SUMIFS(体育素质!L:L,体育素质!B:B,B142,体育素质!D:D,"=校内外体育活动",体育素质!E:E,"=早锻炼")</f>
        <v>0</v>
      </c>
      <c r="O142" s="88">
        <f>SUMIFS(体育素质!L:L,体育素质!B:B,B142,体育素质!D:D,"=校内外体育活动",体育素质!E:E,"=校园跑")</f>
        <v>0.75</v>
      </c>
      <c r="P142" s="88">
        <f t="shared" si="20"/>
        <v>0.75</v>
      </c>
      <c r="Q142" s="88">
        <f t="shared" si="21"/>
        <v>4.42</v>
      </c>
      <c r="R142" s="88">
        <f>MIN(0.5,SUMIFS(美育素质!L:L,美育素质!B:B,B142,美育素质!D:D,"=文化艺术实践"))</f>
        <v>0</v>
      </c>
      <c r="S142" s="88">
        <f>SUMIFS(美育素质!L:L,美育素质!B:B,B142,美育素质!D:D,"=校内外文化艺术竞赛")</f>
        <v>0</v>
      </c>
      <c r="T142" s="88">
        <f t="shared" si="22"/>
        <v>0</v>
      </c>
      <c r="U142" s="88">
        <f>MAX(0,SUMIFS(劳育素质!K:K,劳育素质!B:B,B142,劳育素质!D:D,"=劳动日常考核基础分")+SUMIFS(劳育素质!K:K,劳育素质!B:B,B142,劳育素质!D:D,"=活动与卫生加减分"))</f>
        <v>1.4576</v>
      </c>
      <c r="V142" s="23">
        <f>SUMIFS(劳育素质!K:K,劳育素质!B:B,B142,劳育素质!D:D,"=志愿服务",劳育素质!F:F,"=A类+B类")</f>
        <v>1.675</v>
      </c>
      <c r="W142" s="23">
        <f>SUMIFS(劳育素质!K:K,劳育素质!B:B,B142,劳育素质!D:D,"=志愿服务",劳育素质!F:F,"=C类")</f>
        <v>0</v>
      </c>
      <c r="X142" s="23">
        <f t="shared" si="23"/>
        <v>1.675</v>
      </c>
      <c r="Y142" s="23">
        <f>SUMIFS(劳育素质!K:K,劳育素质!B:B,B142,劳育素质!D:D,"=实习实训")</f>
        <v>0</v>
      </c>
      <c r="Z142" s="23">
        <f t="shared" si="24"/>
        <v>3.1326</v>
      </c>
      <c r="AA142" s="23">
        <f>SUMIFS(创新与实践素质!L:L,创新与实践素质!B:B,B142,创新与实践素质!D:D,"=创新创业素质")</f>
        <v>0.8</v>
      </c>
      <c r="AB142" s="23">
        <f>SUMIFS(创新与实践素质!L:L,创新与实践素质!B:B,B142,创新与实践素质!D:D,"=水平考试")</f>
        <v>0</v>
      </c>
      <c r="AC142" s="23">
        <f>SUMIFS(创新与实践素质!L:L,创新与实践素质!B:B,B142,创新与实践素质!D:D,"=社会实践")</f>
        <v>0</v>
      </c>
      <c r="AD142" s="23">
        <f>_xlfn.MAXIFS(创新与实践素质!L:L,创新与实践素质!B:B,B142,创新与实践素质!D:D,"=社会工作能力（工作表现）",创新与实践素质!G:G,"=上学期")+_xlfn.MAXIFS(创新与实践素质!L:L,创新与实践素质!B:B,B142,创新与实践素质!D:D,"=社会工作能力（工作表现）",创新与实践素质!G:G,"=下学期")</f>
        <v>1.6</v>
      </c>
      <c r="AE142" s="23">
        <f t="shared" si="25"/>
        <v>2.4</v>
      </c>
      <c r="AF142" s="23">
        <f t="shared" si="26"/>
        <v>68.8366</v>
      </c>
    </row>
    <row r="143" spans="1:32">
      <c r="A143" s="41" t="s">
        <v>134</v>
      </c>
      <c r="B143" s="31" t="s">
        <v>150</v>
      </c>
      <c r="C143" s="41"/>
      <c r="D143" s="88">
        <f>SUMIFS(德育素质!H:H,德育素质!B:B,B143,德育素质!D:D,"=基本评定分")</f>
        <v>6</v>
      </c>
      <c r="E143" s="88">
        <f>MIN(2,SUMIFS(德育素质!H:H,德育素质!A:A,A143,德育素质!D:D,"=集体评定等级分",德育素质!E:E,"=班级考评等级")+SUMIFS(德育素质!H:H,德育素质!B:B,B143,德育素质!D:D,"=集体评定等级分"))</f>
        <v>1</v>
      </c>
      <c r="F143" s="88">
        <f>MIN(2,SUMIFS(德育素质!H:H,德育素质!B:B,B143,德育素质!D:D,"=社会责任记实分"))</f>
        <v>0</v>
      </c>
      <c r="G143" s="88">
        <f>SUMIFS(德育素质!H:H,德育素质!B:B,B143,德育素质!D:D,"=违纪违规扣分")</f>
        <v>0</v>
      </c>
      <c r="H143" s="88">
        <f>SUMIFS(德育素质!H:H,德育素质!B:B,B143,德育素质!D:D,"=荣誉称号加分")</f>
        <v>0</v>
      </c>
      <c r="I143" s="88">
        <f t="shared" si="18"/>
        <v>1</v>
      </c>
      <c r="J143" s="88">
        <f t="shared" si="19"/>
        <v>7</v>
      </c>
      <c r="K143" s="88">
        <f>(VLOOKUP(B143,智育素质!B:D,3,0)*10+50)*0.6</f>
        <v>49.752</v>
      </c>
      <c r="L143" s="88">
        <f>SUMIFS(体育素质!J:J,体育素质!B:B,B143,体育素质!D:D,"=体育课程成绩",体育素质!E:E,"=体育成绩")/40</f>
        <v>3.555</v>
      </c>
      <c r="M143" s="88">
        <f>SUMIFS(体育素质!L:L,体育素质!B:B,B143,体育素质!D:D,"=校内外体育竞赛")</f>
        <v>0</v>
      </c>
      <c r="N143" s="88">
        <f>SUMIFS(体育素质!L:L,体育素质!B:B,B143,体育素质!D:D,"=校内外体育活动",体育素质!E:E,"=早锻炼")</f>
        <v>0</v>
      </c>
      <c r="O143" s="88">
        <f>SUMIFS(体育素质!L:L,体育素质!B:B,B143,体育素质!D:D,"=校内外体育活动",体育素质!E:E,"=校园跑")</f>
        <v>0.625</v>
      </c>
      <c r="P143" s="88">
        <f t="shared" si="20"/>
        <v>0.625</v>
      </c>
      <c r="Q143" s="88">
        <f t="shared" si="21"/>
        <v>4.18</v>
      </c>
      <c r="R143" s="88">
        <f>MIN(0.5,SUMIFS(美育素质!L:L,美育素质!B:B,B143,美育素质!D:D,"=文化艺术实践"))</f>
        <v>0</v>
      </c>
      <c r="S143" s="88">
        <f>SUMIFS(美育素质!L:L,美育素质!B:B,B143,美育素质!D:D,"=校内外文化艺术竞赛")</f>
        <v>0</v>
      </c>
      <c r="T143" s="88">
        <f t="shared" si="22"/>
        <v>0</v>
      </c>
      <c r="U143" s="88">
        <f>MAX(0,SUMIFS(劳育素质!K:K,劳育素质!B:B,B143,劳育素质!D:D,"=劳动日常考核基础分")+SUMIFS(劳育素质!K:K,劳育素质!B:B,B143,劳育素质!D:D,"=活动与卫生加减分"))</f>
        <v>1.35033333333333</v>
      </c>
      <c r="V143" s="23">
        <f>SUMIFS(劳育素质!K:K,劳育素质!B:B,B143,劳育素质!D:D,"=志愿服务",劳育素质!F:F,"=A类+B类")</f>
        <v>0</v>
      </c>
      <c r="W143" s="23">
        <f>SUMIFS(劳育素质!K:K,劳育素质!B:B,B143,劳育素质!D:D,"=志愿服务",劳育素质!F:F,"=C类")</f>
        <v>0</v>
      </c>
      <c r="X143" s="23">
        <f t="shared" si="23"/>
        <v>0</v>
      </c>
      <c r="Y143" s="23">
        <f>SUMIFS(劳育素质!K:K,劳育素质!B:B,B143,劳育素质!D:D,"=实习实训")</f>
        <v>0</v>
      </c>
      <c r="Z143" s="23">
        <f t="shared" si="24"/>
        <v>1.35033333333333</v>
      </c>
      <c r="AA143" s="23">
        <f>SUMIFS(创新与实践素质!L:L,创新与实践素质!B:B,B143,创新与实践素质!D:D,"=创新创业素质")</f>
        <v>0</v>
      </c>
      <c r="AB143" s="23">
        <f>SUMIFS(创新与实践素质!L:L,创新与实践素质!B:B,B143,创新与实践素质!D:D,"=水平考试")</f>
        <v>0</v>
      </c>
      <c r="AC143" s="23">
        <f>SUMIFS(创新与实践素质!L:L,创新与实践素质!B:B,B143,创新与实践素质!D:D,"=社会实践")</f>
        <v>0</v>
      </c>
      <c r="AD143" s="23">
        <f>_xlfn.MAXIFS(创新与实践素质!L:L,创新与实践素质!B:B,B143,创新与实践素质!D:D,"=社会工作能力（工作表现）",创新与实践素质!G:G,"=上学期")+_xlfn.MAXIFS(创新与实践素质!L:L,创新与实践素质!B:B,B143,创新与实践素质!D:D,"=社会工作能力（工作表现）",创新与实践素质!G:G,"=下学期")</f>
        <v>0.8</v>
      </c>
      <c r="AE143" s="23">
        <f t="shared" si="25"/>
        <v>0.8</v>
      </c>
      <c r="AF143" s="23">
        <f t="shared" si="26"/>
        <v>63.0823333333333</v>
      </c>
    </row>
    <row r="144" spans="1:32">
      <c r="A144" s="41" t="s">
        <v>134</v>
      </c>
      <c r="B144" s="31" t="s">
        <v>151</v>
      </c>
      <c r="C144" s="41"/>
      <c r="D144" s="88">
        <f>SUMIFS(德育素质!H:H,德育素质!B:B,B144,德育素质!D:D,"=基本评定分")</f>
        <v>5.28</v>
      </c>
      <c r="E144" s="88">
        <f>MIN(2,SUMIFS(德育素质!H:H,德育素质!A:A,A144,德育素质!D:D,"=集体评定等级分",德育素质!E:E,"=班级考评等级")+SUMIFS(德育素质!H:H,德育素质!B:B,B144,德育素质!D:D,"=集体评定等级分"))</f>
        <v>1</v>
      </c>
      <c r="F144" s="88">
        <f>MIN(2,SUMIFS(德育素质!H:H,德育素质!B:B,B144,德育素质!D:D,"=社会责任记实分"))</f>
        <v>0</v>
      </c>
      <c r="G144" s="88">
        <f>SUMIFS(德育素质!H:H,德育素质!B:B,B144,德育素质!D:D,"=违纪违规扣分")</f>
        <v>0</v>
      </c>
      <c r="H144" s="88">
        <f>SUMIFS(德育素质!H:H,德育素质!B:B,B144,德育素质!D:D,"=荣誉称号加分")</f>
        <v>0</v>
      </c>
      <c r="I144" s="88">
        <f t="shared" si="18"/>
        <v>1</v>
      </c>
      <c r="J144" s="88">
        <f t="shared" si="19"/>
        <v>6.28</v>
      </c>
      <c r="K144" s="88">
        <f>(VLOOKUP(B144,智育素质!B:D,3,0)*10+50)*0.6</f>
        <v>50.49</v>
      </c>
      <c r="L144" s="88">
        <f>SUMIFS(体育素质!J:J,体育素质!B:B,B144,体育素质!D:D,"=体育课程成绩",体育素质!E:E,"=体育成绩")/40</f>
        <v>3.5</v>
      </c>
      <c r="M144" s="88">
        <f>SUMIFS(体育素质!L:L,体育素质!B:B,B144,体育素质!D:D,"=校内外体育竞赛")</f>
        <v>0</v>
      </c>
      <c r="N144" s="88">
        <f>SUMIFS(体育素质!L:L,体育素质!B:B,B144,体育素质!D:D,"=校内外体育活动",体育素质!E:E,"=早锻炼")</f>
        <v>0</v>
      </c>
      <c r="O144" s="88">
        <f>SUMIFS(体育素质!L:L,体育素质!B:B,B144,体育素质!D:D,"=校内外体育活动",体育素质!E:E,"=校园跑")</f>
        <v>0.6284375</v>
      </c>
      <c r="P144" s="88">
        <f t="shared" si="20"/>
        <v>0.6284375</v>
      </c>
      <c r="Q144" s="88">
        <f t="shared" si="21"/>
        <v>4.1284375</v>
      </c>
      <c r="R144" s="88">
        <f>MIN(0.5,SUMIFS(美育素质!L:L,美育素质!B:B,B144,美育素质!D:D,"=文化艺术实践"))</f>
        <v>0</v>
      </c>
      <c r="S144" s="88">
        <f>SUMIFS(美育素质!L:L,美育素质!B:B,B144,美育素质!D:D,"=校内外文化艺术竞赛")</f>
        <v>0</v>
      </c>
      <c r="T144" s="88">
        <f t="shared" si="22"/>
        <v>0</v>
      </c>
      <c r="U144" s="88">
        <f>MAX(0,SUMIFS(劳育素质!K:K,劳育素质!B:B,B144,劳育素质!D:D,"=劳动日常考核基础分")+SUMIFS(劳育素质!K:K,劳育素质!B:B,B144,劳育素质!D:D,"=活动与卫生加减分"))</f>
        <v>1.48246666666667</v>
      </c>
      <c r="V144" s="23">
        <f>SUMIFS(劳育素质!K:K,劳育素质!B:B,B144,劳育素质!D:D,"=志愿服务",劳育素质!F:F,"=A类+B类")</f>
        <v>0</v>
      </c>
      <c r="W144" s="23">
        <f>SUMIFS(劳育素质!K:K,劳育素质!B:B,B144,劳育素质!D:D,"=志愿服务",劳育素质!F:F,"=C类")</f>
        <v>0</v>
      </c>
      <c r="X144" s="23">
        <f t="shared" si="23"/>
        <v>0</v>
      </c>
      <c r="Y144" s="23">
        <f>SUMIFS(劳育素质!K:K,劳育素质!B:B,B144,劳育素质!D:D,"=实习实训")</f>
        <v>0</v>
      </c>
      <c r="Z144" s="23">
        <f t="shared" si="24"/>
        <v>1.48246666666667</v>
      </c>
      <c r="AA144" s="23">
        <f>SUMIFS(创新与实践素质!L:L,创新与实践素质!B:B,B144,创新与实践素质!D:D,"=创新创业素质")</f>
        <v>0</v>
      </c>
      <c r="AB144" s="23">
        <f>SUMIFS(创新与实践素质!L:L,创新与实践素质!B:B,B144,创新与实践素质!D:D,"=水平考试")</f>
        <v>0</v>
      </c>
      <c r="AC144" s="23">
        <f>SUMIFS(创新与实践素质!L:L,创新与实践素质!B:B,B144,创新与实践素质!D:D,"=社会实践")</f>
        <v>0</v>
      </c>
      <c r="AD144" s="23">
        <f>_xlfn.MAXIFS(创新与实践素质!L:L,创新与实践素质!B:B,B144,创新与实践素质!D:D,"=社会工作能力（工作表现）",创新与实践素质!G:G,"=上学期")+_xlfn.MAXIFS(创新与实践素质!L:L,创新与实践素质!B:B,B144,创新与实践素质!D:D,"=社会工作能力（工作表现）",创新与实践素质!G:G,"=下学期")</f>
        <v>0</v>
      </c>
      <c r="AE144" s="23">
        <f t="shared" si="25"/>
        <v>0</v>
      </c>
      <c r="AF144" s="23">
        <f t="shared" si="26"/>
        <v>62.3809041666667</v>
      </c>
    </row>
    <row r="145" spans="1:32">
      <c r="A145" s="41" t="s">
        <v>134</v>
      </c>
      <c r="B145" s="31" t="s">
        <v>152</v>
      </c>
      <c r="C145" s="41"/>
      <c r="D145" s="88">
        <f>SUMIFS(德育素质!H:H,德育素质!B:B,B145,德育素质!D:D,"=基本评定分")</f>
        <v>5.28</v>
      </c>
      <c r="E145" s="88">
        <f>MIN(2,SUMIFS(德育素质!H:H,德育素质!A:A,A145,德育素质!D:D,"=集体评定等级分",德育素质!E:E,"=班级考评等级")+SUMIFS(德育素质!H:H,德育素质!B:B,B145,德育素质!D:D,"=集体评定等级分"))</f>
        <v>1</v>
      </c>
      <c r="F145" s="88">
        <f>MIN(2,SUMIFS(德育素质!H:H,德育素质!B:B,B145,德育素质!D:D,"=社会责任记实分"))</f>
        <v>0</v>
      </c>
      <c r="G145" s="88">
        <f>SUMIFS(德育素质!H:H,德育素质!B:B,B145,德育素质!D:D,"=违纪违规扣分")</f>
        <v>0</v>
      </c>
      <c r="H145" s="88">
        <f>SUMIFS(德育素质!H:H,德育素质!B:B,B145,德育素质!D:D,"=荣誉称号加分")</f>
        <v>0</v>
      </c>
      <c r="I145" s="88">
        <f t="shared" si="18"/>
        <v>1</v>
      </c>
      <c r="J145" s="88">
        <f t="shared" si="19"/>
        <v>6.28</v>
      </c>
      <c r="K145" s="88">
        <f>(VLOOKUP(B145,智育素质!B:D,3,0)*10+50)*0.6</f>
        <v>49.092</v>
      </c>
      <c r="L145" s="88">
        <f>SUMIFS(体育素质!J:J,体育素质!B:B,B145,体育素质!D:D,"=体育课程成绩",体育素质!E:E,"=体育成绩")/40</f>
        <v>3.875</v>
      </c>
      <c r="M145" s="88">
        <f>SUMIFS(体育素质!L:L,体育素质!B:B,B145,体育素质!D:D,"=校内外体育竞赛")</f>
        <v>0</v>
      </c>
      <c r="N145" s="88">
        <f>SUMIFS(体育素质!L:L,体育素质!B:B,B145,体育素质!D:D,"=校内外体育活动",体育素质!E:E,"=早锻炼")</f>
        <v>0</v>
      </c>
      <c r="O145" s="88">
        <f>SUMIFS(体育素质!L:L,体育素质!B:B,B145,体育素质!D:D,"=校内外体育活动",体育素质!E:E,"=校园跑")</f>
        <v>1</v>
      </c>
      <c r="P145" s="88">
        <f t="shared" si="20"/>
        <v>1</v>
      </c>
      <c r="Q145" s="88">
        <f t="shared" si="21"/>
        <v>4.875</v>
      </c>
      <c r="R145" s="88">
        <f>MIN(0.5,SUMIFS(美育素质!L:L,美育素质!B:B,B145,美育素质!D:D,"=文化艺术实践"))</f>
        <v>0</v>
      </c>
      <c r="S145" s="88">
        <f>SUMIFS(美育素质!L:L,美育素质!B:B,B145,美育素质!D:D,"=校内外文化艺术竞赛")</f>
        <v>0</v>
      </c>
      <c r="T145" s="88">
        <f t="shared" si="22"/>
        <v>0</v>
      </c>
      <c r="U145" s="88">
        <f>MAX(0,SUMIFS(劳育素质!K:K,劳育素质!B:B,B145,劳育素质!D:D,"=劳动日常考核基础分")+SUMIFS(劳育素质!K:K,劳育素质!B:B,B145,劳育素质!D:D,"=活动与卫生加减分"))</f>
        <v>1.38793333333333</v>
      </c>
      <c r="V145" s="23">
        <f>SUMIFS(劳育素质!K:K,劳育素质!B:B,B145,劳育素质!D:D,"=志愿服务",劳育素质!F:F,"=A类+B类")</f>
        <v>0</v>
      </c>
      <c r="W145" s="23">
        <f>SUMIFS(劳育素质!K:K,劳育素质!B:B,B145,劳育素质!D:D,"=志愿服务",劳育素质!F:F,"=C类")</f>
        <v>0</v>
      </c>
      <c r="X145" s="23">
        <f t="shared" si="23"/>
        <v>0</v>
      </c>
      <c r="Y145" s="23">
        <f>SUMIFS(劳育素质!K:K,劳育素质!B:B,B145,劳育素质!D:D,"=实习实训")</f>
        <v>0</v>
      </c>
      <c r="Z145" s="23">
        <f t="shared" si="24"/>
        <v>1.38793333333333</v>
      </c>
      <c r="AA145" s="23">
        <f>SUMIFS(创新与实践素质!L:L,创新与实践素质!B:B,B145,创新与实践素质!D:D,"=创新创业素质")</f>
        <v>0</v>
      </c>
      <c r="AB145" s="23">
        <f>SUMIFS(创新与实践素质!L:L,创新与实践素质!B:B,B145,创新与实践素质!D:D,"=水平考试")</f>
        <v>0</v>
      </c>
      <c r="AC145" s="23">
        <f>SUMIFS(创新与实践素质!L:L,创新与实践素质!B:B,B145,创新与实践素质!D:D,"=社会实践")</f>
        <v>0</v>
      </c>
      <c r="AD145" s="23">
        <f>_xlfn.MAXIFS(创新与实践素质!L:L,创新与实践素质!B:B,B145,创新与实践素质!D:D,"=社会工作能力（工作表现）",创新与实践素质!G:G,"=上学期")+_xlfn.MAXIFS(创新与实践素质!L:L,创新与实践素质!B:B,B145,创新与实践素质!D:D,"=社会工作能力（工作表现）",创新与实践素质!G:G,"=下学期")</f>
        <v>0</v>
      </c>
      <c r="AE145" s="23">
        <f t="shared" si="25"/>
        <v>0</v>
      </c>
      <c r="AF145" s="23">
        <f t="shared" si="26"/>
        <v>61.6349333333333</v>
      </c>
    </row>
    <row r="146" spans="1:32">
      <c r="A146" s="41" t="s">
        <v>134</v>
      </c>
      <c r="B146" s="31" t="s">
        <v>153</v>
      </c>
      <c r="C146" s="41"/>
      <c r="D146" s="88">
        <f>SUMIFS(德育素质!H:H,德育素质!B:B,B146,德育素质!D:D,"=基本评定分")</f>
        <v>5.28</v>
      </c>
      <c r="E146" s="88">
        <f>MIN(2,SUMIFS(德育素质!H:H,德育素质!A:A,A146,德育素质!D:D,"=集体评定等级分",德育素质!E:E,"=班级考评等级")+SUMIFS(德育素质!H:H,德育素质!B:B,B146,德育素质!D:D,"=集体评定等级分"))</f>
        <v>1</v>
      </c>
      <c r="F146" s="88">
        <f>MIN(2,SUMIFS(德育素质!H:H,德育素质!B:B,B146,德育素质!D:D,"=社会责任记实分"))</f>
        <v>0.1</v>
      </c>
      <c r="G146" s="88">
        <f>SUMIFS(德育素质!H:H,德育素质!B:B,B146,德育素质!D:D,"=违纪违规扣分")</f>
        <v>0</v>
      </c>
      <c r="H146" s="88">
        <f>SUMIFS(德育素质!H:H,德育素质!B:B,B146,德育素质!D:D,"=荣誉称号加分")</f>
        <v>0</v>
      </c>
      <c r="I146" s="88">
        <f t="shared" si="18"/>
        <v>1.1</v>
      </c>
      <c r="J146" s="88">
        <f t="shared" si="19"/>
        <v>6.38</v>
      </c>
      <c r="K146" s="88">
        <f>(VLOOKUP(B146,智育素质!B:D,3,0)*10+50)*0.6</f>
        <v>48.99</v>
      </c>
      <c r="L146" s="88">
        <f>SUMIFS(体育素质!J:J,体育素质!B:B,B146,体育素质!D:D,"=体育课程成绩",体育素质!E:E,"=体育成绩")/40</f>
        <v>3.9</v>
      </c>
      <c r="M146" s="88">
        <f>SUMIFS(体育素质!L:L,体育素质!B:B,B146,体育素质!D:D,"=校内外体育竞赛")</f>
        <v>0</v>
      </c>
      <c r="N146" s="88">
        <f>SUMIFS(体育素质!L:L,体育素质!B:B,B146,体育素质!D:D,"=校内外体育活动",体育素质!E:E,"=早锻炼")</f>
        <v>0</v>
      </c>
      <c r="O146" s="88">
        <f>SUMIFS(体育素质!L:L,体育素质!B:B,B146,体育素质!D:D,"=校内外体育活动",体育素质!E:E,"=校园跑")</f>
        <v>0</v>
      </c>
      <c r="P146" s="88">
        <f t="shared" si="20"/>
        <v>0</v>
      </c>
      <c r="Q146" s="88">
        <f t="shared" si="21"/>
        <v>3.9</v>
      </c>
      <c r="R146" s="88">
        <f>MIN(0.5,SUMIFS(美育素质!L:L,美育素质!B:B,B146,美育素质!D:D,"=文化艺术实践"))</f>
        <v>0</v>
      </c>
      <c r="S146" s="88">
        <f>SUMIFS(美育素质!L:L,美育素质!B:B,B146,美育素质!D:D,"=校内外文化艺术竞赛")</f>
        <v>0</v>
      </c>
      <c r="T146" s="88">
        <f t="shared" si="22"/>
        <v>0</v>
      </c>
      <c r="U146" s="88">
        <f>MAX(0,SUMIFS(劳育素质!K:K,劳育素质!B:B,B146,劳育素质!D:D,"=劳动日常考核基础分")+SUMIFS(劳育素质!K:K,劳育素质!B:B,B146,劳育素质!D:D,"=活动与卫生加减分"))</f>
        <v>1.53166666666667</v>
      </c>
      <c r="V146" s="23">
        <f>SUMIFS(劳育素质!K:K,劳育素质!B:B,B146,劳育素质!D:D,"=志愿服务",劳育素质!F:F,"=A类+B类")</f>
        <v>1.375</v>
      </c>
      <c r="W146" s="23">
        <f>SUMIFS(劳育素质!K:K,劳育素质!B:B,B146,劳育素质!D:D,"=志愿服务",劳育素质!F:F,"=C类")</f>
        <v>0</v>
      </c>
      <c r="X146" s="23">
        <f t="shared" si="23"/>
        <v>1.375</v>
      </c>
      <c r="Y146" s="23">
        <f>SUMIFS(劳育素质!K:K,劳育素质!B:B,B146,劳育素质!D:D,"=实习实训")</f>
        <v>0</v>
      </c>
      <c r="Z146" s="23">
        <f t="shared" si="24"/>
        <v>2.90666666666667</v>
      </c>
      <c r="AA146" s="23">
        <f>SUMIFS(创新与实践素质!L:L,创新与实践素质!B:B,B146,创新与实践素质!D:D,"=创新创业素质")</f>
        <v>0</v>
      </c>
      <c r="AB146" s="23">
        <f>SUMIFS(创新与实践素质!L:L,创新与实践素质!B:B,B146,创新与实践素质!D:D,"=水平考试")</f>
        <v>0</v>
      </c>
      <c r="AC146" s="23">
        <f>SUMIFS(创新与实践素质!L:L,创新与实践素质!B:B,B146,创新与实践素质!D:D,"=社会实践")</f>
        <v>0</v>
      </c>
      <c r="AD146" s="23">
        <f>_xlfn.MAXIFS(创新与实践素质!L:L,创新与实践素质!B:B,B146,创新与实践素质!D:D,"=社会工作能力（工作表现）",创新与实践素质!G:G,"=上学期")+_xlfn.MAXIFS(创新与实践素质!L:L,创新与实践素质!B:B,B146,创新与实践素质!D:D,"=社会工作能力（工作表现）",创新与实践素质!G:G,"=下学期")</f>
        <v>0</v>
      </c>
      <c r="AE146" s="23">
        <f t="shared" si="25"/>
        <v>0</v>
      </c>
      <c r="AF146" s="23">
        <f t="shared" si="26"/>
        <v>62.1766666666667</v>
      </c>
    </row>
    <row r="147" spans="1:32">
      <c r="A147" s="41" t="s">
        <v>134</v>
      </c>
      <c r="B147" s="31" t="s">
        <v>154</v>
      </c>
      <c r="C147" s="41"/>
      <c r="D147" s="88">
        <f>SUMIFS(德育素质!H:H,德育素质!B:B,B147,德育素质!D:D,"=基本评定分")</f>
        <v>6</v>
      </c>
      <c r="E147" s="88">
        <f>MIN(2,SUMIFS(德育素质!H:H,德育素质!A:A,A147,德育素质!D:D,"=集体评定等级分",德育素质!E:E,"=班级考评等级")+SUMIFS(德育素质!H:H,德育素质!B:B,B147,德育素质!D:D,"=集体评定等级分"))</f>
        <v>1</v>
      </c>
      <c r="F147" s="88">
        <f>MIN(2,SUMIFS(德育素质!H:H,德育素质!B:B,B147,德育素质!D:D,"=社会责任记实分"))</f>
        <v>0</v>
      </c>
      <c r="G147" s="88">
        <f>SUMIFS(德育素质!H:H,德育素质!B:B,B147,德育素质!D:D,"=违纪违规扣分")</f>
        <v>0</v>
      </c>
      <c r="H147" s="88">
        <f>SUMIFS(德育素质!H:H,德育素质!B:B,B147,德育素质!D:D,"=荣誉称号加分")</f>
        <v>0</v>
      </c>
      <c r="I147" s="88">
        <f t="shared" si="18"/>
        <v>1</v>
      </c>
      <c r="J147" s="88">
        <f t="shared" si="19"/>
        <v>7</v>
      </c>
      <c r="K147" s="88">
        <f>(VLOOKUP(B147,智育素质!B:D,3,0)*10+50)*0.6</f>
        <v>49.098</v>
      </c>
      <c r="L147" s="88">
        <f>SUMIFS(体育素质!J:J,体育素质!B:B,B147,体育素质!D:D,"=体育课程成绩",体育素质!E:E,"=体育成绩")/40</f>
        <v>3.795</v>
      </c>
      <c r="M147" s="88">
        <f>SUMIFS(体育素质!L:L,体育素质!B:B,B147,体育素质!D:D,"=校内外体育竞赛")</f>
        <v>0</v>
      </c>
      <c r="N147" s="88">
        <f>SUMIFS(体育素质!L:L,体育素质!B:B,B147,体育素质!D:D,"=校内外体育活动",体育素质!E:E,"=早锻炼")</f>
        <v>0</v>
      </c>
      <c r="O147" s="88">
        <f>SUMIFS(体育素质!L:L,体育素质!B:B,B147,体育素质!D:D,"=校内外体育活动",体育素质!E:E,"=校园跑")</f>
        <v>0.6953125</v>
      </c>
      <c r="P147" s="88">
        <f t="shared" si="20"/>
        <v>0.6953125</v>
      </c>
      <c r="Q147" s="88">
        <f t="shared" si="21"/>
        <v>4.4903125</v>
      </c>
      <c r="R147" s="88">
        <f>MIN(0.5,SUMIFS(美育素质!L:L,美育素质!B:B,B147,美育素质!D:D,"=文化艺术实践"))</f>
        <v>0</v>
      </c>
      <c r="S147" s="88">
        <f>SUMIFS(美育素质!L:L,美育素质!B:B,B147,美育素质!D:D,"=校内外文化艺术竞赛")</f>
        <v>0.25</v>
      </c>
      <c r="T147" s="88">
        <f t="shared" si="22"/>
        <v>0.25</v>
      </c>
      <c r="U147" s="88">
        <f>MAX(0,SUMIFS(劳育素质!K:K,劳育素质!B:B,B147,劳育素质!D:D,"=劳动日常考核基础分")+SUMIFS(劳育素质!K:K,劳育素质!B:B,B147,劳育素质!D:D,"=活动与卫生加减分"))</f>
        <v>1.4468</v>
      </c>
      <c r="V147" s="23">
        <f>SUMIFS(劳育素质!K:K,劳育素质!B:B,B147,劳育素质!D:D,"=志愿服务",劳育素质!F:F,"=A类+B类")</f>
        <v>0</v>
      </c>
      <c r="W147" s="23">
        <f>SUMIFS(劳育素质!K:K,劳育素质!B:B,B147,劳育素质!D:D,"=志愿服务",劳育素质!F:F,"=C类")</f>
        <v>0</v>
      </c>
      <c r="X147" s="23">
        <f t="shared" si="23"/>
        <v>0</v>
      </c>
      <c r="Y147" s="23">
        <f>SUMIFS(劳育素质!K:K,劳育素质!B:B,B147,劳育素质!D:D,"=实习实训")</f>
        <v>0</v>
      </c>
      <c r="Z147" s="23">
        <f t="shared" si="24"/>
        <v>1.4468</v>
      </c>
      <c r="AA147" s="23">
        <f>SUMIFS(创新与实践素质!L:L,创新与实践素质!B:B,B147,创新与实践素质!D:D,"=创新创业素质")</f>
        <v>0.25</v>
      </c>
      <c r="AB147" s="23">
        <f>SUMIFS(创新与实践素质!L:L,创新与实践素质!B:B,B147,创新与实践素质!D:D,"=水平考试")</f>
        <v>0.72</v>
      </c>
      <c r="AC147" s="23">
        <f>SUMIFS(创新与实践素质!L:L,创新与实践素质!B:B,B147,创新与实践素质!D:D,"=社会实践")</f>
        <v>0</v>
      </c>
      <c r="AD147" s="23">
        <f>_xlfn.MAXIFS(创新与实践素质!L:L,创新与实践素质!B:B,B147,创新与实践素质!D:D,"=社会工作能力（工作表现）",创新与实践素质!G:G,"=上学期")+_xlfn.MAXIFS(创新与实践素质!L:L,创新与实践素质!B:B,B147,创新与实践素质!D:D,"=社会工作能力（工作表现）",创新与实践素质!G:G,"=下学期")</f>
        <v>0</v>
      </c>
      <c r="AE147" s="23">
        <f t="shared" si="25"/>
        <v>0.97</v>
      </c>
      <c r="AF147" s="23">
        <f t="shared" si="26"/>
        <v>63.2551125</v>
      </c>
    </row>
    <row r="148" spans="1:32">
      <c r="A148" s="41" t="s">
        <v>134</v>
      </c>
      <c r="B148" s="31" t="s">
        <v>155</v>
      </c>
      <c r="C148" s="41"/>
      <c r="D148" s="88">
        <f>SUMIFS(德育素质!H:H,德育素质!B:B,B148,德育素质!D:D,"=基本评定分")</f>
        <v>6</v>
      </c>
      <c r="E148" s="88">
        <f>MIN(2,SUMIFS(德育素质!H:H,德育素质!A:A,A148,德育素质!D:D,"=集体评定等级分",德育素质!E:E,"=班级考评等级")+SUMIFS(德育素质!H:H,德育素质!B:B,B148,德育素质!D:D,"=集体评定等级分"))</f>
        <v>1</v>
      </c>
      <c r="F148" s="88">
        <f>MIN(2,SUMIFS(德育素质!H:H,德育素质!B:B,B148,德育素质!D:D,"=社会责任记实分"))</f>
        <v>0</v>
      </c>
      <c r="G148" s="88">
        <f>SUMIFS(德育素质!H:H,德育素质!B:B,B148,德育素质!D:D,"=违纪违规扣分")</f>
        <v>0</v>
      </c>
      <c r="H148" s="88">
        <f>SUMIFS(德育素质!H:H,德育素质!B:B,B148,德育素质!D:D,"=荣誉称号加分")</f>
        <v>0</v>
      </c>
      <c r="I148" s="88">
        <f t="shared" si="18"/>
        <v>1</v>
      </c>
      <c r="J148" s="88">
        <f t="shared" si="19"/>
        <v>7</v>
      </c>
      <c r="K148" s="88">
        <f>(VLOOKUP(B148,智育素质!B:D,3,0)*10+50)*0.6</f>
        <v>49.692</v>
      </c>
      <c r="L148" s="88">
        <f>SUMIFS(体育素质!J:J,体育素质!B:B,B148,体育素质!D:D,"=体育课程成绩",体育素质!E:E,"=体育成绩")/40</f>
        <v>4</v>
      </c>
      <c r="M148" s="88">
        <f>SUMIFS(体育素质!L:L,体育素质!B:B,B148,体育素质!D:D,"=校内外体育竞赛")</f>
        <v>0.125</v>
      </c>
      <c r="N148" s="88">
        <f>SUMIFS(体育素质!L:L,体育素质!B:B,B148,体育素质!D:D,"=校内外体育活动",体育素质!E:E,"=早锻炼")</f>
        <v>0</v>
      </c>
      <c r="O148" s="88">
        <f>SUMIFS(体育素质!L:L,体育素质!B:B,B148,体育素质!D:D,"=校内外体育活动",体育素质!E:E,"=校园跑")</f>
        <v>0.75453125</v>
      </c>
      <c r="P148" s="88">
        <f t="shared" si="20"/>
        <v>0.87953125</v>
      </c>
      <c r="Q148" s="88">
        <f t="shared" si="21"/>
        <v>4.87953125</v>
      </c>
      <c r="R148" s="88">
        <f>MIN(0.5,SUMIFS(美育素质!L:L,美育素质!B:B,B148,美育素质!D:D,"=文化艺术实践"))</f>
        <v>0</v>
      </c>
      <c r="S148" s="88">
        <f>SUMIFS(美育素质!L:L,美育素质!B:B,B148,美育素质!D:D,"=校内外文化艺术竞赛")</f>
        <v>0</v>
      </c>
      <c r="T148" s="88">
        <f t="shared" si="22"/>
        <v>0</v>
      </c>
      <c r="U148" s="88">
        <f>MAX(0,SUMIFS(劳育素质!K:K,劳育素质!B:B,B148,劳育素质!D:D,"=劳动日常考核基础分")+SUMIFS(劳育素质!K:K,劳育素质!B:B,B148,劳育素质!D:D,"=活动与卫生加减分"))</f>
        <v>1.41366666666667</v>
      </c>
      <c r="V148" s="23">
        <f>SUMIFS(劳育素质!K:K,劳育素质!B:B,B148,劳育素质!D:D,"=志愿服务",劳育素质!F:F,"=A类+B类")</f>
        <v>0.75</v>
      </c>
      <c r="W148" s="23">
        <f>SUMIFS(劳育素质!K:K,劳育素质!B:B,B148,劳育素质!D:D,"=志愿服务",劳育素质!F:F,"=C类")</f>
        <v>0</v>
      </c>
      <c r="X148" s="23">
        <f t="shared" si="23"/>
        <v>0.75</v>
      </c>
      <c r="Y148" s="23">
        <f>SUMIFS(劳育素质!K:K,劳育素质!B:B,B148,劳育素质!D:D,"=实习实训")</f>
        <v>0</v>
      </c>
      <c r="Z148" s="23">
        <f t="shared" si="24"/>
        <v>2.16366666666667</v>
      </c>
      <c r="AA148" s="23">
        <f>SUMIFS(创新与实践素质!L:L,创新与实践素质!B:B,B148,创新与实践素质!D:D,"=创新创业素质")</f>
        <v>0</v>
      </c>
      <c r="AB148" s="23">
        <f>SUMIFS(创新与实践素质!L:L,创新与实践素质!B:B,B148,创新与实践素质!D:D,"=水平考试")</f>
        <v>0.75</v>
      </c>
      <c r="AC148" s="23">
        <f>SUMIFS(创新与实践素质!L:L,创新与实践素质!B:B,B148,创新与实践素质!D:D,"=社会实践")</f>
        <v>0</v>
      </c>
      <c r="AD148" s="23">
        <f>_xlfn.MAXIFS(创新与实践素质!L:L,创新与实践素质!B:B,B148,创新与实践素质!D:D,"=社会工作能力（工作表现）",创新与实践素质!G:G,"=上学期")+_xlfn.MAXIFS(创新与实践素质!L:L,创新与实践素质!B:B,B148,创新与实践素质!D:D,"=社会工作能力（工作表现）",创新与实践素质!G:G,"=下学期")</f>
        <v>1</v>
      </c>
      <c r="AE148" s="23">
        <f t="shared" si="25"/>
        <v>1.75</v>
      </c>
      <c r="AF148" s="23">
        <f t="shared" si="26"/>
        <v>65.4851979166667</v>
      </c>
    </row>
    <row r="149" spans="1:32">
      <c r="A149" s="41" t="s">
        <v>134</v>
      </c>
      <c r="B149" s="31" t="s">
        <v>156</v>
      </c>
      <c r="C149" s="41"/>
      <c r="D149" s="88">
        <f>SUMIFS(德育素质!H:H,德育素质!B:B,B149,德育素质!D:D,"=基本评定分")</f>
        <v>5.28</v>
      </c>
      <c r="E149" s="88">
        <f>MIN(2,SUMIFS(德育素质!H:H,德育素质!A:A,A149,德育素质!D:D,"=集体评定等级分",德育素质!E:E,"=班级考评等级")+SUMIFS(德育素质!H:H,德育素质!B:B,B149,德育素质!D:D,"=集体评定等级分"))</f>
        <v>1</v>
      </c>
      <c r="F149" s="88">
        <f>MIN(2,SUMIFS(德育素质!H:H,德育素质!B:B,B149,德育素质!D:D,"=社会责任记实分"))</f>
        <v>0</v>
      </c>
      <c r="G149" s="88">
        <f>SUMIFS(德育素质!H:H,德育素质!B:B,B149,德育素质!D:D,"=违纪违规扣分")</f>
        <v>0</v>
      </c>
      <c r="H149" s="88">
        <f>SUMIFS(德育素质!H:H,德育素质!B:B,B149,德育素质!D:D,"=荣誉称号加分")</f>
        <v>0</v>
      </c>
      <c r="I149" s="88">
        <f t="shared" si="18"/>
        <v>1</v>
      </c>
      <c r="J149" s="88">
        <f t="shared" si="19"/>
        <v>6.28</v>
      </c>
      <c r="K149" s="88">
        <f>(VLOOKUP(B149,智育素质!B:D,3,0)*10+50)*0.6</f>
        <v>48.234</v>
      </c>
      <c r="L149" s="88">
        <f>SUMIFS(体育素质!J:J,体育素质!B:B,B149,体育素质!D:D,"=体育课程成绩",体育素质!E:E,"=体育成绩")/40</f>
        <v>3.59</v>
      </c>
      <c r="M149" s="88">
        <f>SUMIFS(体育素质!L:L,体育素质!B:B,B149,体育素质!D:D,"=校内外体育竞赛")</f>
        <v>0</v>
      </c>
      <c r="N149" s="88">
        <f>SUMIFS(体育素质!L:L,体育素质!B:B,B149,体育素质!D:D,"=校内外体育活动",体育素质!E:E,"=早锻炼")</f>
        <v>0</v>
      </c>
      <c r="O149" s="88">
        <f>SUMIFS(体育素质!L:L,体育素质!B:B,B149,体育素质!D:D,"=校内外体育活动",体育素质!E:E,"=校园跑")</f>
        <v>0.628697916666667</v>
      </c>
      <c r="P149" s="88">
        <f t="shared" si="20"/>
        <v>0.628697916666667</v>
      </c>
      <c r="Q149" s="88">
        <f t="shared" si="21"/>
        <v>4.21869791666667</v>
      </c>
      <c r="R149" s="88">
        <f>MIN(0.5,SUMIFS(美育素质!L:L,美育素质!B:B,B149,美育素质!D:D,"=文化艺术实践"))</f>
        <v>0</v>
      </c>
      <c r="S149" s="88">
        <f>SUMIFS(美育素质!L:L,美育素质!B:B,B149,美育素质!D:D,"=校内外文化艺术竞赛")</f>
        <v>0</v>
      </c>
      <c r="T149" s="88">
        <f t="shared" si="22"/>
        <v>0</v>
      </c>
      <c r="U149" s="88">
        <f>MAX(0,SUMIFS(劳育素质!K:K,劳育素质!B:B,B149,劳育素质!D:D,"=劳动日常考核基础分")+SUMIFS(劳育素质!K:K,劳育素质!B:B,B149,劳育素质!D:D,"=活动与卫生加减分"))</f>
        <v>1.39080952380952</v>
      </c>
      <c r="V149" s="23">
        <f>SUMIFS(劳育素质!K:K,劳育素质!B:B,B149,劳育素质!D:D,"=志愿服务",劳育素质!F:F,"=A类+B类")</f>
        <v>0</v>
      </c>
      <c r="W149" s="23">
        <f>SUMIFS(劳育素质!K:K,劳育素质!B:B,B149,劳育素质!D:D,"=志愿服务",劳育素质!F:F,"=C类")</f>
        <v>0</v>
      </c>
      <c r="X149" s="23">
        <f t="shared" si="23"/>
        <v>0</v>
      </c>
      <c r="Y149" s="23">
        <f>SUMIFS(劳育素质!K:K,劳育素质!B:B,B149,劳育素质!D:D,"=实习实训")</f>
        <v>0</v>
      </c>
      <c r="Z149" s="23">
        <f t="shared" si="24"/>
        <v>1.39080952380952</v>
      </c>
      <c r="AA149" s="23">
        <f>SUMIFS(创新与实践素质!L:L,创新与实践素质!B:B,B149,创新与实践素质!D:D,"=创新创业素质")</f>
        <v>0</v>
      </c>
      <c r="AB149" s="23">
        <f>SUMIFS(创新与实践素质!L:L,创新与实践素质!B:B,B149,创新与实践素质!D:D,"=水平考试")</f>
        <v>0</v>
      </c>
      <c r="AC149" s="23">
        <f>SUMIFS(创新与实践素质!L:L,创新与实践素质!B:B,B149,创新与实践素质!D:D,"=社会实践")</f>
        <v>0</v>
      </c>
      <c r="AD149" s="23">
        <f>_xlfn.MAXIFS(创新与实践素质!L:L,创新与实践素质!B:B,B149,创新与实践素质!D:D,"=社会工作能力（工作表现）",创新与实践素质!G:G,"=上学期")+_xlfn.MAXIFS(创新与实践素质!L:L,创新与实践素质!B:B,B149,创新与实践素质!D:D,"=社会工作能力（工作表现）",创新与实践素质!G:G,"=下学期")</f>
        <v>0</v>
      </c>
      <c r="AE149" s="23">
        <f t="shared" si="25"/>
        <v>0</v>
      </c>
      <c r="AF149" s="23">
        <f t="shared" si="26"/>
        <v>60.1235074404762</v>
      </c>
    </row>
    <row r="150" spans="1:32">
      <c r="A150" s="41" t="s">
        <v>134</v>
      </c>
      <c r="B150" s="31" t="s">
        <v>157</v>
      </c>
      <c r="C150" s="41"/>
      <c r="D150" s="88">
        <f>SUMIFS(德育素质!H:H,德育素质!B:B,B150,德育素质!D:D,"=基本评定分")</f>
        <v>5.28</v>
      </c>
      <c r="E150" s="88">
        <f>MIN(2,SUMIFS(德育素质!H:H,德育素质!A:A,A150,德育素质!D:D,"=集体评定等级分",德育素质!E:E,"=班级考评等级")+SUMIFS(德育素质!H:H,德育素质!B:B,B150,德育素质!D:D,"=集体评定等级分"))</f>
        <v>1</v>
      </c>
      <c r="F150" s="88">
        <f>MIN(2,SUMIFS(德育素质!H:H,德育素质!B:B,B150,德育素质!D:D,"=社会责任记实分"))</f>
        <v>0</v>
      </c>
      <c r="G150" s="88">
        <f>SUMIFS(德育素质!H:H,德育素质!B:B,B150,德育素质!D:D,"=违纪违规扣分")</f>
        <v>0</v>
      </c>
      <c r="H150" s="88">
        <f>SUMIFS(德育素质!H:H,德育素质!B:B,B150,德育素质!D:D,"=荣誉称号加分")</f>
        <v>0</v>
      </c>
      <c r="I150" s="88">
        <f t="shared" si="18"/>
        <v>1</v>
      </c>
      <c r="J150" s="88">
        <f t="shared" si="19"/>
        <v>6.28</v>
      </c>
      <c r="K150" s="88">
        <f>(VLOOKUP(B150,智育素质!B:D,3,0)*10+50)*0.6</f>
        <v>47.808</v>
      </c>
      <c r="L150" s="88">
        <f>SUMIFS(体育素质!J:J,体育素质!B:B,B150,体育素质!D:D,"=体育课程成绩",体育素质!E:E,"=体育成绩")/40</f>
        <v>3.29</v>
      </c>
      <c r="M150" s="88">
        <f>SUMIFS(体育素质!L:L,体育素质!B:B,B150,体育素质!D:D,"=校内外体育竞赛")</f>
        <v>0</v>
      </c>
      <c r="N150" s="88">
        <f>SUMIFS(体育素质!L:L,体育素质!B:B,B150,体育素质!D:D,"=校内外体育活动",体育素质!E:E,"=早锻炼")</f>
        <v>0</v>
      </c>
      <c r="O150" s="88">
        <f>SUMIFS(体育素质!L:L,体育素质!B:B,B150,体育素质!D:D,"=校内外体育活动",体育素质!E:E,"=校园跑")</f>
        <v>0.625</v>
      </c>
      <c r="P150" s="88">
        <f t="shared" si="20"/>
        <v>0.625</v>
      </c>
      <c r="Q150" s="88">
        <f t="shared" si="21"/>
        <v>3.915</v>
      </c>
      <c r="R150" s="88">
        <f>MIN(0.5,SUMIFS(美育素质!L:L,美育素质!B:B,B150,美育素质!D:D,"=文化艺术实践"))</f>
        <v>0</v>
      </c>
      <c r="S150" s="88">
        <f>SUMIFS(美育素质!L:L,美育素质!B:B,B150,美育素质!D:D,"=校内外文化艺术竞赛")</f>
        <v>0</v>
      </c>
      <c r="T150" s="88">
        <f t="shared" si="22"/>
        <v>0</v>
      </c>
      <c r="U150" s="88">
        <f>MAX(0,SUMIFS(劳育素质!K:K,劳育素质!B:B,B150,劳育素质!D:D,"=劳动日常考核基础分")+SUMIFS(劳育素质!K:K,劳育素质!B:B,B150,劳育素质!D:D,"=活动与卫生加减分"))</f>
        <v>1.39080952380952</v>
      </c>
      <c r="V150" s="23">
        <f>SUMIFS(劳育素质!K:K,劳育素质!B:B,B150,劳育素质!D:D,"=志愿服务",劳育素质!F:F,"=A类+B类")</f>
        <v>0</v>
      </c>
      <c r="W150" s="23">
        <f>SUMIFS(劳育素质!K:K,劳育素质!B:B,B150,劳育素质!D:D,"=志愿服务",劳育素质!F:F,"=C类")</f>
        <v>0</v>
      </c>
      <c r="X150" s="23">
        <f t="shared" si="23"/>
        <v>0</v>
      </c>
      <c r="Y150" s="23">
        <f>SUMIFS(劳育素质!K:K,劳育素质!B:B,B150,劳育素质!D:D,"=实习实训")</f>
        <v>0</v>
      </c>
      <c r="Z150" s="23">
        <f t="shared" si="24"/>
        <v>1.39080952380952</v>
      </c>
      <c r="AA150" s="23">
        <f>SUMIFS(创新与实践素质!L:L,创新与实践素质!B:B,B150,创新与实践素质!D:D,"=创新创业素质")</f>
        <v>0</v>
      </c>
      <c r="AB150" s="23">
        <f>SUMIFS(创新与实践素质!L:L,创新与实践素质!B:B,B150,创新与实践素质!D:D,"=水平考试")</f>
        <v>0</v>
      </c>
      <c r="AC150" s="23">
        <f>SUMIFS(创新与实践素质!L:L,创新与实践素质!B:B,B150,创新与实践素质!D:D,"=社会实践")</f>
        <v>0</v>
      </c>
      <c r="AD150" s="23">
        <f>_xlfn.MAXIFS(创新与实践素质!L:L,创新与实践素质!B:B,B150,创新与实践素质!D:D,"=社会工作能力（工作表现）",创新与实践素质!G:G,"=上学期")+_xlfn.MAXIFS(创新与实践素质!L:L,创新与实践素质!B:B,B150,创新与实践素质!D:D,"=社会工作能力（工作表现）",创新与实践素质!G:G,"=下学期")</f>
        <v>0</v>
      </c>
      <c r="AE150" s="23">
        <f t="shared" si="25"/>
        <v>0</v>
      </c>
      <c r="AF150" s="23">
        <f t="shared" si="26"/>
        <v>59.3938095238095</v>
      </c>
    </row>
    <row r="151" spans="1:32">
      <c r="A151" s="41" t="s">
        <v>134</v>
      </c>
      <c r="B151" s="31" t="s">
        <v>158</v>
      </c>
      <c r="C151" s="41"/>
      <c r="D151" s="88">
        <f>SUMIFS(德育素质!H:H,德育素质!B:B,B151,德育素质!D:D,"=基本评定分")</f>
        <v>5.28</v>
      </c>
      <c r="E151" s="88">
        <f>MIN(2,SUMIFS(德育素质!H:H,德育素质!A:A,A151,德育素质!D:D,"=集体评定等级分",德育素质!E:E,"=班级考评等级")+SUMIFS(德育素质!H:H,德育素质!B:B,B151,德育素质!D:D,"=集体评定等级分"))</f>
        <v>1</v>
      </c>
      <c r="F151" s="88">
        <f>MIN(2,SUMIFS(德育素质!H:H,德育素质!B:B,B151,德育素质!D:D,"=社会责任记实分"))</f>
        <v>0</v>
      </c>
      <c r="G151" s="88">
        <f>SUMIFS(德育素质!H:H,德育素质!B:B,B151,德育素质!D:D,"=违纪违规扣分")</f>
        <v>0</v>
      </c>
      <c r="H151" s="88">
        <f>SUMIFS(德育素质!H:H,德育素质!B:B,B151,德育素质!D:D,"=荣誉称号加分")</f>
        <v>0</v>
      </c>
      <c r="I151" s="88">
        <f t="shared" si="18"/>
        <v>1</v>
      </c>
      <c r="J151" s="88">
        <f t="shared" si="19"/>
        <v>6.28</v>
      </c>
      <c r="K151" s="88">
        <f>(VLOOKUP(B151,智育素质!B:D,3,0)*10+50)*0.6</f>
        <v>45.858</v>
      </c>
      <c r="L151" s="88">
        <f>SUMIFS(体育素质!J:J,体育素质!B:B,B151,体育素质!D:D,"=体育课程成绩",体育素质!E:E,"=体育成绩")/40</f>
        <v>3.57</v>
      </c>
      <c r="M151" s="88">
        <f>SUMIFS(体育素质!L:L,体育素质!B:B,B151,体育素质!D:D,"=校内外体育竞赛")</f>
        <v>0</v>
      </c>
      <c r="N151" s="88">
        <f>SUMIFS(体育素质!L:L,体育素质!B:B,B151,体育素质!D:D,"=校内外体育活动",体育素质!E:E,"=早锻炼")</f>
        <v>0</v>
      </c>
      <c r="O151" s="88">
        <f>SUMIFS(体育素质!L:L,体育素质!B:B,B151,体育素质!D:D,"=校内外体育活动",体育素质!E:E,"=校园跑")</f>
        <v>0.625</v>
      </c>
      <c r="P151" s="88">
        <f t="shared" si="20"/>
        <v>0.625</v>
      </c>
      <c r="Q151" s="88">
        <f t="shared" si="21"/>
        <v>4.195</v>
      </c>
      <c r="R151" s="88">
        <f>MIN(0.5,SUMIFS(美育素质!L:L,美育素质!B:B,B151,美育素质!D:D,"=文化艺术实践"))</f>
        <v>0</v>
      </c>
      <c r="S151" s="88">
        <f>SUMIFS(美育素质!L:L,美育素质!B:B,B151,美育素质!D:D,"=校内外文化艺术竞赛")</f>
        <v>0</v>
      </c>
      <c r="T151" s="88">
        <f t="shared" si="22"/>
        <v>0</v>
      </c>
      <c r="U151" s="88">
        <f>MAX(0,SUMIFS(劳育素质!K:K,劳育素质!B:B,B151,劳育素质!D:D,"=劳动日常考核基础分")+SUMIFS(劳育素质!K:K,劳育素质!B:B,B151,劳育素质!D:D,"=活动与卫生加减分"))</f>
        <v>1.42586666666667</v>
      </c>
      <c r="V151" s="23">
        <f>SUMIFS(劳育素质!K:K,劳育素质!B:B,B151,劳育素质!D:D,"=志愿服务",劳育素质!F:F,"=A类+B类")</f>
        <v>0</v>
      </c>
      <c r="W151" s="23">
        <f>SUMIFS(劳育素质!K:K,劳育素质!B:B,B151,劳育素质!D:D,"=志愿服务",劳育素质!F:F,"=C类")</f>
        <v>0</v>
      </c>
      <c r="X151" s="23">
        <f t="shared" si="23"/>
        <v>0</v>
      </c>
      <c r="Y151" s="23">
        <f>SUMIFS(劳育素质!K:K,劳育素质!B:B,B151,劳育素质!D:D,"=实习实训")</f>
        <v>0</v>
      </c>
      <c r="Z151" s="23">
        <f t="shared" si="24"/>
        <v>1.42586666666667</v>
      </c>
      <c r="AA151" s="23">
        <f>SUMIFS(创新与实践素质!L:L,创新与实践素质!B:B,B151,创新与实践素质!D:D,"=创新创业素质")</f>
        <v>0</v>
      </c>
      <c r="AB151" s="23">
        <f>SUMIFS(创新与实践素质!L:L,创新与实践素质!B:B,B151,创新与实践素质!D:D,"=水平考试")</f>
        <v>0</v>
      </c>
      <c r="AC151" s="23">
        <f>SUMIFS(创新与实践素质!L:L,创新与实践素质!B:B,B151,创新与实践素质!D:D,"=社会实践")</f>
        <v>0</v>
      </c>
      <c r="AD151" s="23">
        <f>_xlfn.MAXIFS(创新与实践素质!L:L,创新与实践素质!B:B,B151,创新与实践素质!D:D,"=社会工作能力（工作表现）",创新与实践素质!G:G,"=上学期")+_xlfn.MAXIFS(创新与实践素质!L:L,创新与实践素质!B:B,B151,创新与实践素质!D:D,"=社会工作能力（工作表现）",创新与实践素质!G:G,"=下学期")</f>
        <v>0</v>
      </c>
      <c r="AE151" s="23">
        <f t="shared" si="25"/>
        <v>0</v>
      </c>
      <c r="AF151" s="23">
        <f t="shared" si="26"/>
        <v>57.7588666666667</v>
      </c>
    </row>
    <row r="152" spans="1:32">
      <c r="A152" s="41" t="s">
        <v>134</v>
      </c>
      <c r="B152" s="31" t="s">
        <v>159</v>
      </c>
      <c r="C152" s="41"/>
      <c r="D152" s="88">
        <f>SUMIFS(德育素质!H:H,德育素质!B:B,B152,德育素质!D:D,"=基本评定分")</f>
        <v>6</v>
      </c>
      <c r="E152" s="88">
        <f>MIN(2,SUMIFS(德育素质!H:H,德育素质!A:A,A152,德育素质!D:D,"=集体评定等级分",德育素质!E:E,"=班级考评等级")+SUMIFS(德育素质!H:H,德育素质!B:B,B152,德育素质!D:D,"=集体评定等级分"))</f>
        <v>1</v>
      </c>
      <c r="F152" s="88">
        <f>MIN(2,SUMIFS(德育素质!H:H,德育素质!B:B,B152,德育素质!D:D,"=社会责任记实分"))</f>
        <v>0</v>
      </c>
      <c r="G152" s="88">
        <f>SUMIFS(德育素质!H:H,德育素质!B:B,B152,德育素质!D:D,"=违纪违规扣分")</f>
        <v>0</v>
      </c>
      <c r="H152" s="88">
        <f>SUMIFS(德育素质!H:H,德育素质!B:B,B152,德育素质!D:D,"=荣誉称号加分")</f>
        <v>0</v>
      </c>
      <c r="I152" s="88">
        <f t="shared" si="18"/>
        <v>1</v>
      </c>
      <c r="J152" s="88">
        <f t="shared" si="19"/>
        <v>7</v>
      </c>
      <c r="K152" s="88">
        <f>(VLOOKUP(B152,智育素质!B:D,3,0)*10+50)*0.6</f>
        <v>47.826</v>
      </c>
      <c r="L152" s="88">
        <f>SUMIFS(体育素质!J:J,体育素质!B:B,B152,体育素质!D:D,"=体育课程成绩",体育素质!E:E,"=体育成绩")/40</f>
        <v>3.33</v>
      </c>
      <c r="M152" s="88">
        <f>SUMIFS(体育素质!L:L,体育素质!B:B,B152,体育素质!D:D,"=校内外体育竞赛")</f>
        <v>0</v>
      </c>
      <c r="N152" s="88">
        <f>SUMIFS(体育素质!L:L,体育素质!B:B,B152,体育素质!D:D,"=校内外体育活动",体育素质!E:E,"=早锻炼")</f>
        <v>0</v>
      </c>
      <c r="O152" s="88">
        <f>SUMIFS(体育素质!L:L,体育素质!B:B,B152,体育素质!D:D,"=校内外体育活动",体育素质!E:E,"=校园跑")</f>
        <v>0.62515625</v>
      </c>
      <c r="P152" s="88">
        <f t="shared" si="20"/>
        <v>0.62515625</v>
      </c>
      <c r="Q152" s="88">
        <f t="shared" si="21"/>
        <v>3.95515625</v>
      </c>
      <c r="R152" s="88">
        <f>MIN(0.5,SUMIFS(美育素质!L:L,美育素质!B:B,B152,美育素质!D:D,"=文化艺术实践"))</f>
        <v>0</v>
      </c>
      <c r="S152" s="88">
        <f>SUMIFS(美育素质!L:L,美育素质!B:B,B152,美育素质!D:D,"=校内外文化艺术竞赛")</f>
        <v>0</v>
      </c>
      <c r="T152" s="88">
        <f t="shared" si="22"/>
        <v>0</v>
      </c>
      <c r="U152" s="88">
        <f>MAX(0,SUMIFS(劳育素质!K:K,劳育素质!B:B,B152,劳育素质!D:D,"=劳动日常考核基础分")+SUMIFS(劳育素质!K:K,劳育素质!B:B,B152,劳育素质!D:D,"=活动与卫生加减分"))</f>
        <v>1.57716666666667</v>
      </c>
      <c r="V152" s="23">
        <f>SUMIFS(劳育素质!K:K,劳育素质!B:B,B152,劳育素质!D:D,"=志愿服务",劳育素质!F:F,"=A类+B类")</f>
        <v>1.75</v>
      </c>
      <c r="W152" s="23">
        <f>SUMIFS(劳育素质!K:K,劳育素质!B:B,B152,劳育素质!D:D,"=志愿服务",劳育素质!F:F,"=C类")</f>
        <v>0</v>
      </c>
      <c r="X152" s="23">
        <f t="shared" si="23"/>
        <v>1.75</v>
      </c>
      <c r="Y152" s="23">
        <f>SUMIFS(劳育素质!K:K,劳育素质!B:B,B152,劳育素质!D:D,"=实习实训")</f>
        <v>0</v>
      </c>
      <c r="Z152" s="23">
        <f t="shared" si="24"/>
        <v>3.32716666666667</v>
      </c>
      <c r="AA152" s="23">
        <f>SUMIFS(创新与实践素质!L:L,创新与实践素质!B:B,B152,创新与实践素质!D:D,"=创新创业素质")</f>
        <v>0</v>
      </c>
      <c r="AB152" s="23">
        <f>SUMIFS(创新与实践素质!L:L,创新与实践素质!B:B,B152,创新与实践素质!D:D,"=水平考试")</f>
        <v>0</v>
      </c>
      <c r="AC152" s="23">
        <f>SUMIFS(创新与实践素质!L:L,创新与实践素质!B:B,B152,创新与实践素质!D:D,"=社会实践")</f>
        <v>0</v>
      </c>
      <c r="AD152" s="23">
        <f>_xlfn.MAXIFS(创新与实践素质!L:L,创新与实践素质!B:B,B152,创新与实践素质!D:D,"=社会工作能力（工作表现）",创新与实践素质!G:G,"=上学期")+_xlfn.MAXIFS(创新与实践素质!L:L,创新与实践素质!B:B,B152,创新与实践素质!D:D,"=社会工作能力（工作表现）",创新与实践素质!G:G,"=下学期")</f>
        <v>0.6</v>
      </c>
      <c r="AE152" s="23">
        <f t="shared" si="25"/>
        <v>0.6</v>
      </c>
      <c r="AF152" s="23">
        <f t="shared" si="26"/>
        <v>62.7083229166667</v>
      </c>
    </row>
    <row r="153" spans="1:32">
      <c r="A153" s="41" t="s">
        <v>134</v>
      </c>
      <c r="B153" s="31" t="s">
        <v>160</v>
      </c>
      <c r="C153" s="41"/>
      <c r="D153" s="88">
        <f>SUMIFS(德育素质!H:H,德育素质!B:B,B153,德育素质!D:D,"=基本评定分")</f>
        <v>5.28</v>
      </c>
      <c r="E153" s="88">
        <f>MIN(2,SUMIFS(德育素质!H:H,德育素质!A:A,A153,德育素质!D:D,"=集体评定等级分",德育素质!E:E,"=班级考评等级")+SUMIFS(德育素质!H:H,德育素质!B:B,B153,德育素质!D:D,"=集体评定等级分"))</f>
        <v>1</v>
      </c>
      <c r="F153" s="88">
        <f>MIN(2,SUMIFS(德育素质!H:H,德育素质!B:B,B153,德育素质!D:D,"=社会责任记实分"))</f>
        <v>0</v>
      </c>
      <c r="G153" s="88">
        <f>SUMIFS(德育素质!H:H,德育素质!B:B,B153,德育素质!D:D,"=违纪违规扣分")</f>
        <v>0</v>
      </c>
      <c r="H153" s="88">
        <f>SUMIFS(德育素质!H:H,德育素质!B:B,B153,德育素质!D:D,"=荣誉称号加分")</f>
        <v>0</v>
      </c>
      <c r="I153" s="88">
        <f t="shared" si="18"/>
        <v>1</v>
      </c>
      <c r="J153" s="88">
        <f t="shared" si="19"/>
        <v>6.28</v>
      </c>
      <c r="K153" s="88">
        <f>(VLOOKUP(B153,智育素质!B:D,3,0)*10+50)*0.6</f>
        <v>48.606</v>
      </c>
      <c r="L153" s="88">
        <f>SUMIFS(体育素质!J:J,体育素质!B:B,B153,体育素质!D:D,"=体育课程成绩",体育素质!E:E,"=体育成绩")/40</f>
        <v>3.575</v>
      </c>
      <c r="M153" s="88">
        <f>SUMIFS(体育素质!L:L,体育素质!B:B,B153,体育素质!D:D,"=校内外体育竞赛")</f>
        <v>0</v>
      </c>
      <c r="N153" s="88">
        <f>SUMIFS(体育素质!L:L,体育素质!B:B,B153,体育素质!D:D,"=校内外体育活动",体育素质!E:E,"=早锻炼")</f>
        <v>0</v>
      </c>
      <c r="O153" s="88">
        <f>SUMIFS(体育素质!L:L,体育素质!B:B,B153,体育素质!D:D,"=校内外体育活动",体育素质!E:E,"=校园跑")</f>
        <v>0.6325625</v>
      </c>
      <c r="P153" s="88">
        <f t="shared" si="20"/>
        <v>0.6325625</v>
      </c>
      <c r="Q153" s="88">
        <f t="shared" si="21"/>
        <v>4.2075625</v>
      </c>
      <c r="R153" s="88">
        <f>MIN(0.5,SUMIFS(美育素质!L:L,美育素质!B:B,B153,美育素质!D:D,"=文化艺术实践"))</f>
        <v>0</v>
      </c>
      <c r="S153" s="88">
        <f>SUMIFS(美育素质!L:L,美育素质!B:B,B153,美育素质!D:D,"=校内外文化艺术竞赛")</f>
        <v>0</v>
      </c>
      <c r="T153" s="88">
        <f t="shared" si="22"/>
        <v>0</v>
      </c>
      <c r="U153" s="88">
        <f>MAX(0,SUMIFS(劳育素质!K:K,劳育素质!B:B,B153,劳育素质!D:D,"=劳动日常考核基础分")+SUMIFS(劳育素质!K:K,劳育素质!B:B,B153,劳育素质!D:D,"=活动与卫生加减分"))</f>
        <v>1.52714285714286</v>
      </c>
      <c r="V153" s="23">
        <f>SUMIFS(劳育素质!K:K,劳育素质!B:B,B153,劳育素质!D:D,"=志愿服务",劳育素质!F:F,"=A类+B类")</f>
        <v>0</v>
      </c>
      <c r="W153" s="23">
        <f>SUMIFS(劳育素质!K:K,劳育素质!B:B,B153,劳育素质!D:D,"=志愿服务",劳育素质!F:F,"=C类")</f>
        <v>0</v>
      </c>
      <c r="X153" s="23">
        <f t="shared" si="23"/>
        <v>0</v>
      </c>
      <c r="Y153" s="23">
        <f>SUMIFS(劳育素质!K:K,劳育素质!B:B,B153,劳育素质!D:D,"=实习实训")</f>
        <v>0</v>
      </c>
      <c r="Z153" s="23">
        <f t="shared" si="24"/>
        <v>1.52714285714286</v>
      </c>
      <c r="AA153" s="23">
        <f>SUMIFS(创新与实践素质!L:L,创新与实践素质!B:B,B153,创新与实践素质!D:D,"=创新创业素质")</f>
        <v>0</v>
      </c>
      <c r="AB153" s="23">
        <f>SUMIFS(创新与实践素质!L:L,创新与实践素质!B:B,B153,创新与实践素质!D:D,"=水平考试")</f>
        <v>0</v>
      </c>
      <c r="AC153" s="23">
        <f>SUMIFS(创新与实践素质!L:L,创新与实践素质!B:B,B153,创新与实践素质!D:D,"=社会实践")</f>
        <v>0</v>
      </c>
      <c r="AD153" s="23">
        <f>_xlfn.MAXIFS(创新与实践素质!L:L,创新与实践素质!B:B,B153,创新与实践素质!D:D,"=社会工作能力（工作表现）",创新与实践素质!G:G,"=上学期")+_xlfn.MAXIFS(创新与实践素质!L:L,创新与实践素质!B:B,B153,创新与实践素质!D:D,"=社会工作能力（工作表现）",创新与实践素质!G:G,"=下学期")</f>
        <v>0</v>
      </c>
      <c r="AE153" s="23">
        <f t="shared" si="25"/>
        <v>0</v>
      </c>
      <c r="AF153" s="23">
        <f t="shared" si="26"/>
        <v>60.6207053571429</v>
      </c>
    </row>
    <row r="154" spans="1:32">
      <c r="A154" s="41" t="s">
        <v>134</v>
      </c>
      <c r="B154" s="31" t="s">
        <v>161</v>
      </c>
      <c r="C154" s="41"/>
      <c r="D154" s="88">
        <f>SUMIFS(德育素质!H:H,德育素质!B:B,B154,德育素质!D:D,"=基本评定分")</f>
        <v>5.28</v>
      </c>
      <c r="E154" s="88">
        <f>MIN(2,SUMIFS(德育素质!H:H,德育素质!A:A,A154,德育素质!D:D,"=集体评定等级分",德育素质!E:E,"=班级考评等级")+SUMIFS(德育素质!H:H,德育素质!B:B,B154,德育素质!D:D,"=集体评定等级分"))</f>
        <v>1</v>
      </c>
      <c r="F154" s="88">
        <f>MIN(2,SUMIFS(德育素质!H:H,德育素质!B:B,B154,德育素质!D:D,"=社会责任记实分"))</f>
        <v>0</v>
      </c>
      <c r="G154" s="88">
        <f>SUMIFS(德育素质!H:H,德育素质!B:B,B154,德育素质!D:D,"=违纪违规扣分")</f>
        <v>0</v>
      </c>
      <c r="H154" s="88">
        <f>SUMIFS(德育素质!H:H,德育素质!B:B,B154,德育素质!D:D,"=荣誉称号加分")</f>
        <v>0</v>
      </c>
      <c r="I154" s="88">
        <f t="shared" si="18"/>
        <v>1</v>
      </c>
      <c r="J154" s="88">
        <f t="shared" si="19"/>
        <v>6.28</v>
      </c>
      <c r="K154" s="88">
        <f>(VLOOKUP(B154,智育素质!B:D,3,0)*10+50)*0.6</f>
        <v>48.18</v>
      </c>
      <c r="L154" s="88">
        <f>SUMIFS(体育素质!J:J,体育素质!B:B,B154,体育素质!D:D,"=体育课程成绩",体育素质!E:E,"=体育成绩")/40</f>
        <v>3.565</v>
      </c>
      <c r="M154" s="88">
        <f>SUMIFS(体育素质!L:L,体育素质!B:B,B154,体育素质!D:D,"=校内外体育竞赛")</f>
        <v>0</v>
      </c>
      <c r="N154" s="88">
        <f>SUMIFS(体育素质!L:L,体育素质!B:B,B154,体育素质!D:D,"=校内外体育活动",体育素质!E:E,"=早锻炼")</f>
        <v>0</v>
      </c>
      <c r="O154" s="88">
        <f>SUMIFS(体育素质!L:L,体育素质!B:B,B154,体育素质!D:D,"=校内外体育活动",体育素质!E:E,"=校园跑")</f>
        <v>0.625375</v>
      </c>
      <c r="P154" s="88">
        <f t="shared" si="20"/>
        <v>0.625375</v>
      </c>
      <c r="Q154" s="88">
        <f t="shared" si="21"/>
        <v>4.190375</v>
      </c>
      <c r="R154" s="88">
        <f>MIN(0.5,SUMIFS(美育素质!L:L,美育素质!B:B,B154,美育素质!D:D,"=文化艺术实践"))</f>
        <v>0</v>
      </c>
      <c r="S154" s="88">
        <f>SUMIFS(美育素质!L:L,美育素质!B:B,B154,美育素质!D:D,"=校内外文化艺术竞赛")</f>
        <v>0</v>
      </c>
      <c r="T154" s="88">
        <f t="shared" si="22"/>
        <v>0</v>
      </c>
      <c r="U154" s="88">
        <f>MAX(0,SUMIFS(劳育素质!K:K,劳育素质!B:B,B154,劳育素质!D:D,"=劳动日常考核基础分")+SUMIFS(劳育素质!K:K,劳育素质!B:B,B154,劳育素质!D:D,"=活动与卫生加减分"))</f>
        <v>1.52714285714286</v>
      </c>
      <c r="V154" s="23">
        <f>SUMIFS(劳育素质!K:K,劳育素质!B:B,B154,劳育素质!D:D,"=志愿服务",劳育素质!F:F,"=A类+B类")</f>
        <v>0</v>
      </c>
      <c r="W154" s="23">
        <f>SUMIFS(劳育素质!K:K,劳育素质!B:B,B154,劳育素质!D:D,"=志愿服务",劳育素质!F:F,"=C类")</f>
        <v>0</v>
      </c>
      <c r="X154" s="23">
        <f t="shared" si="23"/>
        <v>0</v>
      </c>
      <c r="Y154" s="23">
        <f>SUMIFS(劳育素质!K:K,劳育素质!B:B,B154,劳育素质!D:D,"=实习实训")</f>
        <v>0</v>
      </c>
      <c r="Z154" s="23">
        <f t="shared" si="24"/>
        <v>1.52714285714286</v>
      </c>
      <c r="AA154" s="23">
        <f>SUMIFS(创新与实践素质!L:L,创新与实践素质!B:B,B154,创新与实践素质!D:D,"=创新创业素质")</f>
        <v>0</v>
      </c>
      <c r="AB154" s="23">
        <f>SUMIFS(创新与实践素质!L:L,创新与实践素质!B:B,B154,创新与实践素质!D:D,"=水平考试")</f>
        <v>0</v>
      </c>
      <c r="AC154" s="23">
        <f>SUMIFS(创新与实践素质!L:L,创新与实践素质!B:B,B154,创新与实践素质!D:D,"=社会实践")</f>
        <v>0</v>
      </c>
      <c r="AD154" s="23">
        <f>_xlfn.MAXIFS(创新与实践素质!L:L,创新与实践素质!B:B,B154,创新与实践素质!D:D,"=社会工作能力（工作表现）",创新与实践素质!G:G,"=上学期")+_xlfn.MAXIFS(创新与实践素质!L:L,创新与实践素质!B:B,B154,创新与实践素质!D:D,"=社会工作能力（工作表现）",创新与实践素质!G:G,"=下学期")</f>
        <v>0.8</v>
      </c>
      <c r="AE154" s="23">
        <f t="shared" si="25"/>
        <v>0.8</v>
      </c>
      <c r="AF154" s="23">
        <f t="shared" si="26"/>
        <v>60.9775178571429</v>
      </c>
    </row>
    <row r="155" spans="1:32">
      <c r="A155" s="41" t="s">
        <v>134</v>
      </c>
      <c r="B155" s="31" t="s">
        <v>162</v>
      </c>
      <c r="C155" s="41"/>
      <c r="D155" s="88">
        <f>SUMIFS(德育素质!H:H,德育素质!B:B,B155,德育素质!D:D,"=基本评定分")</f>
        <v>5.28</v>
      </c>
      <c r="E155" s="88">
        <f>MIN(2,SUMIFS(德育素质!H:H,德育素质!A:A,A155,德育素质!D:D,"=集体评定等级分",德育素质!E:E,"=班级考评等级")+SUMIFS(德育素质!H:H,德育素质!B:B,B155,德育素质!D:D,"=集体评定等级分"))</f>
        <v>1</v>
      </c>
      <c r="F155" s="88">
        <f>MIN(2,SUMIFS(德育素质!H:H,德育素质!B:B,B155,德育素质!D:D,"=社会责任记实分"))</f>
        <v>0</v>
      </c>
      <c r="G155" s="88">
        <f>SUMIFS(德育素质!H:H,德育素质!B:B,B155,德育素质!D:D,"=违纪违规扣分")</f>
        <v>0</v>
      </c>
      <c r="H155" s="88">
        <f>SUMIFS(德育素质!H:H,德育素质!B:B,B155,德育素质!D:D,"=荣誉称号加分")</f>
        <v>0</v>
      </c>
      <c r="I155" s="88">
        <f t="shared" si="18"/>
        <v>1</v>
      </c>
      <c r="J155" s="88">
        <f t="shared" si="19"/>
        <v>6.28</v>
      </c>
      <c r="K155" s="88">
        <f>(VLOOKUP(B155,智育素质!B:D,3,0)*10+50)*0.6</f>
        <v>46.326</v>
      </c>
      <c r="L155" s="88">
        <f>SUMIFS(体育素质!J:J,体育素质!B:B,B155,体育素质!D:D,"=体育课程成绩",体育素质!E:E,"=体育成绩")/40</f>
        <v>3.235</v>
      </c>
      <c r="M155" s="88">
        <f>SUMIFS(体育素质!L:L,体育素质!B:B,B155,体育素质!D:D,"=校内外体育竞赛")</f>
        <v>0</v>
      </c>
      <c r="N155" s="88">
        <f>SUMIFS(体育素质!L:L,体育素质!B:B,B155,体育素质!D:D,"=校内外体育活动",体育素质!E:E,"=早锻炼")</f>
        <v>0</v>
      </c>
      <c r="O155" s="88">
        <f>SUMIFS(体育素质!L:L,体育素质!B:B,B155,体育素质!D:D,"=校内外体育活动",体育素质!E:E,"=校园跑")</f>
        <v>0.62515625</v>
      </c>
      <c r="P155" s="88">
        <f t="shared" si="20"/>
        <v>0.62515625</v>
      </c>
      <c r="Q155" s="88">
        <f t="shared" si="21"/>
        <v>3.86015625</v>
      </c>
      <c r="R155" s="88">
        <f>MIN(0.5,SUMIFS(美育素质!L:L,美育素质!B:B,B155,美育素质!D:D,"=文化艺术实践"))</f>
        <v>0</v>
      </c>
      <c r="S155" s="88">
        <f>SUMIFS(美育素质!L:L,美育素质!B:B,B155,美育素质!D:D,"=校内外文化艺术竞赛")</f>
        <v>0</v>
      </c>
      <c r="T155" s="88">
        <f t="shared" si="22"/>
        <v>0</v>
      </c>
      <c r="U155" s="88">
        <f>MAX(0,SUMIFS(劳育素质!K:K,劳育素质!B:B,B155,劳育素质!D:D,"=劳动日常考核基础分")+SUMIFS(劳育素质!K:K,劳育素质!B:B,B155,劳育素质!D:D,"=活动与卫生加减分"))</f>
        <v>1.48138888888889</v>
      </c>
      <c r="V155" s="23">
        <f>SUMIFS(劳育素质!K:K,劳育素质!B:B,B155,劳育素质!D:D,"=志愿服务",劳育素质!F:F,"=A类+B类")</f>
        <v>0</v>
      </c>
      <c r="W155" s="23">
        <f>SUMIFS(劳育素质!K:K,劳育素质!B:B,B155,劳育素质!D:D,"=志愿服务",劳育素质!F:F,"=C类")</f>
        <v>0</v>
      </c>
      <c r="X155" s="23">
        <f t="shared" si="23"/>
        <v>0</v>
      </c>
      <c r="Y155" s="23">
        <f>SUMIFS(劳育素质!K:K,劳育素质!B:B,B155,劳育素质!D:D,"=实习实训")</f>
        <v>0</v>
      </c>
      <c r="Z155" s="23">
        <f t="shared" si="24"/>
        <v>1.48138888888889</v>
      </c>
      <c r="AA155" s="23">
        <f>SUMIFS(创新与实践素质!L:L,创新与实践素质!B:B,B155,创新与实践素质!D:D,"=创新创业素质")</f>
        <v>0</v>
      </c>
      <c r="AB155" s="23">
        <f>SUMIFS(创新与实践素质!L:L,创新与实践素质!B:B,B155,创新与实践素质!D:D,"=水平考试")</f>
        <v>0</v>
      </c>
      <c r="AC155" s="23">
        <f>SUMIFS(创新与实践素质!L:L,创新与实践素质!B:B,B155,创新与实践素质!D:D,"=社会实践")</f>
        <v>0</v>
      </c>
      <c r="AD155" s="23">
        <f>_xlfn.MAXIFS(创新与实践素质!L:L,创新与实践素质!B:B,B155,创新与实践素质!D:D,"=社会工作能力（工作表现）",创新与实践素质!G:G,"=上学期")+_xlfn.MAXIFS(创新与实践素质!L:L,创新与实践素质!B:B,B155,创新与实践素质!D:D,"=社会工作能力（工作表现）",创新与实践素质!G:G,"=下学期")</f>
        <v>0</v>
      </c>
      <c r="AE155" s="23">
        <f t="shared" si="25"/>
        <v>0</v>
      </c>
      <c r="AF155" s="23">
        <f t="shared" si="26"/>
        <v>57.9475451388889</v>
      </c>
    </row>
    <row r="156" spans="1:32">
      <c r="A156" s="41" t="s">
        <v>134</v>
      </c>
      <c r="B156" s="31" t="s">
        <v>163</v>
      </c>
      <c r="C156" s="41"/>
      <c r="D156" s="88">
        <f>SUMIFS(德育素质!H:H,德育素质!B:B,B156,德育素质!D:D,"=基本评定分")</f>
        <v>5.28</v>
      </c>
      <c r="E156" s="88">
        <f>MIN(2,SUMIFS(德育素质!H:H,德育素质!A:A,A156,德育素质!D:D,"=集体评定等级分",德育素质!E:E,"=班级考评等级")+SUMIFS(德育素质!H:H,德育素质!B:B,B156,德育素质!D:D,"=集体评定等级分"))</f>
        <v>1</v>
      </c>
      <c r="F156" s="88">
        <f>MIN(2,SUMIFS(德育素质!H:H,德育素质!B:B,B156,德育素质!D:D,"=社会责任记实分"))</f>
        <v>0</v>
      </c>
      <c r="G156" s="88">
        <f>SUMIFS(德育素质!H:H,德育素质!B:B,B156,德育素质!D:D,"=违纪违规扣分")</f>
        <v>0</v>
      </c>
      <c r="H156" s="88">
        <f>SUMIFS(德育素质!H:H,德育素质!B:B,B156,德育素质!D:D,"=荣誉称号加分")</f>
        <v>0</v>
      </c>
      <c r="I156" s="88">
        <f t="shared" si="18"/>
        <v>1</v>
      </c>
      <c r="J156" s="88">
        <f t="shared" si="19"/>
        <v>6.28</v>
      </c>
      <c r="K156" s="88">
        <f>(VLOOKUP(B156,智育素质!B:D,3,0)*10+50)*0.6</f>
        <v>46.638</v>
      </c>
      <c r="L156" s="88">
        <f>SUMIFS(体育素质!J:J,体育素质!B:B,B156,体育素质!D:D,"=体育课程成绩",体育素质!E:E,"=体育成绩")/40</f>
        <v>3.57</v>
      </c>
      <c r="M156" s="88">
        <f>SUMIFS(体育素质!L:L,体育素质!B:B,B156,体育素质!D:D,"=校内外体育竞赛")</f>
        <v>0</v>
      </c>
      <c r="N156" s="88">
        <f>SUMIFS(体育素质!L:L,体育素质!B:B,B156,体育素质!D:D,"=校内外体育活动",体育素质!E:E,"=早锻炼")</f>
        <v>0</v>
      </c>
      <c r="O156" s="88">
        <f>SUMIFS(体育素质!L:L,体育素质!B:B,B156,体育素质!D:D,"=校内外体育活动",体育素质!E:E,"=校园跑")</f>
        <v>0.625</v>
      </c>
      <c r="P156" s="88">
        <f t="shared" si="20"/>
        <v>0.625</v>
      </c>
      <c r="Q156" s="88">
        <f t="shared" si="21"/>
        <v>4.195</v>
      </c>
      <c r="R156" s="88">
        <f>MIN(0.5,SUMIFS(美育素质!L:L,美育素质!B:B,B156,美育素质!D:D,"=文化艺术实践"))</f>
        <v>0</v>
      </c>
      <c r="S156" s="88">
        <f>SUMIFS(美育素质!L:L,美育素质!B:B,B156,美育素质!D:D,"=校内外文化艺术竞赛")</f>
        <v>0</v>
      </c>
      <c r="T156" s="88">
        <f t="shared" si="22"/>
        <v>0</v>
      </c>
      <c r="U156" s="88">
        <f>MAX(0,SUMIFS(劳育素质!K:K,劳育素质!B:B,B156,劳育素质!D:D,"=劳动日常考核基础分")+SUMIFS(劳育素质!K:K,劳育素质!B:B,B156,劳育素质!D:D,"=活动与卫生加减分"))</f>
        <v>1.5028</v>
      </c>
      <c r="V156" s="23">
        <f>SUMIFS(劳育素质!K:K,劳育素质!B:B,B156,劳育素质!D:D,"=志愿服务",劳育素质!F:F,"=A类+B类")</f>
        <v>0</v>
      </c>
      <c r="W156" s="23">
        <f>SUMIFS(劳育素质!K:K,劳育素质!B:B,B156,劳育素质!D:D,"=志愿服务",劳育素质!F:F,"=C类")</f>
        <v>0</v>
      </c>
      <c r="X156" s="23">
        <f t="shared" si="23"/>
        <v>0</v>
      </c>
      <c r="Y156" s="23">
        <f>SUMIFS(劳育素质!K:K,劳育素质!B:B,B156,劳育素质!D:D,"=实习实训")</f>
        <v>0</v>
      </c>
      <c r="Z156" s="23">
        <f t="shared" si="24"/>
        <v>1.5028</v>
      </c>
      <c r="AA156" s="23">
        <f>SUMIFS(创新与实践素质!L:L,创新与实践素质!B:B,B156,创新与实践素质!D:D,"=创新创业素质")</f>
        <v>0</v>
      </c>
      <c r="AB156" s="23">
        <f>SUMIFS(创新与实践素质!L:L,创新与实践素质!B:B,B156,创新与实践素质!D:D,"=水平考试")</f>
        <v>0</v>
      </c>
      <c r="AC156" s="23">
        <f>SUMIFS(创新与实践素质!L:L,创新与实践素质!B:B,B156,创新与实践素质!D:D,"=社会实践")</f>
        <v>0</v>
      </c>
      <c r="AD156" s="23">
        <f>_xlfn.MAXIFS(创新与实践素质!L:L,创新与实践素质!B:B,B156,创新与实践素质!D:D,"=社会工作能力（工作表现）",创新与实践素质!G:G,"=上学期")+_xlfn.MAXIFS(创新与实践素质!L:L,创新与实践素质!B:B,B156,创新与实践素质!D:D,"=社会工作能力（工作表现）",创新与实践素质!G:G,"=下学期")</f>
        <v>0</v>
      </c>
      <c r="AE156" s="23">
        <f t="shared" si="25"/>
        <v>0</v>
      </c>
      <c r="AF156" s="23">
        <f t="shared" si="26"/>
        <v>58.6158</v>
      </c>
    </row>
    <row r="157" spans="1:32">
      <c r="A157" s="41" t="s">
        <v>134</v>
      </c>
      <c r="B157" s="31" t="s">
        <v>164</v>
      </c>
      <c r="C157" s="41"/>
      <c r="D157" s="88">
        <f>SUMIFS(德育素质!H:H,德育素质!B:B,B157,德育素质!D:D,"=基本评定分")</f>
        <v>5.28</v>
      </c>
      <c r="E157" s="88">
        <f>MIN(2,SUMIFS(德育素质!H:H,德育素质!A:A,A157,德育素质!D:D,"=集体评定等级分",德育素质!E:E,"=班级考评等级")+SUMIFS(德育素质!H:H,德育素质!B:B,B157,德育素质!D:D,"=集体评定等级分"))</f>
        <v>1</v>
      </c>
      <c r="F157" s="88">
        <f>MIN(2,SUMIFS(德育素质!H:H,德育素质!B:B,B157,德育素质!D:D,"=社会责任记实分"))</f>
        <v>0</v>
      </c>
      <c r="G157" s="88">
        <f>SUMIFS(德育素质!H:H,德育素质!B:B,B157,德育素质!D:D,"=违纪违规扣分")</f>
        <v>0</v>
      </c>
      <c r="H157" s="88">
        <f>SUMIFS(德育素质!H:H,德育素质!B:B,B157,德育素质!D:D,"=荣誉称号加分")</f>
        <v>0</v>
      </c>
      <c r="I157" s="88">
        <f t="shared" si="18"/>
        <v>1</v>
      </c>
      <c r="J157" s="88">
        <f t="shared" si="19"/>
        <v>6.28</v>
      </c>
      <c r="K157" s="88">
        <f>(VLOOKUP(B157,智育素质!B:D,3,0)*10+50)*0.6</f>
        <v>45.474</v>
      </c>
      <c r="L157" s="88">
        <f>SUMIFS(体育素质!J:J,体育素质!B:B,B157,体育素质!D:D,"=体育课程成绩",体育素质!E:E,"=体育成绩")/40</f>
        <v>3.48</v>
      </c>
      <c r="M157" s="88">
        <f>SUMIFS(体育素质!L:L,体育素质!B:B,B157,体育素质!D:D,"=校内外体育竞赛")</f>
        <v>0</v>
      </c>
      <c r="N157" s="88">
        <f>SUMIFS(体育素质!L:L,体育素质!B:B,B157,体育素质!D:D,"=校内外体育活动",体育素质!E:E,"=早锻炼")</f>
        <v>0</v>
      </c>
      <c r="O157" s="88">
        <f>SUMIFS(体育素质!L:L,体育素质!B:B,B157,体育素质!D:D,"=校内外体育活动",体育素质!E:E,"=校园跑")</f>
        <v>0</v>
      </c>
      <c r="P157" s="88">
        <f t="shared" si="20"/>
        <v>0</v>
      </c>
      <c r="Q157" s="88">
        <f t="shared" si="21"/>
        <v>3.48</v>
      </c>
      <c r="R157" s="88">
        <f>MIN(0.5,SUMIFS(美育素质!L:L,美育素质!B:B,B157,美育素质!D:D,"=文化艺术实践"))</f>
        <v>0</v>
      </c>
      <c r="S157" s="88">
        <f>SUMIFS(美育素质!L:L,美育素质!B:B,B157,美育素质!D:D,"=校内外文化艺术竞赛")</f>
        <v>0</v>
      </c>
      <c r="T157" s="88">
        <f t="shared" si="22"/>
        <v>0</v>
      </c>
      <c r="U157" s="88">
        <f>MAX(0,SUMIFS(劳育素质!K:K,劳育素质!B:B,B157,劳育素质!D:D,"=劳动日常考核基础分")+SUMIFS(劳育素质!K:K,劳育素质!B:B,B157,劳育素质!D:D,"=活动与卫生加减分"))</f>
        <v>1.42586666666667</v>
      </c>
      <c r="V157" s="23">
        <f>SUMIFS(劳育素质!K:K,劳育素质!B:B,B157,劳育素质!D:D,"=志愿服务",劳育素质!F:F,"=A类+B类")</f>
        <v>0</v>
      </c>
      <c r="W157" s="23">
        <f>SUMIFS(劳育素质!K:K,劳育素质!B:B,B157,劳育素质!D:D,"=志愿服务",劳育素质!F:F,"=C类")</f>
        <v>0</v>
      </c>
      <c r="X157" s="23">
        <f t="shared" si="23"/>
        <v>0</v>
      </c>
      <c r="Y157" s="23">
        <f>SUMIFS(劳育素质!K:K,劳育素质!B:B,B157,劳育素质!D:D,"=实习实训")</f>
        <v>0</v>
      </c>
      <c r="Z157" s="23">
        <f t="shared" si="24"/>
        <v>1.42586666666667</v>
      </c>
      <c r="AA157" s="23">
        <f>SUMIFS(创新与实践素质!L:L,创新与实践素质!B:B,B157,创新与实践素质!D:D,"=创新创业素质")</f>
        <v>0</v>
      </c>
      <c r="AB157" s="23">
        <f>SUMIFS(创新与实践素质!L:L,创新与实践素质!B:B,B157,创新与实践素质!D:D,"=水平考试")</f>
        <v>0</v>
      </c>
      <c r="AC157" s="23">
        <f>SUMIFS(创新与实践素质!L:L,创新与实践素质!B:B,B157,创新与实践素质!D:D,"=社会实践")</f>
        <v>0</v>
      </c>
      <c r="AD157" s="23">
        <f>_xlfn.MAXIFS(创新与实践素质!L:L,创新与实践素质!B:B,B157,创新与实践素质!D:D,"=社会工作能力（工作表现）",创新与实践素质!G:G,"=上学期")+_xlfn.MAXIFS(创新与实践素质!L:L,创新与实践素质!B:B,B157,创新与实践素质!D:D,"=社会工作能力（工作表现）",创新与实践素质!G:G,"=下学期")</f>
        <v>0</v>
      </c>
      <c r="AE157" s="23">
        <f t="shared" si="25"/>
        <v>0</v>
      </c>
      <c r="AF157" s="23">
        <f t="shared" si="26"/>
        <v>56.6598666666667</v>
      </c>
    </row>
    <row r="158" spans="1:32">
      <c r="A158" s="41" t="s">
        <v>134</v>
      </c>
      <c r="B158" s="31" t="s">
        <v>165</v>
      </c>
      <c r="C158" s="41"/>
      <c r="D158" s="88">
        <f>SUMIFS(德育素质!H:H,德育素质!B:B,B158,德育素质!D:D,"=基本评定分")</f>
        <v>5.28</v>
      </c>
      <c r="E158" s="88">
        <f>MIN(2,SUMIFS(德育素质!H:H,德育素质!A:A,A158,德育素质!D:D,"=集体评定等级分",德育素质!E:E,"=班级考评等级")+SUMIFS(德育素质!H:H,德育素质!B:B,B158,德育素质!D:D,"=集体评定等级分"))</f>
        <v>1</v>
      </c>
      <c r="F158" s="88">
        <f>MIN(2,SUMIFS(德育素质!H:H,德育素质!B:B,B158,德育素质!D:D,"=社会责任记实分"))</f>
        <v>0</v>
      </c>
      <c r="G158" s="88">
        <f>SUMIFS(德育素质!H:H,德育素质!B:B,B158,德育素质!D:D,"=违纪违规扣分")</f>
        <v>0</v>
      </c>
      <c r="H158" s="88">
        <f>SUMIFS(德育素质!H:H,德育素质!B:B,B158,德育素质!D:D,"=荣誉称号加分")</f>
        <v>0</v>
      </c>
      <c r="I158" s="88">
        <f t="shared" si="18"/>
        <v>1</v>
      </c>
      <c r="J158" s="88">
        <f t="shared" si="19"/>
        <v>6.28</v>
      </c>
      <c r="K158" s="88">
        <f>(VLOOKUP(B158,智育素质!B:D,3,0)*10+50)*0.6</f>
        <v>45.048</v>
      </c>
      <c r="L158" s="88">
        <f>SUMIFS(体育素质!J:J,体育素质!B:B,B158,体育素质!D:D,"=体育课程成绩",体育素质!E:E,"=体育成绩")/40</f>
        <v>3.45</v>
      </c>
      <c r="M158" s="88">
        <f>SUMIFS(体育素质!L:L,体育素质!B:B,B158,体育素质!D:D,"=校内外体育竞赛")</f>
        <v>0</v>
      </c>
      <c r="N158" s="88">
        <f>SUMIFS(体育素质!L:L,体育素质!B:B,B158,体育素质!D:D,"=校内外体育活动",体育素质!E:E,"=早锻炼")</f>
        <v>0</v>
      </c>
      <c r="O158" s="88">
        <f>SUMIFS(体育素质!L:L,体育素质!B:B,B158,体育素质!D:D,"=校内外体育活动",体育素质!E:E,"=校园跑")</f>
        <v>0.13075</v>
      </c>
      <c r="P158" s="88">
        <f t="shared" si="20"/>
        <v>0.13075</v>
      </c>
      <c r="Q158" s="88">
        <f t="shared" si="21"/>
        <v>3.58075</v>
      </c>
      <c r="R158" s="88">
        <f>MIN(0.5,SUMIFS(美育素质!L:L,美育素质!B:B,B158,美育素质!D:D,"=文化艺术实践"))</f>
        <v>0</v>
      </c>
      <c r="S158" s="88">
        <f>SUMIFS(美育素质!L:L,美育素质!B:B,B158,美育素质!D:D,"=校内外文化艺术竞赛")</f>
        <v>0</v>
      </c>
      <c r="T158" s="88">
        <f t="shared" si="22"/>
        <v>0</v>
      </c>
      <c r="U158" s="88">
        <f>MAX(0,SUMIFS(劳育素质!K:K,劳育素质!B:B,B158,劳育素质!D:D,"=劳动日常考核基础分")+SUMIFS(劳育素质!K:K,劳育素质!B:B,B158,劳育素质!D:D,"=活动与卫生加减分"))</f>
        <v>1.511</v>
      </c>
      <c r="V158" s="23">
        <f>SUMIFS(劳育素质!K:K,劳育素质!B:B,B158,劳育素质!D:D,"=志愿服务",劳育素质!F:F,"=A类+B类")</f>
        <v>0</v>
      </c>
      <c r="W158" s="23">
        <f>SUMIFS(劳育素质!K:K,劳育素质!B:B,B158,劳育素质!D:D,"=志愿服务",劳育素质!F:F,"=C类")</f>
        <v>0</v>
      </c>
      <c r="X158" s="23">
        <f t="shared" si="23"/>
        <v>0</v>
      </c>
      <c r="Y158" s="23">
        <f>SUMIFS(劳育素质!K:K,劳育素质!B:B,B158,劳育素质!D:D,"=实习实训")</f>
        <v>0</v>
      </c>
      <c r="Z158" s="23">
        <f t="shared" si="24"/>
        <v>1.511</v>
      </c>
      <c r="AA158" s="23">
        <f>SUMIFS(创新与实践素质!L:L,创新与实践素质!B:B,B158,创新与实践素质!D:D,"=创新创业素质")</f>
        <v>0</v>
      </c>
      <c r="AB158" s="23">
        <f>SUMIFS(创新与实践素质!L:L,创新与实践素质!B:B,B158,创新与实践素质!D:D,"=水平考试")</f>
        <v>0.75</v>
      </c>
      <c r="AC158" s="23">
        <f>SUMIFS(创新与实践素质!L:L,创新与实践素质!B:B,B158,创新与实践素质!D:D,"=社会实践")</f>
        <v>0</v>
      </c>
      <c r="AD158" s="23">
        <f>_xlfn.MAXIFS(创新与实践素质!L:L,创新与实践素质!B:B,B158,创新与实践素质!D:D,"=社会工作能力（工作表现）",创新与实践素质!G:G,"=上学期")+_xlfn.MAXIFS(创新与实践素质!L:L,创新与实践素质!B:B,B158,创新与实践素质!D:D,"=社会工作能力（工作表现）",创新与实践素质!G:G,"=下学期")</f>
        <v>0</v>
      </c>
      <c r="AE158" s="23">
        <f t="shared" si="25"/>
        <v>0.75</v>
      </c>
      <c r="AF158" s="23">
        <f t="shared" si="26"/>
        <v>57.16975</v>
      </c>
    </row>
    <row r="159" spans="1:32">
      <c r="A159" s="41" t="s">
        <v>134</v>
      </c>
      <c r="B159" s="31" t="s">
        <v>166</v>
      </c>
      <c r="C159" s="41"/>
      <c r="D159" s="88">
        <f>SUMIFS(德育素质!H:H,德育素质!B:B,B159,德育素质!D:D,"=基本评定分")</f>
        <v>5.28</v>
      </c>
      <c r="E159" s="88">
        <f>MIN(2,SUMIFS(德育素质!H:H,德育素质!A:A,A159,德育素质!D:D,"=集体评定等级分",德育素质!E:E,"=班级考评等级")+SUMIFS(德育素质!H:H,德育素质!B:B,B159,德育素质!D:D,"=集体评定等级分"))</f>
        <v>1</v>
      </c>
      <c r="F159" s="88">
        <f>MIN(2,SUMIFS(德育素质!H:H,德育素质!B:B,B159,德育素质!D:D,"=社会责任记实分"))</f>
        <v>0</v>
      </c>
      <c r="G159" s="88">
        <f>SUMIFS(德育素质!H:H,德育素质!B:B,B159,德育素质!D:D,"=违纪违规扣分")</f>
        <v>0</v>
      </c>
      <c r="H159" s="88">
        <f>SUMIFS(德育素质!H:H,德育素质!B:B,B159,德育素质!D:D,"=荣誉称号加分")</f>
        <v>0</v>
      </c>
      <c r="I159" s="88">
        <f t="shared" si="18"/>
        <v>1</v>
      </c>
      <c r="J159" s="88">
        <f t="shared" si="19"/>
        <v>6.28</v>
      </c>
      <c r="K159" s="88">
        <f>(VLOOKUP(B159,智育素质!B:D,3,0)*10+50)*0.6</f>
        <v>44.352</v>
      </c>
      <c r="L159" s="88">
        <f>SUMIFS(体育素质!J:J,体育素质!B:B,B159,体育素质!D:D,"=体育课程成绩",体育素质!E:E,"=体育成绩")/40</f>
        <v>3.255</v>
      </c>
      <c r="M159" s="88">
        <f>SUMIFS(体育素质!L:L,体育素质!B:B,B159,体育素质!D:D,"=校内外体育竞赛")</f>
        <v>0</v>
      </c>
      <c r="N159" s="88">
        <f>SUMIFS(体育素质!L:L,体育素质!B:B,B159,体育素质!D:D,"=校内外体育活动",体育素质!E:E,"=早锻炼")</f>
        <v>0</v>
      </c>
      <c r="O159" s="88">
        <f>SUMIFS(体育素质!L:L,体育素质!B:B,B159,体育素质!D:D,"=校内外体育活动",体育素质!E:E,"=校园跑")</f>
        <v>0.625</v>
      </c>
      <c r="P159" s="88">
        <f t="shared" si="20"/>
        <v>0.625</v>
      </c>
      <c r="Q159" s="88">
        <f t="shared" si="21"/>
        <v>3.88</v>
      </c>
      <c r="R159" s="88">
        <f>MIN(0.5,SUMIFS(美育素质!L:L,美育素质!B:B,B159,美育素质!D:D,"=文化艺术实践"))</f>
        <v>0</v>
      </c>
      <c r="S159" s="88">
        <f>SUMIFS(美育素质!L:L,美育素质!B:B,B159,美育素质!D:D,"=校内外文化艺术竞赛")</f>
        <v>0</v>
      </c>
      <c r="T159" s="88">
        <f t="shared" si="22"/>
        <v>0</v>
      </c>
      <c r="U159" s="88">
        <f>MAX(0,SUMIFS(劳育素质!K:K,劳育素质!B:B,B159,劳育素质!D:D,"=劳动日常考核基础分")+SUMIFS(劳育素质!K:K,劳育素质!B:B,B159,劳育素质!D:D,"=活动与卫生加减分"))</f>
        <v>1.42586666666667</v>
      </c>
      <c r="V159" s="23">
        <f>SUMIFS(劳育素质!K:K,劳育素质!B:B,B159,劳育素质!D:D,"=志愿服务",劳育素质!F:F,"=A类+B类")</f>
        <v>0</v>
      </c>
      <c r="W159" s="23">
        <f>SUMIFS(劳育素质!K:K,劳育素质!B:B,B159,劳育素质!D:D,"=志愿服务",劳育素质!F:F,"=C类")</f>
        <v>0</v>
      </c>
      <c r="X159" s="23">
        <f t="shared" si="23"/>
        <v>0</v>
      </c>
      <c r="Y159" s="23">
        <f>SUMIFS(劳育素质!K:K,劳育素质!B:B,B159,劳育素质!D:D,"=实习实训")</f>
        <v>0</v>
      </c>
      <c r="Z159" s="23">
        <f t="shared" si="24"/>
        <v>1.42586666666667</v>
      </c>
      <c r="AA159" s="23">
        <f>SUMIFS(创新与实践素质!L:L,创新与实践素质!B:B,B159,创新与实践素质!D:D,"=创新创业素质")</f>
        <v>0</v>
      </c>
      <c r="AB159" s="23">
        <f>SUMIFS(创新与实践素质!L:L,创新与实践素质!B:B,B159,创新与实践素质!D:D,"=水平考试")</f>
        <v>0</v>
      </c>
      <c r="AC159" s="23">
        <f>SUMIFS(创新与实践素质!L:L,创新与实践素质!B:B,B159,创新与实践素质!D:D,"=社会实践")</f>
        <v>0</v>
      </c>
      <c r="AD159" s="23">
        <f>_xlfn.MAXIFS(创新与实践素质!L:L,创新与实践素质!B:B,B159,创新与实践素质!D:D,"=社会工作能力（工作表现）",创新与实践素质!G:G,"=上学期")+_xlfn.MAXIFS(创新与实践素质!L:L,创新与实践素质!B:B,B159,创新与实践素质!D:D,"=社会工作能力（工作表现）",创新与实践素质!G:G,"=下学期")</f>
        <v>0</v>
      </c>
      <c r="AE159" s="23">
        <f t="shared" si="25"/>
        <v>0</v>
      </c>
      <c r="AF159" s="23">
        <f t="shared" si="26"/>
        <v>55.9378666666667</v>
      </c>
    </row>
    <row r="160" spans="1:32">
      <c r="A160" s="41" t="s">
        <v>134</v>
      </c>
      <c r="B160" s="31" t="s">
        <v>167</v>
      </c>
      <c r="C160" s="41"/>
      <c r="D160" s="88">
        <f>SUMIFS(德育素质!H:H,德育素质!B:B,B160,德育素质!D:D,"=基本评定分")</f>
        <v>5.28</v>
      </c>
      <c r="E160" s="88">
        <f>MIN(2,SUMIFS(德育素质!H:H,德育素质!A:A,A160,德育素质!D:D,"=集体评定等级分",德育素质!E:E,"=班级考评等级")+SUMIFS(德育素质!H:H,德育素质!B:B,B160,德育素质!D:D,"=集体评定等级分"))</f>
        <v>1</v>
      </c>
      <c r="F160" s="88">
        <f>MIN(2,SUMIFS(德育素质!H:H,德育素质!B:B,B160,德育素质!D:D,"=社会责任记实分"))</f>
        <v>0</v>
      </c>
      <c r="G160" s="88">
        <f>SUMIFS(德育素质!H:H,德育素质!B:B,B160,德育素质!D:D,"=违纪违规扣分")</f>
        <v>0</v>
      </c>
      <c r="H160" s="88">
        <f>SUMIFS(德育素质!H:H,德育素质!B:B,B160,德育素质!D:D,"=荣誉称号加分")</f>
        <v>0</v>
      </c>
      <c r="I160" s="88">
        <f t="shared" si="18"/>
        <v>1</v>
      </c>
      <c r="J160" s="88">
        <f t="shared" si="19"/>
        <v>6.28</v>
      </c>
      <c r="K160" s="88">
        <f>(VLOOKUP(B160,智育素质!B:D,3,0)*10+50)*0.6</f>
        <v>42.636</v>
      </c>
      <c r="L160" s="88">
        <f>SUMIFS(体育素质!J:J,体育素质!B:B,B160,体育素质!D:D,"=体育课程成绩",体育素质!E:E,"=体育成绩")/40</f>
        <v>3.35</v>
      </c>
      <c r="M160" s="88">
        <f>SUMIFS(体育素质!L:L,体育素质!B:B,B160,体育素质!D:D,"=校内外体育竞赛")</f>
        <v>0</v>
      </c>
      <c r="N160" s="88">
        <f>SUMIFS(体育素质!L:L,体育素质!B:B,B160,体育素质!D:D,"=校内外体育活动",体育素质!E:E,"=早锻炼")</f>
        <v>0</v>
      </c>
      <c r="O160" s="88">
        <f>SUMIFS(体育素质!L:L,体育素质!B:B,B160,体育素质!D:D,"=校内外体育活动",体育素质!E:E,"=校园跑")</f>
        <v>0</v>
      </c>
      <c r="P160" s="88">
        <f t="shared" si="20"/>
        <v>0</v>
      </c>
      <c r="Q160" s="88">
        <f t="shared" si="21"/>
        <v>3.35</v>
      </c>
      <c r="R160" s="88">
        <f>MIN(0.5,SUMIFS(美育素质!L:L,美育素质!B:B,B160,美育素质!D:D,"=文化艺术实践"))</f>
        <v>0</v>
      </c>
      <c r="S160" s="88">
        <f>SUMIFS(美育素质!L:L,美育素质!B:B,B160,美育素质!D:D,"=校内外文化艺术竞赛")</f>
        <v>0</v>
      </c>
      <c r="T160" s="88">
        <f t="shared" si="22"/>
        <v>0</v>
      </c>
      <c r="U160" s="88">
        <f>MAX(0,SUMIFS(劳育素质!K:K,劳育素质!B:B,B160,劳育素质!D:D,"=劳动日常考核基础分")+SUMIFS(劳育素质!K:K,劳育素质!B:B,B160,劳育素质!D:D,"=活动与卫生加减分"))</f>
        <v>1.38793333333333</v>
      </c>
      <c r="V160" s="23">
        <f>SUMIFS(劳育素质!K:K,劳育素质!B:B,B160,劳育素质!D:D,"=志愿服务",劳育素质!F:F,"=A类+B类")</f>
        <v>0</v>
      </c>
      <c r="W160" s="23">
        <f>SUMIFS(劳育素质!K:K,劳育素质!B:B,B160,劳育素质!D:D,"=志愿服务",劳育素质!F:F,"=C类")</f>
        <v>0</v>
      </c>
      <c r="X160" s="23">
        <f t="shared" si="23"/>
        <v>0</v>
      </c>
      <c r="Y160" s="23">
        <f>SUMIFS(劳育素质!K:K,劳育素质!B:B,B160,劳育素质!D:D,"=实习实训")</f>
        <v>0</v>
      </c>
      <c r="Z160" s="23">
        <f t="shared" si="24"/>
        <v>1.38793333333333</v>
      </c>
      <c r="AA160" s="23">
        <f>SUMIFS(创新与实践素质!L:L,创新与实践素质!B:B,B160,创新与实践素质!D:D,"=创新创业素质")</f>
        <v>0</v>
      </c>
      <c r="AB160" s="23">
        <f>SUMIFS(创新与实践素质!L:L,创新与实践素质!B:B,B160,创新与实践素质!D:D,"=水平考试")</f>
        <v>0</v>
      </c>
      <c r="AC160" s="23">
        <f>SUMIFS(创新与实践素质!L:L,创新与实践素质!B:B,B160,创新与实践素质!D:D,"=社会实践")</f>
        <v>0</v>
      </c>
      <c r="AD160" s="23">
        <f>_xlfn.MAXIFS(创新与实践素质!L:L,创新与实践素质!B:B,B160,创新与实践素质!D:D,"=社会工作能力（工作表现）",创新与实践素质!G:G,"=上学期")+_xlfn.MAXIFS(创新与实践素质!L:L,创新与实践素质!B:B,B160,创新与实践素质!D:D,"=社会工作能力（工作表现）",创新与实践素质!G:G,"=下学期")</f>
        <v>0</v>
      </c>
      <c r="AE160" s="23">
        <f t="shared" si="25"/>
        <v>0</v>
      </c>
      <c r="AF160" s="23">
        <f t="shared" si="26"/>
        <v>53.6539333333333</v>
      </c>
    </row>
    <row r="161" spans="1:32">
      <c r="A161" s="41" t="s">
        <v>168</v>
      </c>
      <c r="B161" s="31" t="s">
        <v>169</v>
      </c>
      <c r="C161" s="41"/>
      <c r="D161" s="88">
        <f>SUMIFS(德育素质!H:H,德育素质!B:B,B161,德育素质!D:D,"=基本评定分")</f>
        <v>5.28</v>
      </c>
      <c r="E161" s="88">
        <f>MIN(2,SUMIFS(德育素质!H:H,德育素质!A:A,A161,德育素质!D:D,"=集体评定等级分",德育素质!E:E,"=班级考评等级")+SUMIFS(德育素质!H:H,德育素质!B:B,B161,德育素质!D:D,"=集体评定等级分"))</f>
        <v>2</v>
      </c>
      <c r="F161" s="88">
        <f>MIN(2,SUMIFS(德育素质!H:H,德育素质!B:B,B161,德育素质!D:D,"=社会责任记实分"))</f>
        <v>0.1</v>
      </c>
      <c r="G161" s="88">
        <f>SUMIFS(德育素质!H:H,德育素质!B:B,B161,德育素质!D:D,"=违纪违规扣分")</f>
        <v>0</v>
      </c>
      <c r="H161" s="88">
        <f>SUMIFS(德育素质!H:H,德育素质!B:B,B161,德育素质!D:D,"=荣誉称号加分")</f>
        <v>0.25</v>
      </c>
      <c r="I161" s="88">
        <f t="shared" si="18"/>
        <v>2.35</v>
      </c>
      <c r="J161" s="88">
        <f t="shared" si="19"/>
        <v>7.63</v>
      </c>
      <c r="K161" s="88">
        <f>(VLOOKUP(B161,智育素质!B:D,3,0)*10+50)*0.6</f>
        <v>53.73</v>
      </c>
      <c r="L161" s="88">
        <f>SUMIFS(体育素质!J:J,体育素质!B:B,B161,体育素质!D:D,"=体育课程成绩",体育素质!E:E,"=体育成绩")/40</f>
        <v>4.465</v>
      </c>
      <c r="M161" s="88">
        <f>SUMIFS(体育素质!L:L,体育素质!B:B,B161,体育素质!D:D,"=校内外体育竞赛")</f>
        <v>0</v>
      </c>
      <c r="N161" s="88">
        <f>SUMIFS(体育素质!L:L,体育素质!B:B,B161,体育素质!D:D,"=校内外体育活动",体育素质!E:E,"=早锻炼")</f>
        <v>0</v>
      </c>
      <c r="O161" s="88">
        <f>SUMIFS(体育素质!L:L,体育素质!B:B,B161,体育素质!D:D,"=校内外体育活动",体育素质!E:E,"=校园跑")</f>
        <v>0.830989583333333</v>
      </c>
      <c r="P161" s="88">
        <f t="shared" si="20"/>
        <v>0.830989583333333</v>
      </c>
      <c r="Q161" s="88">
        <f t="shared" si="21"/>
        <v>5.29598958333333</v>
      </c>
      <c r="R161" s="88">
        <f>MIN(0.5,SUMIFS(美育素质!L:L,美育素质!B:B,B161,美育素质!D:D,"=文化艺术实践"))</f>
        <v>0</v>
      </c>
      <c r="S161" s="88">
        <f>SUMIFS(美育素质!L:L,美育素质!B:B,B161,美育素质!D:D,"=校内外文化艺术竞赛")</f>
        <v>0</v>
      </c>
      <c r="T161" s="88">
        <f t="shared" si="22"/>
        <v>0</v>
      </c>
      <c r="U161" s="88">
        <f>MAX(0,SUMIFS(劳育素质!K:K,劳育素质!B:B,B161,劳育素质!D:D,"=劳动日常考核基础分")+SUMIFS(劳育素质!K:K,劳育素质!B:B,B161,劳育素质!D:D,"=活动与卫生加减分"))</f>
        <v>1.42195238095238</v>
      </c>
      <c r="V161" s="23">
        <f>SUMIFS(劳育素质!K:K,劳育素质!B:B,B161,劳育素质!D:D,"=志愿服务",劳育素质!F:F,"=A类+B类")</f>
        <v>3</v>
      </c>
      <c r="W161" s="23">
        <f>SUMIFS(劳育素质!K:K,劳育素质!B:B,B161,劳育素质!D:D,"=志愿服务",劳育素质!F:F,"=C类")</f>
        <v>0</v>
      </c>
      <c r="X161" s="23">
        <f t="shared" si="23"/>
        <v>3</v>
      </c>
      <c r="Y161" s="23">
        <f>SUMIFS(劳育素质!K:K,劳育素质!B:B,B161,劳育素质!D:D,"=实习实训")</f>
        <v>0</v>
      </c>
      <c r="Z161" s="23">
        <f t="shared" si="24"/>
        <v>4.42195238095238</v>
      </c>
      <c r="AA161" s="23">
        <f>SUMIFS(创新与实践素质!L:L,创新与实践素质!B:B,B161,创新与实践素质!D:D,"=创新创业素质")</f>
        <v>10.55</v>
      </c>
      <c r="AB161" s="23">
        <f>SUMIFS(创新与实践素质!L:L,创新与实践素质!B:B,B161,创新与实践素质!D:D,"=水平考试")</f>
        <v>0</v>
      </c>
      <c r="AC161" s="23">
        <f>SUMIFS(创新与实践素质!L:L,创新与实践素质!B:B,B161,创新与实践素质!D:D,"=社会实践")</f>
        <v>0</v>
      </c>
      <c r="AD161" s="23">
        <f>_xlfn.MAXIFS(创新与实践素质!L:L,创新与实践素质!B:B,B161,创新与实践素质!D:D,"=社会工作能力（工作表现）",创新与实践素质!G:G,"=上学期")+_xlfn.MAXIFS(创新与实践素质!L:L,创新与实践素质!B:B,B161,创新与实践素质!D:D,"=社会工作能力（工作表现）",创新与实践素质!G:G,"=下学期")</f>
        <v>0.15</v>
      </c>
      <c r="AE161" s="23">
        <f t="shared" si="25"/>
        <v>10.7</v>
      </c>
      <c r="AF161" s="23">
        <f t="shared" si="26"/>
        <v>81.7779419642857</v>
      </c>
    </row>
    <row r="162" spans="1:32">
      <c r="A162" s="41" t="s">
        <v>168</v>
      </c>
      <c r="B162" s="31" t="s">
        <v>170</v>
      </c>
      <c r="C162" s="41"/>
      <c r="D162" s="88">
        <f>SUMIFS(德育素质!H:H,德育素质!B:B,B162,德育素质!D:D,"=基本评定分")</f>
        <v>6</v>
      </c>
      <c r="E162" s="88">
        <f>MIN(2,SUMIFS(德育素质!H:H,德育素质!A:A,A162,德育素质!D:D,"=集体评定等级分",德育素质!E:E,"=班级考评等级")+SUMIFS(德育素质!H:H,德育素质!B:B,B162,德育素质!D:D,"=集体评定等级分"))</f>
        <v>2</v>
      </c>
      <c r="F162" s="88">
        <f>MIN(2,SUMIFS(德育素质!H:H,德育素质!B:B,B162,德育素质!D:D,"=社会责任记实分"))</f>
        <v>0.1</v>
      </c>
      <c r="G162" s="88">
        <f>SUMIFS(德育素质!H:H,德育素质!B:B,B162,德育素质!D:D,"=违纪违规扣分")</f>
        <v>0</v>
      </c>
      <c r="H162" s="88">
        <f>SUMIFS(德育素质!H:H,德育素质!B:B,B162,德育素质!D:D,"=荣誉称号加分")</f>
        <v>0</v>
      </c>
      <c r="I162" s="88">
        <f t="shared" si="18"/>
        <v>2.1</v>
      </c>
      <c r="J162" s="88">
        <f t="shared" si="19"/>
        <v>8.1</v>
      </c>
      <c r="K162" s="88">
        <f>(VLOOKUP(B162,智育素质!B:D,3,0)*10+50)*0.6</f>
        <v>54.174</v>
      </c>
      <c r="L162" s="88">
        <f>SUMIFS(体育素质!J:J,体育素质!B:B,B162,体育素质!D:D,"=体育课程成绩",体育素质!E:E,"=体育成绩")/40</f>
        <v>3.955</v>
      </c>
      <c r="M162" s="88">
        <f>SUMIFS(体育素质!L:L,体育素质!B:B,B162,体育素质!D:D,"=校内外体育竞赛")</f>
        <v>0</v>
      </c>
      <c r="N162" s="88">
        <f>SUMIFS(体育素质!L:L,体育素质!B:B,B162,体育素质!D:D,"=校内外体育活动",体育素质!E:E,"=早锻炼")</f>
        <v>0</v>
      </c>
      <c r="O162" s="88">
        <f>SUMIFS(体育素质!L:L,体育素质!B:B,B162,体育素质!D:D,"=校内外体育活动",体育素质!E:E,"=校园跑")</f>
        <v>0.791354166666667</v>
      </c>
      <c r="P162" s="88">
        <f t="shared" si="20"/>
        <v>0.791354166666667</v>
      </c>
      <c r="Q162" s="88">
        <f t="shared" si="21"/>
        <v>4.74635416666667</v>
      </c>
      <c r="R162" s="88">
        <f>MIN(0.5,SUMIFS(美育素质!L:L,美育素质!B:B,B162,美育素质!D:D,"=文化艺术实践"))</f>
        <v>0</v>
      </c>
      <c r="S162" s="88">
        <f>SUMIFS(美育素质!L:L,美育素质!B:B,B162,美育素质!D:D,"=校内外文化艺术竞赛")</f>
        <v>0</v>
      </c>
      <c r="T162" s="88">
        <f t="shared" si="22"/>
        <v>0</v>
      </c>
      <c r="U162" s="88">
        <f>MAX(0,SUMIFS(劳育素质!K:K,劳育素质!B:B,B162,劳育素质!D:D,"=劳动日常考核基础分")+SUMIFS(劳育素质!K:K,劳育素质!B:B,B162,劳育素质!D:D,"=活动与卫生加减分"))</f>
        <v>1.45266666666667</v>
      </c>
      <c r="V162" s="23">
        <f>SUMIFS(劳育素质!K:K,劳育素质!B:B,B162,劳育素质!D:D,"=志愿服务",劳育素质!F:F,"=A类+B类")</f>
        <v>1.075</v>
      </c>
      <c r="W162" s="23">
        <f>SUMIFS(劳育素质!K:K,劳育素质!B:B,B162,劳育素质!D:D,"=志愿服务",劳育素质!F:F,"=C类")</f>
        <v>0</v>
      </c>
      <c r="X162" s="23">
        <f t="shared" si="23"/>
        <v>1.075</v>
      </c>
      <c r="Y162" s="23">
        <f>SUMIFS(劳育素质!K:K,劳育素质!B:B,B162,劳育素质!D:D,"=实习实训")</f>
        <v>0</v>
      </c>
      <c r="Z162" s="23">
        <f t="shared" si="24"/>
        <v>2.52766666666667</v>
      </c>
      <c r="AA162" s="23">
        <f>SUMIFS(创新与实践素质!L:L,创新与实践素质!B:B,B162,创新与实践素质!D:D,"=创新创业素质")</f>
        <v>2.25</v>
      </c>
      <c r="AB162" s="23">
        <f>SUMIFS(创新与实践素质!L:L,创新与实践素质!B:B,B162,创新与实践素质!D:D,"=水平考试")</f>
        <v>0</v>
      </c>
      <c r="AC162" s="23">
        <f>SUMIFS(创新与实践素质!L:L,创新与实践素质!B:B,B162,创新与实践素质!D:D,"=社会实践")</f>
        <v>0</v>
      </c>
      <c r="AD162" s="23">
        <f>_xlfn.MAXIFS(创新与实践素质!L:L,创新与实践素质!B:B,B162,创新与实践素质!D:D,"=社会工作能力（工作表现）",创新与实践素质!G:G,"=上学期")+_xlfn.MAXIFS(创新与实践素质!L:L,创新与实践素质!B:B,B162,创新与实践素质!D:D,"=社会工作能力（工作表现）",创新与实践素质!G:G,"=下学期")</f>
        <v>0</v>
      </c>
      <c r="AE162" s="23">
        <f t="shared" si="25"/>
        <v>2.25</v>
      </c>
      <c r="AF162" s="23">
        <f t="shared" si="26"/>
        <v>71.7980208333333</v>
      </c>
    </row>
    <row r="163" spans="1:32">
      <c r="A163" s="41" t="s">
        <v>168</v>
      </c>
      <c r="B163" s="31" t="s">
        <v>171</v>
      </c>
      <c r="C163" s="41"/>
      <c r="D163" s="88">
        <f>SUMIFS(德育素质!H:H,德育素质!B:B,B163,德育素质!D:D,"=基本评定分")</f>
        <v>6</v>
      </c>
      <c r="E163" s="88">
        <f>MIN(2,SUMIFS(德育素质!H:H,德育素质!A:A,A163,德育素质!D:D,"=集体评定等级分",德育素质!E:E,"=班级考评等级")+SUMIFS(德育素质!H:H,德育素质!B:B,B163,德育素质!D:D,"=集体评定等级分"))</f>
        <v>2</v>
      </c>
      <c r="F163" s="88">
        <f>MIN(2,SUMIFS(德育素质!H:H,德育素质!B:B,B163,德育素质!D:D,"=社会责任记实分"))</f>
        <v>0</v>
      </c>
      <c r="G163" s="88">
        <f>SUMIFS(德育素质!H:H,德育素质!B:B,B163,德育素质!D:D,"=违纪违规扣分")</f>
        <v>0</v>
      </c>
      <c r="H163" s="88">
        <f>SUMIFS(德育素质!H:H,德育素质!B:B,B163,德育素质!D:D,"=荣誉称号加分")</f>
        <v>0.375</v>
      </c>
      <c r="I163" s="88">
        <f t="shared" si="18"/>
        <v>2.375</v>
      </c>
      <c r="J163" s="88">
        <f t="shared" si="19"/>
        <v>8.375</v>
      </c>
      <c r="K163" s="88">
        <f>(VLOOKUP(B163,智育素质!B:D,3,0)*10+50)*0.6</f>
        <v>53.154</v>
      </c>
      <c r="L163" s="88">
        <f>SUMIFS(体育素质!J:J,体育素质!B:B,B163,体育素质!D:D,"=体育课程成绩",体育素质!E:E,"=体育成绩")/40</f>
        <v>4.2</v>
      </c>
      <c r="M163" s="88">
        <f>SUMIFS(体育素质!L:L,体育素质!B:B,B163,体育素质!D:D,"=校内外体育竞赛")</f>
        <v>2</v>
      </c>
      <c r="N163" s="88">
        <f>SUMIFS(体育素质!L:L,体育素质!B:B,B163,体育素质!D:D,"=校内外体育活动",体育素质!E:E,"=早锻炼")</f>
        <v>0</v>
      </c>
      <c r="O163" s="88">
        <f>SUMIFS(体育素质!L:L,体育素质!B:B,B163,体育素质!D:D,"=校内外体育活动",体育素质!E:E,"=校园跑")</f>
        <v>1</v>
      </c>
      <c r="P163" s="88">
        <f t="shared" si="20"/>
        <v>3</v>
      </c>
      <c r="Q163" s="88">
        <f t="shared" si="21"/>
        <v>7.2</v>
      </c>
      <c r="R163" s="88">
        <f>MIN(0.5,SUMIFS(美育素质!L:L,美育素质!B:B,B163,美育素质!D:D,"=文化艺术实践"))</f>
        <v>0.25</v>
      </c>
      <c r="S163" s="88">
        <f>SUMIFS(美育素质!L:L,美育素质!B:B,B163,美育素质!D:D,"=校内外文化艺术竞赛")</f>
        <v>0</v>
      </c>
      <c r="T163" s="88">
        <f t="shared" si="22"/>
        <v>0.25</v>
      </c>
      <c r="U163" s="88">
        <f>MAX(0,SUMIFS(劳育素质!K:K,劳育素质!B:B,B163,劳育素质!D:D,"=劳动日常考核基础分")+SUMIFS(劳育素质!K:K,劳育素质!B:B,B163,劳育素质!D:D,"=活动与卫生加减分"))</f>
        <v>1.53477777777778</v>
      </c>
      <c r="V163" s="23">
        <f>SUMIFS(劳育素质!K:K,劳育素质!B:B,B163,劳育素质!D:D,"=志愿服务",劳育素质!F:F,"=A类+B类")</f>
        <v>1.225</v>
      </c>
      <c r="W163" s="23">
        <f>SUMIFS(劳育素质!K:K,劳育素质!B:B,B163,劳育素质!D:D,"=志愿服务",劳育素质!F:F,"=C类")</f>
        <v>0</v>
      </c>
      <c r="X163" s="23">
        <f t="shared" si="23"/>
        <v>1.225</v>
      </c>
      <c r="Y163" s="23">
        <f>SUMIFS(劳育素质!K:K,劳育素质!B:B,B163,劳育素质!D:D,"=实习实训")</f>
        <v>0</v>
      </c>
      <c r="Z163" s="23">
        <f t="shared" si="24"/>
        <v>2.75977777777778</v>
      </c>
      <c r="AA163" s="23">
        <f>SUMIFS(创新与实践素质!L:L,创新与实践素质!B:B,B163,创新与实践素质!D:D,"=创新创业素质")</f>
        <v>3.2</v>
      </c>
      <c r="AB163" s="23">
        <f>SUMIFS(创新与实践素质!L:L,创新与实践素质!B:B,B163,创新与实践素质!D:D,"=水平考试")</f>
        <v>0</v>
      </c>
      <c r="AC163" s="23">
        <f>SUMIFS(创新与实践素质!L:L,创新与实践素质!B:B,B163,创新与实践素质!D:D,"=社会实践")</f>
        <v>0</v>
      </c>
      <c r="AD163" s="23">
        <f>_xlfn.MAXIFS(创新与实践素质!L:L,创新与实践素质!B:B,B163,创新与实践素质!D:D,"=社会工作能力（工作表现）",创新与实践素质!G:G,"=上学期")+_xlfn.MAXIFS(创新与实践素质!L:L,创新与实践素质!B:B,B163,创新与实践素质!D:D,"=社会工作能力（工作表现）",创新与实践素质!G:G,"=下学期")</f>
        <v>1.4</v>
      </c>
      <c r="AE163" s="23">
        <f t="shared" si="25"/>
        <v>4.6</v>
      </c>
      <c r="AF163" s="23">
        <f t="shared" si="26"/>
        <v>76.3387777777778</v>
      </c>
    </row>
    <row r="164" spans="1:32">
      <c r="A164" s="41" t="s">
        <v>168</v>
      </c>
      <c r="B164" s="31" t="s">
        <v>172</v>
      </c>
      <c r="C164" s="41"/>
      <c r="D164" s="88">
        <f>SUMIFS(德育素质!H:H,德育素质!B:B,B164,德育素质!D:D,"=基本评定分")</f>
        <v>6</v>
      </c>
      <c r="E164" s="88">
        <f>MIN(2,SUMIFS(德育素质!H:H,德育素质!A:A,A164,德育素质!D:D,"=集体评定等级分",德育素质!E:E,"=班级考评等级")+SUMIFS(德育素质!H:H,德育素质!B:B,B164,德育素质!D:D,"=集体评定等级分"))</f>
        <v>2</v>
      </c>
      <c r="F164" s="88">
        <f>MIN(2,SUMIFS(德育素质!H:H,德育素质!B:B,B164,德育素质!D:D,"=社会责任记实分"))</f>
        <v>0.2</v>
      </c>
      <c r="G164" s="88">
        <f>SUMIFS(德育素质!H:H,德育素质!B:B,B164,德育素质!D:D,"=违纪违规扣分")</f>
        <v>0</v>
      </c>
      <c r="H164" s="88">
        <f>SUMIFS(德育素质!H:H,德育素质!B:B,B164,德育素质!D:D,"=荣誉称号加分")</f>
        <v>0.375</v>
      </c>
      <c r="I164" s="88">
        <f t="shared" si="18"/>
        <v>2.575</v>
      </c>
      <c r="J164" s="88">
        <f t="shared" si="19"/>
        <v>8.575</v>
      </c>
      <c r="K164" s="88">
        <f>(VLOOKUP(B164,智育素质!B:D,3,0)*10+50)*0.6</f>
        <v>52.926</v>
      </c>
      <c r="L164" s="88">
        <f>SUMIFS(体育素质!J:J,体育素质!B:B,B164,体育素质!D:D,"=体育课程成绩",体育素质!E:E,"=体育成绩")/40</f>
        <v>4.435</v>
      </c>
      <c r="M164" s="88">
        <f>SUMIFS(体育素质!L:L,体育素质!B:B,B164,体育素质!D:D,"=校内外体育竞赛")</f>
        <v>0</v>
      </c>
      <c r="N164" s="88">
        <f>SUMIFS(体育素质!L:L,体育素质!B:B,B164,体育素质!D:D,"=校内外体育活动",体育素质!E:E,"=早锻炼")</f>
        <v>0</v>
      </c>
      <c r="O164" s="88">
        <f>SUMIFS(体育素质!L:L,体育素质!B:B,B164,体育素质!D:D,"=校内外体育活动",体育素质!E:E,"=校园跑")</f>
        <v>1</v>
      </c>
      <c r="P164" s="88">
        <f t="shared" si="20"/>
        <v>1</v>
      </c>
      <c r="Q164" s="88">
        <f t="shared" si="21"/>
        <v>5.435</v>
      </c>
      <c r="R164" s="88">
        <f>MIN(0.5,SUMIFS(美育素质!L:L,美育素质!B:B,B164,美育素质!D:D,"=文化艺术实践"))</f>
        <v>0</v>
      </c>
      <c r="S164" s="88">
        <f>SUMIFS(美育素质!L:L,美育素质!B:B,B164,美育素质!D:D,"=校内外文化艺术竞赛")</f>
        <v>0.55</v>
      </c>
      <c r="T164" s="88">
        <f t="shared" si="22"/>
        <v>0.55</v>
      </c>
      <c r="U164" s="88">
        <f>MAX(0,SUMIFS(劳育素质!K:K,劳育素质!B:B,B164,劳育素质!D:D,"=劳动日常考核基础分")+SUMIFS(劳育素质!K:K,劳育素质!B:B,B164,劳育素质!D:D,"=活动与卫生加减分"))</f>
        <v>1.478</v>
      </c>
      <c r="V164" s="23">
        <f>SUMIFS(劳育素质!K:K,劳育素质!B:B,B164,劳育素质!D:D,"=志愿服务",劳育素质!F:F,"=A类+B类")</f>
        <v>3</v>
      </c>
      <c r="W164" s="23">
        <f>SUMIFS(劳育素质!K:K,劳育素质!B:B,B164,劳育素质!D:D,"=志愿服务",劳育素质!F:F,"=C类")</f>
        <v>0</v>
      </c>
      <c r="X164" s="23">
        <f t="shared" si="23"/>
        <v>3</v>
      </c>
      <c r="Y164" s="23">
        <f>SUMIFS(劳育素质!K:K,劳育素质!B:B,B164,劳育素质!D:D,"=实习实训")</f>
        <v>0</v>
      </c>
      <c r="Z164" s="23">
        <f t="shared" si="24"/>
        <v>4.478</v>
      </c>
      <c r="AA164" s="23">
        <f>SUMIFS(创新与实践素质!L:L,创新与实践素质!B:B,B164,创新与实践素质!D:D,"=创新创业素质")</f>
        <v>1</v>
      </c>
      <c r="AB164" s="23">
        <f>SUMIFS(创新与实践素质!L:L,创新与实践素质!B:B,B164,创新与实践素质!D:D,"=水平考试")</f>
        <v>2.5</v>
      </c>
      <c r="AC164" s="23">
        <f>SUMIFS(创新与实践素质!L:L,创新与实践素质!B:B,B164,创新与实践素质!D:D,"=社会实践")</f>
        <v>0</v>
      </c>
      <c r="AD164" s="23">
        <f>_xlfn.MAXIFS(创新与实践素质!L:L,创新与实践素质!B:B,B164,创新与实践素质!D:D,"=社会工作能力（工作表现）",创新与实践素质!G:G,"=上学期")+_xlfn.MAXIFS(创新与实践素质!L:L,创新与实践素质!B:B,B164,创新与实践素质!D:D,"=社会工作能力（工作表现）",创新与实践素质!G:G,"=下学期")</f>
        <v>0.6</v>
      </c>
      <c r="AE164" s="23">
        <f t="shared" si="25"/>
        <v>4.1</v>
      </c>
      <c r="AF164" s="23">
        <f t="shared" si="26"/>
        <v>76.064</v>
      </c>
    </row>
    <row r="165" spans="1:32">
      <c r="A165" s="41" t="s">
        <v>168</v>
      </c>
      <c r="B165" s="31" t="s">
        <v>173</v>
      </c>
      <c r="C165" s="41"/>
      <c r="D165" s="88">
        <f>SUMIFS(德育素质!H:H,德育素质!B:B,B165,德育素质!D:D,"=基本评定分")</f>
        <v>5.28</v>
      </c>
      <c r="E165" s="88">
        <f>MIN(2,SUMIFS(德育素质!H:H,德育素质!A:A,A165,德育素质!D:D,"=集体评定等级分",德育素质!E:E,"=班级考评等级")+SUMIFS(德育素质!H:H,德育素质!B:B,B165,德育素质!D:D,"=集体评定等级分"))</f>
        <v>2</v>
      </c>
      <c r="F165" s="88">
        <f>MIN(2,SUMIFS(德育素质!H:H,德育素质!B:B,B165,德育素质!D:D,"=社会责任记实分"))</f>
        <v>0</v>
      </c>
      <c r="G165" s="88">
        <f>SUMIFS(德育素质!H:H,德育素质!B:B,B165,德育素质!D:D,"=违纪违规扣分")</f>
        <v>0</v>
      </c>
      <c r="H165" s="88">
        <f>SUMIFS(德育素质!H:H,德育素质!B:B,B165,德育素质!D:D,"=荣誉称号加分")</f>
        <v>0</v>
      </c>
      <c r="I165" s="88">
        <f t="shared" si="18"/>
        <v>2</v>
      </c>
      <c r="J165" s="88">
        <f t="shared" si="19"/>
        <v>7.28</v>
      </c>
      <c r="K165" s="88">
        <f>(VLOOKUP(B165,智育素质!B:D,3,0)*10+50)*0.6</f>
        <v>53.088</v>
      </c>
      <c r="L165" s="88">
        <f>SUMIFS(体育素质!J:J,体育素质!B:B,B165,体育素质!D:D,"=体育课程成绩",体育素质!E:E,"=体育成绩")/40</f>
        <v>3.545</v>
      </c>
      <c r="M165" s="88">
        <f>SUMIFS(体育素质!L:L,体育素质!B:B,B165,体育素质!D:D,"=校内外体育竞赛")</f>
        <v>0</v>
      </c>
      <c r="N165" s="88">
        <f>SUMIFS(体育素质!L:L,体育素质!B:B,B165,体育素质!D:D,"=校内外体育活动",体育素质!E:E,"=早锻炼")</f>
        <v>0</v>
      </c>
      <c r="O165" s="88">
        <f>SUMIFS(体育素质!L:L,体育素质!B:B,B165,体育素质!D:D,"=校内外体育活动",体育素质!E:E,"=校园跑")</f>
        <v>0</v>
      </c>
      <c r="P165" s="88">
        <f t="shared" si="20"/>
        <v>0</v>
      </c>
      <c r="Q165" s="88">
        <f t="shared" si="21"/>
        <v>3.545</v>
      </c>
      <c r="R165" s="88">
        <f>MIN(0.5,SUMIFS(美育素质!L:L,美育素质!B:B,B165,美育素质!D:D,"=文化艺术实践"))</f>
        <v>0</v>
      </c>
      <c r="S165" s="88">
        <f>SUMIFS(美育素质!L:L,美育素质!B:B,B165,美育素质!D:D,"=校内外文化艺术竞赛")</f>
        <v>0</v>
      </c>
      <c r="T165" s="88">
        <f t="shared" si="22"/>
        <v>0</v>
      </c>
      <c r="U165" s="88">
        <f>MAX(0,SUMIFS(劳育素质!K:K,劳育素质!B:B,B165,劳育素质!D:D,"=劳动日常考核基础分")+SUMIFS(劳育素质!K:K,劳育素质!B:B,B165,劳育素质!D:D,"=活动与卫生加减分"))</f>
        <v>1.42846666666667</v>
      </c>
      <c r="V165" s="23">
        <f>SUMIFS(劳育素质!K:K,劳育素质!B:B,B165,劳育素质!D:D,"=志愿服务",劳育素质!F:F,"=A类+B类")</f>
        <v>0</v>
      </c>
      <c r="W165" s="23">
        <f>SUMIFS(劳育素质!K:K,劳育素质!B:B,B165,劳育素质!D:D,"=志愿服务",劳育素质!F:F,"=C类")</f>
        <v>0</v>
      </c>
      <c r="X165" s="23">
        <f t="shared" si="23"/>
        <v>0</v>
      </c>
      <c r="Y165" s="23">
        <f>SUMIFS(劳育素质!K:K,劳育素质!B:B,B165,劳育素质!D:D,"=实习实训")</f>
        <v>0</v>
      </c>
      <c r="Z165" s="23">
        <f t="shared" si="24"/>
        <v>1.42846666666667</v>
      </c>
      <c r="AA165" s="23">
        <f>SUMIFS(创新与实践素质!L:L,创新与实践素质!B:B,B165,创新与实践素质!D:D,"=创新创业素质")</f>
        <v>1.5</v>
      </c>
      <c r="AB165" s="23">
        <f>SUMIFS(创新与实践素质!L:L,创新与实践素质!B:B,B165,创新与实践素质!D:D,"=水平考试")</f>
        <v>0</v>
      </c>
      <c r="AC165" s="23">
        <f>SUMIFS(创新与实践素质!L:L,创新与实践素质!B:B,B165,创新与实践素质!D:D,"=社会实践")</f>
        <v>0</v>
      </c>
      <c r="AD165" s="23">
        <f>_xlfn.MAXIFS(创新与实践素质!L:L,创新与实践素质!B:B,B165,创新与实践素质!D:D,"=社会工作能力（工作表现）",创新与实践素质!G:G,"=上学期")+_xlfn.MAXIFS(创新与实践素质!L:L,创新与实践素质!B:B,B165,创新与实践素质!D:D,"=社会工作能力（工作表现）",创新与实践素质!G:G,"=下学期")</f>
        <v>0</v>
      </c>
      <c r="AE165" s="23">
        <f t="shared" si="25"/>
        <v>1.5</v>
      </c>
      <c r="AF165" s="23">
        <f t="shared" si="26"/>
        <v>66.8414666666667</v>
      </c>
    </row>
    <row r="166" spans="1:32">
      <c r="A166" s="41" t="s">
        <v>168</v>
      </c>
      <c r="B166" s="31" t="s">
        <v>174</v>
      </c>
      <c r="C166" s="41"/>
      <c r="D166" s="88">
        <f>SUMIFS(德育素质!H:H,德育素质!B:B,B166,德育素质!D:D,"=基本评定分")</f>
        <v>6</v>
      </c>
      <c r="E166" s="88">
        <f>MIN(2,SUMIFS(德育素质!H:H,德育素质!A:A,A166,德育素质!D:D,"=集体评定等级分",德育素质!E:E,"=班级考评等级")+SUMIFS(德育素质!H:H,德育素质!B:B,B166,德育素质!D:D,"=集体评定等级分"))</f>
        <v>2</v>
      </c>
      <c r="F166" s="88">
        <f>MIN(2,SUMIFS(德育素质!H:H,德育素质!B:B,B166,德育素质!D:D,"=社会责任记实分"))</f>
        <v>0</v>
      </c>
      <c r="G166" s="88">
        <f>SUMIFS(德育素质!H:H,德育素质!B:B,B166,德育素质!D:D,"=违纪违规扣分")</f>
        <v>0</v>
      </c>
      <c r="H166" s="88">
        <f>SUMIFS(德育素质!H:H,德育素质!B:B,B166,德育素质!D:D,"=荣誉称号加分")</f>
        <v>0</v>
      </c>
      <c r="I166" s="88">
        <f t="shared" si="18"/>
        <v>2</v>
      </c>
      <c r="J166" s="88">
        <f t="shared" si="19"/>
        <v>8</v>
      </c>
      <c r="K166" s="88">
        <f>(VLOOKUP(B166,智育素质!B:D,3,0)*10+50)*0.6</f>
        <v>51.216</v>
      </c>
      <c r="L166" s="88">
        <f>SUMIFS(体育素质!J:J,体育素质!B:B,B166,体育素质!D:D,"=体育课程成绩",体育素质!E:E,"=体育成绩")/40</f>
        <v>3.885</v>
      </c>
      <c r="M166" s="88">
        <f>SUMIFS(体育素质!L:L,体育素质!B:B,B166,体育素质!D:D,"=校内外体育竞赛")</f>
        <v>0</v>
      </c>
      <c r="N166" s="88">
        <f>SUMIFS(体育素质!L:L,体育素质!B:B,B166,体育素质!D:D,"=校内外体育活动",体育素质!E:E,"=早锻炼")</f>
        <v>0</v>
      </c>
      <c r="O166" s="88">
        <f>SUMIFS(体育素质!L:L,体育素质!B:B,B166,体育素质!D:D,"=校内外体育活动",体育素质!E:E,"=校园跑")</f>
        <v>0.8378125</v>
      </c>
      <c r="P166" s="88">
        <f t="shared" si="20"/>
        <v>0.8378125</v>
      </c>
      <c r="Q166" s="88">
        <f t="shared" si="21"/>
        <v>4.7228125</v>
      </c>
      <c r="R166" s="88">
        <f>MIN(0.5,SUMIFS(美育素质!L:L,美育素质!B:B,B166,美育素质!D:D,"=文化艺术实践"))</f>
        <v>0</v>
      </c>
      <c r="S166" s="88">
        <f>SUMIFS(美育素质!L:L,美育素质!B:B,B166,美育素质!D:D,"=校内外文化艺术竞赛")</f>
        <v>0</v>
      </c>
      <c r="T166" s="88">
        <f t="shared" si="22"/>
        <v>0</v>
      </c>
      <c r="U166" s="88">
        <f>MAX(0,SUMIFS(劳育素质!K:K,劳育素质!B:B,B166,劳育素质!D:D,"=劳动日常考核基础分")+SUMIFS(劳育素质!K:K,劳育素质!B:B,B166,劳育素质!D:D,"=活动与卫生加减分"))</f>
        <v>1.53477777777778</v>
      </c>
      <c r="V166" s="23">
        <f>SUMIFS(劳育素质!K:K,劳育素质!B:B,B166,劳育素质!D:D,"=志愿服务",劳育素质!F:F,"=A类+B类")</f>
        <v>0</v>
      </c>
      <c r="W166" s="23">
        <f>SUMIFS(劳育素质!K:K,劳育素质!B:B,B166,劳育素质!D:D,"=志愿服务",劳育素质!F:F,"=C类")</f>
        <v>0</v>
      </c>
      <c r="X166" s="23">
        <f t="shared" si="23"/>
        <v>0</v>
      </c>
      <c r="Y166" s="23">
        <f>SUMIFS(劳育素质!K:K,劳育素质!B:B,B166,劳育素质!D:D,"=实习实训")</f>
        <v>0</v>
      </c>
      <c r="Z166" s="23">
        <f t="shared" si="24"/>
        <v>1.53477777777778</v>
      </c>
      <c r="AA166" s="23">
        <f>SUMIFS(创新与实践素质!L:L,创新与实践素质!B:B,B166,创新与实践素质!D:D,"=创新创业素质")</f>
        <v>0</v>
      </c>
      <c r="AB166" s="23">
        <f>SUMIFS(创新与实践素质!L:L,创新与实践素质!B:B,B166,创新与实践素质!D:D,"=水平考试")</f>
        <v>0</v>
      </c>
      <c r="AC166" s="23">
        <f>SUMIFS(创新与实践素质!L:L,创新与实践素质!B:B,B166,创新与实践素质!D:D,"=社会实践")</f>
        <v>0</v>
      </c>
      <c r="AD166" s="23">
        <f>_xlfn.MAXIFS(创新与实践素质!L:L,创新与实践素质!B:B,B166,创新与实践素质!D:D,"=社会工作能力（工作表现）",创新与实践素质!G:G,"=上学期")+_xlfn.MAXIFS(创新与实践素质!L:L,创新与实践素质!B:B,B166,创新与实践素质!D:D,"=社会工作能力（工作表现）",创新与实践素质!G:G,"=下学期")</f>
        <v>0</v>
      </c>
      <c r="AE166" s="23">
        <f t="shared" si="25"/>
        <v>0</v>
      </c>
      <c r="AF166" s="23">
        <f t="shared" si="26"/>
        <v>65.4735902777778</v>
      </c>
    </row>
    <row r="167" spans="1:32">
      <c r="A167" s="41" t="s">
        <v>168</v>
      </c>
      <c r="B167" s="31" t="s">
        <v>175</v>
      </c>
      <c r="C167" s="41"/>
      <c r="D167" s="88">
        <f>SUMIFS(德育素质!H:H,德育素质!B:B,B167,德育素质!D:D,"=基本评定分")</f>
        <v>5.28</v>
      </c>
      <c r="E167" s="88">
        <f>MIN(2,SUMIFS(德育素质!H:H,德育素质!A:A,A167,德育素质!D:D,"=集体评定等级分",德育素质!E:E,"=班级考评等级")+SUMIFS(德育素质!H:H,德育素质!B:B,B167,德育素质!D:D,"=集体评定等级分"))</f>
        <v>2</v>
      </c>
      <c r="F167" s="88">
        <f>MIN(2,SUMIFS(德育素质!H:H,德育素质!B:B,B167,德育素质!D:D,"=社会责任记实分"))</f>
        <v>0</v>
      </c>
      <c r="G167" s="88">
        <f>SUMIFS(德育素质!H:H,德育素质!B:B,B167,德育素质!D:D,"=违纪违规扣分")</f>
        <v>0</v>
      </c>
      <c r="H167" s="88">
        <f>SUMIFS(德育素质!H:H,德育素质!B:B,B167,德育素质!D:D,"=荣誉称号加分")</f>
        <v>0</v>
      </c>
      <c r="I167" s="88">
        <f t="shared" si="18"/>
        <v>2</v>
      </c>
      <c r="J167" s="88">
        <f t="shared" si="19"/>
        <v>7.28</v>
      </c>
      <c r="K167" s="88">
        <f>(VLOOKUP(B167,智育素质!B:D,3,0)*10+50)*0.6</f>
        <v>49.524</v>
      </c>
      <c r="L167" s="88">
        <f>SUMIFS(体育素质!J:J,体育素质!B:B,B167,体育素质!D:D,"=体育课程成绩",体育素质!E:E,"=体育成绩")/40</f>
        <v>4.25</v>
      </c>
      <c r="M167" s="88">
        <f>SUMIFS(体育素质!L:L,体育素质!B:B,B167,体育素质!D:D,"=校内外体育竞赛")</f>
        <v>0</v>
      </c>
      <c r="N167" s="88">
        <f>SUMIFS(体育素质!L:L,体育素质!B:B,B167,体育素质!D:D,"=校内外体育活动",体育素质!E:E,"=早锻炼")</f>
        <v>0</v>
      </c>
      <c r="O167" s="88">
        <f>SUMIFS(体育素质!L:L,体育素质!B:B,B167,体育素质!D:D,"=校内外体育活动",体育素质!E:E,"=校园跑")</f>
        <v>0</v>
      </c>
      <c r="P167" s="88">
        <f t="shared" si="20"/>
        <v>0</v>
      </c>
      <c r="Q167" s="88">
        <f t="shared" si="21"/>
        <v>4.25</v>
      </c>
      <c r="R167" s="88">
        <f>MIN(0.5,SUMIFS(美育素质!L:L,美育素质!B:B,B167,美育素质!D:D,"=文化艺术实践"))</f>
        <v>0</v>
      </c>
      <c r="S167" s="88">
        <f>SUMIFS(美育素质!L:L,美育素质!B:B,B167,美育素质!D:D,"=校内外文化艺术竞赛")</f>
        <v>0</v>
      </c>
      <c r="T167" s="88">
        <f t="shared" si="22"/>
        <v>0</v>
      </c>
      <c r="U167" s="88">
        <f>MAX(0,SUMIFS(劳育素质!K:K,劳育素质!B:B,B167,劳育素质!D:D,"=劳动日常考核基础分")+SUMIFS(劳育素质!K:K,劳育素质!B:B,B167,劳育素质!D:D,"=活动与卫生加减分"))</f>
        <v>1.484</v>
      </c>
      <c r="V167" s="23">
        <f>SUMIFS(劳育素质!K:K,劳育素质!B:B,B167,劳育素质!D:D,"=志愿服务",劳育素质!F:F,"=A类+B类")</f>
        <v>0</v>
      </c>
      <c r="W167" s="23">
        <f>SUMIFS(劳育素质!K:K,劳育素质!B:B,B167,劳育素质!D:D,"=志愿服务",劳育素质!F:F,"=C类")</f>
        <v>0</v>
      </c>
      <c r="X167" s="23">
        <f t="shared" si="23"/>
        <v>0</v>
      </c>
      <c r="Y167" s="23">
        <f>SUMIFS(劳育素质!K:K,劳育素质!B:B,B167,劳育素质!D:D,"=实习实训")</f>
        <v>0</v>
      </c>
      <c r="Z167" s="23">
        <f t="shared" si="24"/>
        <v>1.484</v>
      </c>
      <c r="AA167" s="23">
        <f>SUMIFS(创新与实践素质!L:L,创新与实践素质!B:B,B167,创新与实践素质!D:D,"=创新创业素质")</f>
        <v>0</v>
      </c>
      <c r="AB167" s="23">
        <f>SUMIFS(创新与实践素质!L:L,创新与实践素质!B:B,B167,创新与实践素质!D:D,"=水平考试")</f>
        <v>0</v>
      </c>
      <c r="AC167" s="23">
        <f>SUMIFS(创新与实践素质!L:L,创新与实践素质!B:B,B167,创新与实践素质!D:D,"=社会实践")</f>
        <v>0</v>
      </c>
      <c r="AD167" s="23">
        <f>_xlfn.MAXIFS(创新与实践素质!L:L,创新与实践素质!B:B,B167,创新与实践素质!D:D,"=社会工作能力（工作表现）",创新与实践素质!G:G,"=上学期")+_xlfn.MAXIFS(创新与实践素质!L:L,创新与实践素质!B:B,B167,创新与实践素质!D:D,"=社会工作能力（工作表现）",创新与实践素质!G:G,"=下学期")</f>
        <v>0</v>
      </c>
      <c r="AE167" s="23">
        <f t="shared" si="25"/>
        <v>0</v>
      </c>
      <c r="AF167" s="23">
        <f t="shared" si="26"/>
        <v>62.538</v>
      </c>
    </row>
    <row r="168" spans="1:32">
      <c r="A168" s="41" t="s">
        <v>168</v>
      </c>
      <c r="B168" s="31" t="s">
        <v>176</v>
      </c>
      <c r="C168" s="41"/>
      <c r="D168" s="88">
        <f>SUMIFS(德育素质!H:H,德育素质!B:B,B168,德育素质!D:D,"=基本评定分")</f>
        <v>6</v>
      </c>
      <c r="E168" s="88">
        <f>MIN(2,SUMIFS(德育素质!H:H,德育素质!A:A,A168,德育素质!D:D,"=集体评定等级分",德育素质!E:E,"=班级考评等级")+SUMIFS(德育素质!H:H,德育素质!B:B,B168,德育素质!D:D,"=集体评定等级分"))</f>
        <v>2</v>
      </c>
      <c r="F168" s="88">
        <f>MIN(2,SUMIFS(德育素质!H:H,德育素质!B:B,B168,德育素质!D:D,"=社会责任记实分"))</f>
        <v>0</v>
      </c>
      <c r="G168" s="88">
        <f>SUMIFS(德育素质!H:H,德育素质!B:B,B168,德育素质!D:D,"=违纪违规扣分")</f>
        <v>0</v>
      </c>
      <c r="H168" s="88">
        <f>SUMIFS(德育素质!H:H,德育素质!B:B,B168,德育素质!D:D,"=荣誉称号加分")</f>
        <v>0</v>
      </c>
      <c r="I168" s="88">
        <f t="shared" si="18"/>
        <v>2</v>
      </c>
      <c r="J168" s="88">
        <f t="shared" si="19"/>
        <v>8</v>
      </c>
      <c r="K168" s="88">
        <f>(VLOOKUP(B168,智育素质!B:D,3,0)*10+50)*0.6</f>
        <v>52.29</v>
      </c>
      <c r="L168" s="88">
        <f>SUMIFS(体育素质!J:J,体育素质!B:B,B168,体育素质!D:D,"=体育课程成绩",体育素质!E:E,"=体育成绩")/40</f>
        <v>4.18</v>
      </c>
      <c r="M168" s="88">
        <f>SUMIFS(体育素质!L:L,体育素质!B:B,B168,体育素质!D:D,"=校内外体育竞赛")</f>
        <v>0.375</v>
      </c>
      <c r="N168" s="88">
        <f>SUMIFS(体育素质!L:L,体育素质!B:B,B168,体育素质!D:D,"=校内外体育活动",体育素质!E:E,"=早锻炼")</f>
        <v>0</v>
      </c>
      <c r="O168" s="88">
        <f>SUMIFS(体育素质!L:L,体育素质!B:B,B168,体育素质!D:D,"=校内外体育活动",体育素质!E:E,"=校园跑")</f>
        <v>1</v>
      </c>
      <c r="P168" s="88">
        <f t="shared" si="20"/>
        <v>1.375</v>
      </c>
      <c r="Q168" s="88">
        <f t="shared" si="21"/>
        <v>5.555</v>
      </c>
      <c r="R168" s="88">
        <f>MIN(0.5,SUMIFS(美育素质!L:L,美育素质!B:B,B168,美育素质!D:D,"=文化艺术实践"))</f>
        <v>0.25</v>
      </c>
      <c r="S168" s="88">
        <f>SUMIFS(美育素质!L:L,美育素质!B:B,B168,美育素质!D:D,"=校内外文化艺术竞赛")</f>
        <v>0.25</v>
      </c>
      <c r="T168" s="88">
        <f t="shared" si="22"/>
        <v>0.5</v>
      </c>
      <c r="U168" s="88">
        <f>MAX(0,SUMIFS(劳育素质!K:K,劳育素质!B:B,B168,劳育素质!D:D,"=劳动日常考核基础分")+SUMIFS(劳育素质!K:K,劳育素质!B:B,B168,劳育素质!D:D,"=活动与卫生加减分"))</f>
        <v>1.46533333333333</v>
      </c>
      <c r="V168" s="23">
        <f>SUMIFS(劳育素质!K:K,劳育素质!B:B,B168,劳育素质!D:D,"=志愿服务",劳育素质!F:F,"=A类+B类")</f>
        <v>0.125</v>
      </c>
      <c r="W168" s="23">
        <f>SUMIFS(劳育素质!K:K,劳育素质!B:B,B168,劳育素质!D:D,"=志愿服务",劳育素质!F:F,"=C类")</f>
        <v>0</v>
      </c>
      <c r="X168" s="23">
        <f t="shared" si="23"/>
        <v>0.125</v>
      </c>
      <c r="Y168" s="23">
        <f>SUMIFS(劳育素质!K:K,劳育素质!B:B,B168,劳育素质!D:D,"=实习实训")</f>
        <v>0</v>
      </c>
      <c r="Z168" s="23">
        <f t="shared" si="24"/>
        <v>1.59033333333333</v>
      </c>
      <c r="AA168" s="23">
        <f>SUMIFS(创新与实践素质!L:L,创新与实践素质!B:B,B168,创新与实践素质!D:D,"=创新创业素质")</f>
        <v>0.3</v>
      </c>
      <c r="AB168" s="23">
        <f>SUMIFS(创新与实践素质!L:L,创新与实践素质!B:B,B168,创新与实践素质!D:D,"=水平考试")</f>
        <v>0.5</v>
      </c>
      <c r="AC168" s="23">
        <f>SUMIFS(创新与实践素质!L:L,创新与实践素质!B:B,B168,创新与实践素质!D:D,"=社会实践")</f>
        <v>0</v>
      </c>
      <c r="AD168" s="23">
        <f>_xlfn.MAXIFS(创新与实践素质!L:L,创新与实践素质!B:B,B168,创新与实践素质!D:D,"=社会工作能力（工作表现）",创新与实践素质!G:G,"=上学期")+_xlfn.MAXIFS(创新与实践素质!L:L,创新与实践素质!B:B,B168,创新与实践素质!D:D,"=社会工作能力（工作表现）",创新与实践素质!G:G,"=下学期")</f>
        <v>0.6</v>
      </c>
      <c r="AE168" s="23">
        <f t="shared" si="25"/>
        <v>1.4</v>
      </c>
      <c r="AF168" s="23">
        <f t="shared" si="26"/>
        <v>69.3353333333333</v>
      </c>
    </row>
    <row r="169" spans="1:32">
      <c r="A169" s="41" t="s">
        <v>168</v>
      </c>
      <c r="B169" s="31" t="s">
        <v>177</v>
      </c>
      <c r="C169" s="41"/>
      <c r="D169" s="88">
        <f>SUMIFS(德育素质!H:H,德育素质!B:B,B169,德育素质!D:D,"=基本评定分")</f>
        <v>5.28</v>
      </c>
      <c r="E169" s="88">
        <f>MIN(2,SUMIFS(德育素质!H:H,德育素质!A:A,A169,德育素质!D:D,"=集体评定等级分",德育素质!E:E,"=班级考评等级")+SUMIFS(德育素质!H:H,德育素质!B:B,B169,德育素质!D:D,"=集体评定等级分"))</f>
        <v>2</v>
      </c>
      <c r="F169" s="88">
        <f>MIN(2,SUMIFS(德育素质!H:H,德育素质!B:B,B169,德育素质!D:D,"=社会责任记实分"))</f>
        <v>0</v>
      </c>
      <c r="G169" s="88">
        <f>SUMIFS(德育素质!H:H,德育素质!B:B,B169,德育素质!D:D,"=违纪违规扣分")</f>
        <v>0</v>
      </c>
      <c r="H169" s="88">
        <f>SUMIFS(德育素质!H:H,德育素质!B:B,B169,德育素质!D:D,"=荣誉称号加分")</f>
        <v>0</v>
      </c>
      <c r="I169" s="88">
        <f t="shared" si="18"/>
        <v>2</v>
      </c>
      <c r="J169" s="88">
        <f t="shared" si="19"/>
        <v>7.28</v>
      </c>
      <c r="K169" s="88">
        <f>(VLOOKUP(B169,智育素质!B:D,3,0)*10+50)*0.6</f>
        <v>50.466</v>
      </c>
      <c r="L169" s="88">
        <f>SUMIFS(体育素质!J:J,体育素质!B:B,B169,体育素质!D:D,"=体育课程成绩",体育素质!E:E,"=体育成绩")/40</f>
        <v>4.155</v>
      </c>
      <c r="M169" s="88">
        <f>SUMIFS(体育素质!L:L,体育素质!B:B,B169,体育素质!D:D,"=校内外体育竞赛")</f>
        <v>0</v>
      </c>
      <c r="N169" s="88">
        <f>SUMIFS(体育素质!L:L,体育素质!B:B,B169,体育素质!D:D,"=校内外体育活动",体育素质!E:E,"=早锻炼")</f>
        <v>0</v>
      </c>
      <c r="O169" s="88">
        <f>SUMIFS(体育素质!L:L,体育素质!B:B,B169,体育素质!D:D,"=校内外体育活动",体育素质!E:E,"=校园跑")</f>
        <v>1</v>
      </c>
      <c r="P169" s="88">
        <f t="shared" si="20"/>
        <v>1</v>
      </c>
      <c r="Q169" s="88">
        <f t="shared" si="21"/>
        <v>5.155</v>
      </c>
      <c r="R169" s="88">
        <f>MIN(0.5,SUMIFS(美育素质!L:L,美育素质!B:B,B169,美育素质!D:D,"=文化艺术实践"))</f>
        <v>0</v>
      </c>
      <c r="S169" s="88">
        <f>SUMIFS(美育素质!L:L,美育素质!B:B,B169,美育素质!D:D,"=校内外文化艺术竞赛")</f>
        <v>0</v>
      </c>
      <c r="T169" s="88">
        <f t="shared" si="22"/>
        <v>0</v>
      </c>
      <c r="U169" s="88">
        <f>MAX(0,SUMIFS(劳育素质!K:K,劳育素质!B:B,B169,劳育素质!D:D,"=劳动日常考核基础分")+SUMIFS(劳育素质!K:K,劳育素质!B:B,B169,劳育素质!D:D,"=活动与卫生加减分"))</f>
        <v>1.46533333333333</v>
      </c>
      <c r="V169" s="23">
        <f>SUMIFS(劳育素质!K:K,劳育素质!B:B,B169,劳育素质!D:D,"=志愿服务",劳育素质!F:F,"=A类+B类")</f>
        <v>0.175</v>
      </c>
      <c r="W169" s="23">
        <f>SUMIFS(劳育素质!K:K,劳育素质!B:B,B169,劳育素质!D:D,"=志愿服务",劳育素质!F:F,"=C类")</f>
        <v>0</v>
      </c>
      <c r="X169" s="23">
        <f t="shared" si="23"/>
        <v>0.175</v>
      </c>
      <c r="Y169" s="23">
        <f>SUMIFS(劳育素质!K:K,劳育素质!B:B,B169,劳育素质!D:D,"=实习实训")</f>
        <v>0</v>
      </c>
      <c r="Z169" s="23">
        <f t="shared" si="24"/>
        <v>1.64033333333333</v>
      </c>
      <c r="AA169" s="23">
        <f>SUMIFS(创新与实践素质!L:L,创新与实践素质!B:B,B169,创新与实践素质!D:D,"=创新创业素质")</f>
        <v>0</v>
      </c>
      <c r="AB169" s="23">
        <f>SUMIFS(创新与实践素质!L:L,创新与实践素质!B:B,B169,创新与实践素质!D:D,"=水平考试")</f>
        <v>0.71</v>
      </c>
      <c r="AC169" s="23">
        <f>SUMIFS(创新与实践素质!L:L,创新与实践素质!B:B,B169,创新与实践素质!D:D,"=社会实践")</f>
        <v>0</v>
      </c>
      <c r="AD169" s="23">
        <f>_xlfn.MAXIFS(创新与实践素质!L:L,创新与实践素质!B:B,B169,创新与实践素质!D:D,"=社会工作能力（工作表现）",创新与实践素质!G:G,"=上学期")+_xlfn.MAXIFS(创新与实践素质!L:L,创新与实践素质!B:B,B169,创新与实践素质!D:D,"=社会工作能力（工作表现）",创新与实践素质!G:G,"=下学期")</f>
        <v>0</v>
      </c>
      <c r="AE169" s="23">
        <f t="shared" si="25"/>
        <v>0.71</v>
      </c>
      <c r="AF169" s="23">
        <f t="shared" si="26"/>
        <v>65.2513333333333</v>
      </c>
    </row>
    <row r="170" spans="1:32">
      <c r="A170" s="41" t="s">
        <v>168</v>
      </c>
      <c r="B170" s="31" t="s">
        <v>178</v>
      </c>
      <c r="C170" s="41"/>
      <c r="D170" s="88">
        <f>SUMIFS(德育素质!H:H,德育素质!B:B,B170,德育素质!D:D,"=基本评定分")</f>
        <v>6</v>
      </c>
      <c r="E170" s="88">
        <f>MIN(2,SUMIFS(德育素质!H:H,德育素质!A:A,A170,德育素质!D:D,"=集体评定等级分",德育素质!E:E,"=班级考评等级")+SUMIFS(德育素质!H:H,德育素质!B:B,B170,德育素质!D:D,"=集体评定等级分"))</f>
        <v>2</v>
      </c>
      <c r="F170" s="88">
        <f>MIN(2,SUMIFS(德育素质!H:H,德育素质!B:B,B170,德育素质!D:D,"=社会责任记实分"))</f>
        <v>0</v>
      </c>
      <c r="G170" s="88">
        <f>SUMIFS(德育素质!H:H,德育素质!B:B,B170,德育素质!D:D,"=违纪违规扣分")</f>
        <v>0</v>
      </c>
      <c r="H170" s="88">
        <f>SUMIFS(德育素质!H:H,德育素质!B:B,B170,德育素质!D:D,"=荣誉称号加分")</f>
        <v>0</v>
      </c>
      <c r="I170" s="88">
        <f t="shared" si="18"/>
        <v>2</v>
      </c>
      <c r="J170" s="88">
        <f t="shared" si="19"/>
        <v>8</v>
      </c>
      <c r="K170" s="88">
        <f>(VLOOKUP(B170,智育素质!B:D,3,0)*10+50)*0.6</f>
        <v>50.034</v>
      </c>
      <c r="L170" s="88">
        <f>SUMIFS(体育素质!J:J,体育素质!B:B,B170,体育素质!D:D,"=体育课程成绩",体育素质!E:E,"=体育成绩")/40</f>
        <v>3.55</v>
      </c>
      <c r="M170" s="88">
        <f>SUMIFS(体育素质!L:L,体育素质!B:B,B170,体育素质!D:D,"=校内外体育竞赛")</f>
        <v>0</v>
      </c>
      <c r="N170" s="88">
        <f>SUMIFS(体育素质!L:L,体育素质!B:B,B170,体育素质!D:D,"=校内外体育活动",体育素质!E:E,"=早锻炼")</f>
        <v>0</v>
      </c>
      <c r="O170" s="88">
        <f>SUMIFS(体育素质!L:L,体育素质!B:B,B170,体育素质!D:D,"=校内外体育活动",体育素质!E:E,"=校园跑")</f>
        <v>0.626</v>
      </c>
      <c r="P170" s="88">
        <f t="shared" si="20"/>
        <v>0.626</v>
      </c>
      <c r="Q170" s="88">
        <f t="shared" si="21"/>
        <v>4.176</v>
      </c>
      <c r="R170" s="88">
        <f>MIN(0.5,SUMIFS(美育素质!L:L,美育素质!B:B,B170,美育素质!D:D,"=文化艺术实践"))</f>
        <v>0</v>
      </c>
      <c r="S170" s="88">
        <f>SUMIFS(美育素质!L:L,美育素质!B:B,B170,美育素质!D:D,"=校内外文化艺术竞赛")</f>
        <v>0</v>
      </c>
      <c r="T170" s="88">
        <f t="shared" si="22"/>
        <v>0</v>
      </c>
      <c r="U170" s="88">
        <f>MAX(0,SUMIFS(劳育素质!K:K,劳育素质!B:B,B170,劳育素质!D:D,"=劳动日常考核基础分")+SUMIFS(劳育素质!K:K,劳育素质!B:B,B170,劳育素质!D:D,"=活动与卫生加减分"))</f>
        <v>1.54046666666667</v>
      </c>
      <c r="V170" s="23">
        <f>SUMIFS(劳育素质!K:K,劳育素质!B:B,B170,劳育素质!D:D,"=志愿服务",劳育素质!F:F,"=A类+B类")</f>
        <v>0</v>
      </c>
      <c r="W170" s="23">
        <f>SUMIFS(劳育素质!K:K,劳育素质!B:B,B170,劳育素质!D:D,"=志愿服务",劳育素质!F:F,"=C类")</f>
        <v>0</v>
      </c>
      <c r="X170" s="23">
        <f t="shared" si="23"/>
        <v>0</v>
      </c>
      <c r="Y170" s="23">
        <f>SUMIFS(劳育素质!K:K,劳育素质!B:B,B170,劳育素质!D:D,"=实习实训")</f>
        <v>0</v>
      </c>
      <c r="Z170" s="23">
        <f t="shared" si="24"/>
        <v>1.54046666666667</v>
      </c>
      <c r="AA170" s="23">
        <f>SUMIFS(创新与实践素质!L:L,创新与实践素质!B:B,B170,创新与实践素质!D:D,"=创新创业素质")</f>
        <v>0</v>
      </c>
      <c r="AB170" s="23">
        <f>SUMIFS(创新与实践素质!L:L,创新与实践素质!B:B,B170,创新与实践素质!D:D,"=水平考试")</f>
        <v>0</v>
      </c>
      <c r="AC170" s="23">
        <f>SUMIFS(创新与实践素质!L:L,创新与实践素质!B:B,B170,创新与实践素质!D:D,"=社会实践")</f>
        <v>0</v>
      </c>
      <c r="AD170" s="23">
        <f>_xlfn.MAXIFS(创新与实践素质!L:L,创新与实践素质!B:B,B170,创新与实践素质!D:D,"=社会工作能力（工作表现）",创新与实践素质!G:G,"=上学期")+_xlfn.MAXIFS(创新与实践素质!L:L,创新与实践素质!B:B,B170,创新与实践素质!D:D,"=社会工作能力（工作表现）",创新与实践素质!G:G,"=下学期")</f>
        <v>0.6</v>
      </c>
      <c r="AE170" s="23">
        <f t="shared" si="25"/>
        <v>0.6</v>
      </c>
      <c r="AF170" s="23">
        <f t="shared" si="26"/>
        <v>64.3504666666667</v>
      </c>
    </row>
    <row r="171" spans="1:32">
      <c r="A171" s="41" t="s">
        <v>168</v>
      </c>
      <c r="B171" s="31" t="s">
        <v>179</v>
      </c>
      <c r="C171" s="41"/>
      <c r="D171" s="88">
        <f>SUMIFS(德育素质!H:H,德育素质!B:B,B171,德育素质!D:D,"=基本评定分")</f>
        <v>6</v>
      </c>
      <c r="E171" s="88">
        <f>MIN(2,SUMIFS(德育素质!H:H,德育素质!A:A,A171,德育素质!D:D,"=集体评定等级分",德育素质!E:E,"=班级考评等级")+SUMIFS(德育素质!H:H,德育素质!B:B,B171,德育素质!D:D,"=集体评定等级分"))</f>
        <v>2</v>
      </c>
      <c r="F171" s="88">
        <f>MIN(2,SUMIFS(德育素质!H:H,德育素质!B:B,B171,德育素质!D:D,"=社会责任记实分"))</f>
        <v>0</v>
      </c>
      <c r="G171" s="88">
        <f>SUMIFS(德育素质!H:H,德育素质!B:B,B171,德育素质!D:D,"=违纪违规扣分")</f>
        <v>0</v>
      </c>
      <c r="H171" s="88">
        <f>SUMIFS(德育素质!H:H,德育素质!B:B,B171,德育素质!D:D,"=荣誉称号加分")</f>
        <v>0</v>
      </c>
      <c r="I171" s="88">
        <f t="shared" si="18"/>
        <v>2</v>
      </c>
      <c r="J171" s="88">
        <f t="shared" si="19"/>
        <v>8</v>
      </c>
      <c r="K171" s="88">
        <f>(VLOOKUP(B171,智育素质!B:D,3,0)*10+50)*0.6</f>
        <v>50.04</v>
      </c>
      <c r="L171" s="88">
        <f>SUMIFS(体育素质!J:J,体育素质!B:B,B171,体育素质!D:D,"=体育课程成绩",体育素质!E:E,"=体育成绩")/40</f>
        <v>4.18</v>
      </c>
      <c r="M171" s="88">
        <f>SUMIFS(体育素质!L:L,体育素质!B:B,B171,体育素质!D:D,"=校内外体育竞赛")</f>
        <v>0</v>
      </c>
      <c r="N171" s="88">
        <f>SUMIFS(体育素质!L:L,体育素质!B:B,B171,体育素质!D:D,"=校内外体育活动",体育素质!E:E,"=早锻炼")</f>
        <v>0</v>
      </c>
      <c r="O171" s="88">
        <f>SUMIFS(体育素质!L:L,体育素质!B:B,B171,体育素质!D:D,"=校内外体育活动",体育素质!E:E,"=校园跑")</f>
        <v>1</v>
      </c>
      <c r="P171" s="88">
        <f t="shared" si="20"/>
        <v>1</v>
      </c>
      <c r="Q171" s="88">
        <f t="shared" si="21"/>
        <v>5.18</v>
      </c>
      <c r="R171" s="88">
        <f>MIN(0.5,SUMIFS(美育素质!L:L,美育素质!B:B,B171,美育素质!D:D,"=文化艺术实践"))</f>
        <v>0</v>
      </c>
      <c r="S171" s="88">
        <f>SUMIFS(美育素质!L:L,美育素质!B:B,B171,美育素质!D:D,"=校内外文化艺术竞赛")</f>
        <v>0</v>
      </c>
      <c r="T171" s="88">
        <f t="shared" si="22"/>
        <v>0</v>
      </c>
      <c r="U171" s="88">
        <f>MAX(0,SUMIFS(劳育素质!K:K,劳育素质!B:B,B171,劳育素质!D:D,"=劳动日常考核基础分")+SUMIFS(劳育素质!K:K,劳育素质!B:B,B171,劳育素质!D:D,"=活动与卫生加减分"))</f>
        <v>1.52722222222222</v>
      </c>
      <c r="V171" s="23">
        <f>SUMIFS(劳育素质!K:K,劳育素质!B:B,B171,劳育素质!D:D,"=志愿服务",劳育素质!F:F,"=A类+B类")</f>
        <v>0.45</v>
      </c>
      <c r="W171" s="23">
        <f>SUMIFS(劳育素质!K:K,劳育素质!B:B,B171,劳育素质!D:D,"=志愿服务",劳育素质!F:F,"=C类")</f>
        <v>0</v>
      </c>
      <c r="X171" s="23">
        <f t="shared" si="23"/>
        <v>0.45</v>
      </c>
      <c r="Y171" s="23">
        <f>SUMIFS(劳育素质!K:K,劳育素质!B:B,B171,劳育素质!D:D,"=实习实训")</f>
        <v>0</v>
      </c>
      <c r="Z171" s="23">
        <f t="shared" si="24"/>
        <v>1.97722222222222</v>
      </c>
      <c r="AA171" s="23">
        <f>SUMIFS(创新与实践素质!L:L,创新与实践素质!B:B,B171,创新与实践素质!D:D,"=创新创业素质")</f>
        <v>0</v>
      </c>
      <c r="AB171" s="23">
        <f>SUMIFS(创新与实践素质!L:L,创新与实践素质!B:B,B171,创新与实践素质!D:D,"=水平考试")</f>
        <v>0.75</v>
      </c>
      <c r="AC171" s="23">
        <f>SUMIFS(创新与实践素质!L:L,创新与实践素质!B:B,B171,创新与实践素质!D:D,"=社会实践")</f>
        <v>0</v>
      </c>
      <c r="AD171" s="23">
        <f>_xlfn.MAXIFS(创新与实践素质!L:L,创新与实践素质!B:B,B171,创新与实践素质!D:D,"=社会工作能力（工作表现）",创新与实践素质!G:G,"=上学期")+_xlfn.MAXIFS(创新与实践素质!L:L,创新与实践素质!B:B,B171,创新与实践素质!D:D,"=社会工作能力（工作表现）",创新与实践素质!G:G,"=下学期")</f>
        <v>0</v>
      </c>
      <c r="AE171" s="23">
        <f t="shared" si="25"/>
        <v>0.75</v>
      </c>
      <c r="AF171" s="23">
        <f t="shared" si="26"/>
        <v>65.9472222222222</v>
      </c>
    </row>
    <row r="172" spans="1:32">
      <c r="A172" s="41" t="s">
        <v>168</v>
      </c>
      <c r="B172" s="31" t="s">
        <v>180</v>
      </c>
      <c r="C172" s="41"/>
      <c r="D172" s="88">
        <f>SUMIFS(德育素质!H:H,德育素质!B:B,B172,德育素质!D:D,"=基本评定分")</f>
        <v>5.28</v>
      </c>
      <c r="E172" s="88">
        <f>MIN(2,SUMIFS(德育素质!H:H,德育素质!A:A,A172,德育素质!D:D,"=集体评定等级分",德育素质!E:E,"=班级考评等级")+SUMIFS(德育素质!H:H,德育素质!B:B,B172,德育素质!D:D,"=集体评定等级分"))</f>
        <v>2</v>
      </c>
      <c r="F172" s="88">
        <f>MIN(2,SUMIFS(德育素质!H:H,德育素质!B:B,B172,德育素质!D:D,"=社会责任记实分"))</f>
        <v>0</v>
      </c>
      <c r="G172" s="88">
        <f>SUMIFS(德育素质!H:H,德育素质!B:B,B172,德育素质!D:D,"=违纪违规扣分")</f>
        <v>0</v>
      </c>
      <c r="H172" s="88">
        <f>SUMIFS(德育素质!H:H,德育素质!B:B,B172,德育素质!D:D,"=荣誉称号加分")</f>
        <v>0</v>
      </c>
      <c r="I172" s="88">
        <f t="shared" si="18"/>
        <v>2</v>
      </c>
      <c r="J172" s="88">
        <f t="shared" si="19"/>
        <v>7.28</v>
      </c>
      <c r="K172" s="88">
        <f>(VLOOKUP(B172,智育素质!B:D,3,0)*10+50)*0.6</f>
        <v>46.296</v>
      </c>
      <c r="L172" s="88">
        <f>SUMIFS(体育素质!J:J,体育素质!B:B,B172,体育素质!D:D,"=体育课程成绩",体育素质!E:E,"=体育成绩")/40</f>
        <v>3.125</v>
      </c>
      <c r="M172" s="88">
        <f>SUMIFS(体育素质!L:L,体育素质!B:B,B172,体育素质!D:D,"=校内外体育竞赛")</f>
        <v>0</v>
      </c>
      <c r="N172" s="88">
        <f>SUMIFS(体育素质!L:L,体育素质!B:B,B172,体育素质!D:D,"=校内外体育活动",体育素质!E:E,"=早锻炼")</f>
        <v>0</v>
      </c>
      <c r="O172" s="88">
        <f>SUMIFS(体育素质!L:L,体育素质!B:B,B172,体育素质!D:D,"=校内外体育活动",体育素质!E:E,"=校园跑")</f>
        <v>0</v>
      </c>
      <c r="P172" s="88">
        <f t="shared" si="20"/>
        <v>0</v>
      </c>
      <c r="Q172" s="88">
        <f t="shared" si="21"/>
        <v>3.125</v>
      </c>
      <c r="R172" s="88">
        <f>MIN(0.5,SUMIFS(美育素质!L:L,美育素质!B:B,B172,美育素质!D:D,"=文化艺术实践"))</f>
        <v>0</v>
      </c>
      <c r="S172" s="88">
        <f>SUMIFS(美育素质!L:L,美育素质!B:B,B172,美育素质!D:D,"=校内外文化艺术竞赛")</f>
        <v>0</v>
      </c>
      <c r="T172" s="88">
        <f t="shared" si="22"/>
        <v>0</v>
      </c>
      <c r="U172" s="88">
        <f>MAX(0,SUMIFS(劳育素质!K:K,劳育素质!B:B,B172,劳育素质!D:D,"=劳动日常考核基础分")+SUMIFS(劳育素质!K:K,劳育素质!B:B,B172,劳育素质!D:D,"=活动与卫生加减分"))</f>
        <v>1.38533333333333</v>
      </c>
      <c r="V172" s="23">
        <f>SUMIFS(劳育素质!K:K,劳育素质!B:B,B172,劳育素质!D:D,"=志愿服务",劳育素质!F:F,"=A类+B类")</f>
        <v>0</v>
      </c>
      <c r="W172" s="23">
        <f>SUMIFS(劳育素质!K:K,劳育素质!B:B,B172,劳育素质!D:D,"=志愿服务",劳育素质!F:F,"=C类")</f>
        <v>0</v>
      </c>
      <c r="X172" s="23">
        <f t="shared" si="23"/>
        <v>0</v>
      </c>
      <c r="Y172" s="23">
        <f>SUMIFS(劳育素质!K:K,劳育素质!B:B,B172,劳育素质!D:D,"=实习实训")</f>
        <v>0</v>
      </c>
      <c r="Z172" s="23">
        <f t="shared" si="24"/>
        <v>1.38533333333333</v>
      </c>
      <c r="AA172" s="23">
        <f>SUMIFS(创新与实践素质!L:L,创新与实践素质!B:B,B172,创新与实践素质!D:D,"=创新创业素质")</f>
        <v>0</v>
      </c>
      <c r="AB172" s="23">
        <f>SUMIFS(创新与实践素质!L:L,创新与实践素质!B:B,B172,创新与实践素质!D:D,"=水平考试")</f>
        <v>0</v>
      </c>
      <c r="AC172" s="23">
        <f>SUMIFS(创新与实践素质!L:L,创新与实践素质!B:B,B172,创新与实践素质!D:D,"=社会实践")</f>
        <v>0</v>
      </c>
      <c r="AD172" s="23">
        <f>_xlfn.MAXIFS(创新与实践素质!L:L,创新与实践素质!B:B,B172,创新与实践素质!D:D,"=社会工作能力（工作表现）",创新与实践素质!G:G,"=上学期")+_xlfn.MAXIFS(创新与实践素质!L:L,创新与实践素质!B:B,B172,创新与实践素质!D:D,"=社会工作能力（工作表现）",创新与实践素质!G:G,"=下学期")</f>
        <v>0</v>
      </c>
      <c r="AE172" s="23">
        <f t="shared" si="25"/>
        <v>0</v>
      </c>
      <c r="AF172" s="23">
        <f t="shared" si="26"/>
        <v>58.0863333333333</v>
      </c>
    </row>
    <row r="173" spans="1:32">
      <c r="A173" s="41" t="s">
        <v>168</v>
      </c>
      <c r="B173" s="31" t="s">
        <v>181</v>
      </c>
      <c r="C173" s="41"/>
      <c r="D173" s="88">
        <f>SUMIFS(德育素质!H:H,德育素质!B:B,B173,德育素质!D:D,"=基本评定分")</f>
        <v>5.28</v>
      </c>
      <c r="E173" s="88">
        <f>MIN(2,SUMIFS(德育素质!H:H,德育素质!A:A,A173,德育素质!D:D,"=集体评定等级分",德育素质!E:E,"=班级考评等级")+SUMIFS(德育素质!H:H,德育素质!B:B,B173,德育素质!D:D,"=集体评定等级分"))</f>
        <v>2</v>
      </c>
      <c r="F173" s="88">
        <f>MIN(2,SUMIFS(德育素质!H:H,德育素质!B:B,B173,德育素质!D:D,"=社会责任记实分"))</f>
        <v>0</v>
      </c>
      <c r="G173" s="88">
        <f>SUMIFS(德育素质!H:H,德育素质!B:B,B173,德育素质!D:D,"=违纪违规扣分")</f>
        <v>0</v>
      </c>
      <c r="H173" s="88">
        <f>SUMIFS(德育素质!H:H,德育素质!B:B,B173,德育素质!D:D,"=荣誉称号加分")</f>
        <v>0</v>
      </c>
      <c r="I173" s="88">
        <f t="shared" si="18"/>
        <v>2</v>
      </c>
      <c r="J173" s="88">
        <f t="shared" si="19"/>
        <v>7.28</v>
      </c>
      <c r="K173" s="88">
        <f>(VLOOKUP(B173,智育素质!B:D,3,0)*10+50)*0.6</f>
        <v>49.476</v>
      </c>
      <c r="L173" s="88">
        <f>SUMIFS(体育素质!J:J,体育素质!B:B,B173,体育素质!D:D,"=体育课程成绩",体育素质!E:E,"=体育成绩")/40</f>
        <v>3.54</v>
      </c>
      <c r="M173" s="88">
        <f>SUMIFS(体育素质!L:L,体育素质!B:B,B173,体育素质!D:D,"=校内外体育竞赛")</f>
        <v>0</v>
      </c>
      <c r="N173" s="88">
        <f>SUMIFS(体育素质!L:L,体育素质!B:B,B173,体育素质!D:D,"=校内外体育活动",体育素质!E:E,"=早锻炼")</f>
        <v>0</v>
      </c>
      <c r="O173" s="88">
        <f>SUMIFS(体育素质!L:L,体育素质!B:B,B173,体育素质!D:D,"=校内外体育活动",体育素质!E:E,"=校园跑")</f>
        <v>0.6390625</v>
      </c>
      <c r="P173" s="88">
        <f t="shared" si="20"/>
        <v>0.6390625</v>
      </c>
      <c r="Q173" s="88">
        <f t="shared" si="21"/>
        <v>4.1790625</v>
      </c>
      <c r="R173" s="88">
        <f>MIN(0.5,SUMIFS(美育素质!L:L,美育素质!B:B,B173,美育素质!D:D,"=文化艺术实践"))</f>
        <v>0</v>
      </c>
      <c r="S173" s="88">
        <f>SUMIFS(美育素质!L:L,美育素质!B:B,B173,美育素质!D:D,"=校内外文化艺术竞赛")</f>
        <v>0</v>
      </c>
      <c r="T173" s="88">
        <f t="shared" si="22"/>
        <v>0</v>
      </c>
      <c r="U173" s="88">
        <f>MAX(0,SUMIFS(劳育素质!K:K,劳育素质!B:B,B173,劳育素质!D:D,"=劳动日常考核基础分")+SUMIFS(劳育素质!K:K,劳育素质!B:B,B173,劳育素质!D:D,"=活动与卫生加减分"))</f>
        <v>1.42046666666667</v>
      </c>
      <c r="V173" s="23">
        <f>SUMIFS(劳育素质!K:K,劳育素质!B:B,B173,劳育素质!D:D,"=志愿服务",劳育素质!F:F,"=A类+B类")</f>
        <v>0</v>
      </c>
      <c r="W173" s="23">
        <f>SUMIFS(劳育素质!K:K,劳育素质!B:B,B173,劳育素质!D:D,"=志愿服务",劳育素质!F:F,"=C类")</f>
        <v>0</v>
      </c>
      <c r="X173" s="23">
        <f t="shared" si="23"/>
        <v>0</v>
      </c>
      <c r="Y173" s="23">
        <f>SUMIFS(劳育素质!K:K,劳育素质!B:B,B173,劳育素质!D:D,"=实习实训")</f>
        <v>0</v>
      </c>
      <c r="Z173" s="23">
        <f t="shared" si="24"/>
        <v>1.42046666666667</v>
      </c>
      <c r="AA173" s="23">
        <f>SUMIFS(创新与实践素质!L:L,创新与实践素质!B:B,B173,创新与实践素质!D:D,"=创新创业素质")</f>
        <v>0</v>
      </c>
      <c r="AB173" s="23">
        <f>SUMIFS(创新与实践素质!L:L,创新与实践素质!B:B,B173,创新与实践素质!D:D,"=水平考试")</f>
        <v>0</v>
      </c>
      <c r="AC173" s="23">
        <f>SUMIFS(创新与实践素质!L:L,创新与实践素质!B:B,B173,创新与实践素质!D:D,"=社会实践")</f>
        <v>0</v>
      </c>
      <c r="AD173" s="23">
        <f>_xlfn.MAXIFS(创新与实践素质!L:L,创新与实践素质!B:B,B173,创新与实践素质!D:D,"=社会工作能力（工作表现）",创新与实践素质!G:G,"=上学期")+_xlfn.MAXIFS(创新与实践素质!L:L,创新与实践素质!B:B,B173,创新与实践素质!D:D,"=社会工作能力（工作表现）",创新与实践素质!G:G,"=下学期")</f>
        <v>0</v>
      </c>
      <c r="AE173" s="23">
        <f t="shared" si="25"/>
        <v>0</v>
      </c>
      <c r="AF173" s="23">
        <f t="shared" si="26"/>
        <v>62.3555291666667</v>
      </c>
    </row>
    <row r="174" spans="1:32">
      <c r="A174" s="41" t="s">
        <v>168</v>
      </c>
      <c r="B174" s="31" t="s">
        <v>182</v>
      </c>
      <c r="C174" s="41"/>
      <c r="D174" s="88">
        <f>SUMIFS(德育素质!H:H,德育素质!B:B,B174,德育素质!D:D,"=基本评定分")</f>
        <v>5.28</v>
      </c>
      <c r="E174" s="88">
        <f>MIN(2,SUMIFS(德育素质!H:H,德育素质!A:A,A174,德育素质!D:D,"=集体评定等级分",德育素质!E:E,"=班级考评等级")+SUMIFS(德育素质!H:H,德育素质!B:B,B174,德育素质!D:D,"=集体评定等级分"))</f>
        <v>2</v>
      </c>
      <c r="F174" s="88">
        <f>MIN(2,SUMIFS(德育素质!H:H,德育素质!B:B,B174,德育素质!D:D,"=社会责任记实分"))</f>
        <v>0</v>
      </c>
      <c r="G174" s="88">
        <f>SUMIFS(德育素质!H:H,德育素质!B:B,B174,德育素质!D:D,"=违纪违规扣分")</f>
        <v>0</v>
      </c>
      <c r="H174" s="88">
        <f>SUMIFS(德育素质!H:H,德育素质!B:B,B174,德育素质!D:D,"=荣誉称号加分")</f>
        <v>0</v>
      </c>
      <c r="I174" s="88">
        <f t="shared" si="18"/>
        <v>2</v>
      </c>
      <c r="J174" s="88">
        <f t="shared" si="19"/>
        <v>7.28</v>
      </c>
      <c r="K174" s="88">
        <f>(VLOOKUP(B174,智育素质!B:D,3,0)*10+50)*0.6</f>
        <v>48.132</v>
      </c>
      <c r="L174" s="88">
        <f>SUMIFS(体育素质!J:J,体育素质!B:B,B174,体育素质!D:D,"=体育课程成绩",体育素质!E:E,"=体育成绩")/40</f>
        <v>3.235</v>
      </c>
      <c r="M174" s="88">
        <f>SUMIFS(体育素质!L:L,体育素质!B:B,B174,体育素质!D:D,"=校内外体育竞赛")</f>
        <v>0</v>
      </c>
      <c r="N174" s="88">
        <f>SUMIFS(体育素质!L:L,体育素质!B:B,B174,体育素质!D:D,"=校内外体育活动",体育素质!E:E,"=早锻炼")</f>
        <v>0</v>
      </c>
      <c r="O174" s="88">
        <f>SUMIFS(体育素质!L:L,体育素质!B:B,B174,体育素质!D:D,"=校内外体育活动",体育素质!E:E,"=校园跑")</f>
        <v>0.680989583333333</v>
      </c>
      <c r="P174" s="88">
        <f t="shared" si="20"/>
        <v>0.680989583333333</v>
      </c>
      <c r="Q174" s="88">
        <f t="shared" si="21"/>
        <v>3.91598958333333</v>
      </c>
      <c r="R174" s="88">
        <f>MIN(0.5,SUMIFS(美育素质!L:L,美育素质!B:B,B174,美育素质!D:D,"=文化艺术实践"))</f>
        <v>0</v>
      </c>
      <c r="S174" s="88">
        <f>SUMIFS(美育素质!L:L,美育素质!B:B,B174,美育素质!D:D,"=校内外文化艺术竞赛")</f>
        <v>0</v>
      </c>
      <c r="T174" s="88">
        <f t="shared" si="22"/>
        <v>0</v>
      </c>
      <c r="U174" s="88">
        <f>MAX(0,SUMIFS(劳育素质!K:K,劳育素质!B:B,B174,劳育素质!D:D,"=劳动日常考核基础分")+SUMIFS(劳育素质!K:K,劳育素质!B:B,B174,劳育素质!D:D,"=活动与卫生加减分"))</f>
        <v>1.41366666666667</v>
      </c>
      <c r="V174" s="23">
        <f>SUMIFS(劳育素质!K:K,劳育素质!B:B,B174,劳育素质!D:D,"=志愿服务",劳育素质!F:F,"=A类+B类")</f>
        <v>0</v>
      </c>
      <c r="W174" s="23">
        <f>SUMIFS(劳育素质!K:K,劳育素质!B:B,B174,劳育素质!D:D,"=志愿服务",劳育素质!F:F,"=C类")</f>
        <v>0</v>
      </c>
      <c r="X174" s="23">
        <f t="shared" si="23"/>
        <v>0</v>
      </c>
      <c r="Y174" s="23">
        <f>SUMIFS(劳育素质!K:K,劳育素质!B:B,B174,劳育素质!D:D,"=实习实训")</f>
        <v>0</v>
      </c>
      <c r="Z174" s="23">
        <f t="shared" si="24"/>
        <v>1.41366666666667</v>
      </c>
      <c r="AA174" s="23">
        <f>SUMIFS(创新与实践素质!L:L,创新与实践素质!B:B,B174,创新与实践素质!D:D,"=创新创业素质")</f>
        <v>0</v>
      </c>
      <c r="AB174" s="23">
        <f>SUMIFS(创新与实践素质!L:L,创新与实践素质!B:B,B174,创新与实践素质!D:D,"=水平考试")</f>
        <v>0</v>
      </c>
      <c r="AC174" s="23">
        <f>SUMIFS(创新与实践素质!L:L,创新与实践素质!B:B,B174,创新与实践素质!D:D,"=社会实践")</f>
        <v>0</v>
      </c>
      <c r="AD174" s="23">
        <f>_xlfn.MAXIFS(创新与实践素质!L:L,创新与实践素质!B:B,B174,创新与实践素质!D:D,"=社会工作能力（工作表现）",创新与实践素质!G:G,"=上学期")+_xlfn.MAXIFS(创新与实践素质!L:L,创新与实践素质!B:B,B174,创新与实践素质!D:D,"=社会工作能力（工作表现）",创新与实践素质!G:G,"=下学期")</f>
        <v>0</v>
      </c>
      <c r="AE174" s="23">
        <f t="shared" si="25"/>
        <v>0</v>
      </c>
      <c r="AF174" s="23">
        <f t="shared" si="26"/>
        <v>60.74165625</v>
      </c>
    </row>
    <row r="175" spans="1:32">
      <c r="A175" s="41" t="s">
        <v>168</v>
      </c>
      <c r="B175" s="31" t="s">
        <v>183</v>
      </c>
      <c r="C175" s="41"/>
      <c r="D175" s="88">
        <f>SUMIFS(德育素质!H:H,德育素质!B:B,B175,德育素质!D:D,"=基本评定分")</f>
        <v>5.28</v>
      </c>
      <c r="E175" s="88">
        <f>MIN(2,SUMIFS(德育素质!H:H,德育素质!A:A,A175,德育素质!D:D,"=集体评定等级分",德育素质!E:E,"=班级考评等级")+SUMIFS(德育素质!H:H,德育素质!B:B,B175,德育素质!D:D,"=集体评定等级分"))</f>
        <v>2</v>
      </c>
      <c r="F175" s="88">
        <f>MIN(2,SUMIFS(德育素质!H:H,德育素质!B:B,B175,德育素质!D:D,"=社会责任记实分"))</f>
        <v>0</v>
      </c>
      <c r="G175" s="88">
        <f>SUMIFS(德育素质!H:H,德育素质!B:B,B175,德育素质!D:D,"=违纪违规扣分")</f>
        <v>0</v>
      </c>
      <c r="H175" s="88">
        <f>SUMIFS(德育素质!H:H,德育素质!B:B,B175,德育素质!D:D,"=荣誉称号加分")</f>
        <v>0</v>
      </c>
      <c r="I175" s="88">
        <f t="shared" si="18"/>
        <v>2</v>
      </c>
      <c r="J175" s="88">
        <f t="shared" si="19"/>
        <v>7.28</v>
      </c>
      <c r="K175" s="88">
        <f>(VLOOKUP(B175,智育素质!B:D,3,0)*10+50)*0.6</f>
        <v>49.866</v>
      </c>
      <c r="L175" s="88">
        <f>SUMIFS(体育素质!J:J,体育素质!B:B,B175,体育素质!D:D,"=体育课程成绩",体育素质!E:E,"=体育成绩")/40</f>
        <v>3.125</v>
      </c>
      <c r="M175" s="88">
        <f>SUMIFS(体育素质!L:L,体育素质!B:B,B175,体育素质!D:D,"=校内外体育竞赛")</f>
        <v>0</v>
      </c>
      <c r="N175" s="88">
        <f>SUMIFS(体育素质!L:L,体育素质!B:B,B175,体育素质!D:D,"=校内外体育活动",体育素质!E:E,"=早锻炼")</f>
        <v>0</v>
      </c>
      <c r="O175" s="88">
        <f>SUMIFS(体育素质!L:L,体育素质!B:B,B175,体育素质!D:D,"=校内外体育活动",体育素质!E:E,"=校园跑")</f>
        <v>0.136614583333333</v>
      </c>
      <c r="P175" s="88">
        <f t="shared" si="20"/>
        <v>0.136614583333333</v>
      </c>
      <c r="Q175" s="88">
        <f t="shared" si="21"/>
        <v>3.26161458333333</v>
      </c>
      <c r="R175" s="88">
        <f>MIN(0.5,SUMIFS(美育素质!L:L,美育素质!B:B,B175,美育素质!D:D,"=文化艺术实践"))</f>
        <v>0</v>
      </c>
      <c r="S175" s="88">
        <f>SUMIFS(美育素质!L:L,美育素质!B:B,B175,美育素质!D:D,"=校内外文化艺术竞赛")</f>
        <v>0</v>
      </c>
      <c r="T175" s="88">
        <f t="shared" si="22"/>
        <v>0</v>
      </c>
      <c r="U175" s="88">
        <f>MAX(0,SUMIFS(劳育素质!K:K,劳育素质!B:B,B175,劳育素质!D:D,"=劳动日常考核基础分")+SUMIFS(劳育素质!K:K,劳育素质!B:B,B175,劳育素质!D:D,"=活动与卫生加减分"))</f>
        <v>1.3665</v>
      </c>
      <c r="V175" s="23">
        <f>SUMIFS(劳育素质!K:K,劳育素质!B:B,B175,劳育素质!D:D,"=志愿服务",劳育素质!F:F,"=A类+B类")</f>
        <v>0.55</v>
      </c>
      <c r="W175" s="23">
        <f>SUMIFS(劳育素质!K:K,劳育素质!B:B,B175,劳育素质!D:D,"=志愿服务",劳育素质!F:F,"=C类")</f>
        <v>0</v>
      </c>
      <c r="X175" s="23">
        <f t="shared" si="23"/>
        <v>0.55</v>
      </c>
      <c r="Y175" s="23">
        <f>SUMIFS(劳育素质!K:K,劳育素质!B:B,B175,劳育素质!D:D,"=实习实训")</f>
        <v>0</v>
      </c>
      <c r="Z175" s="23">
        <f t="shared" si="24"/>
        <v>1.9165</v>
      </c>
      <c r="AA175" s="23">
        <f>SUMIFS(创新与实践素质!L:L,创新与实践素质!B:B,B175,创新与实践素质!D:D,"=创新创业素质")</f>
        <v>0</v>
      </c>
      <c r="AB175" s="23">
        <f>SUMIFS(创新与实践素质!L:L,创新与实践素质!B:B,B175,创新与实践素质!D:D,"=水平考试")</f>
        <v>0</v>
      </c>
      <c r="AC175" s="23">
        <f>SUMIFS(创新与实践素质!L:L,创新与实践素质!B:B,B175,创新与实践素质!D:D,"=社会实践")</f>
        <v>0</v>
      </c>
      <c r="AD175" s="23">
        <f>_xlfn.MAXIFS(创新与实践素质!L:L,创新与实践素质!B:B,B175,创新与实践素质!D:D,"=社会工作能力（工作表现）",创新与实践素质!G:G,"=上学期")+_xlfn.MAXIFS(创新与实践素质!L:L,创新与实践素质!B:B,B175,创新与实践素质!D:D,"=社会工作能力（工作表现）",创新与实践素质!G:G,"=下学期")</f>
        <v>0</v>
      </c>
      <c r="AE175" s="23">
        <f t="shared" si="25"/>
        <v>0</v>
      </c>
      <c r="AF175" s="23">
        <f t="shared" si="26"/>
        <v>62.3241145833333</v>
      </c>
    </row>
    <row r="176" spans="1:32">
      <c r="A176" s="41" t="s">
        <v>168</v>
      </c>
      <c r="B176" s="31" t="s">
        <v>184</v>
      </c>
      <c r="C176" s="41"/>
      <c r="D176" s="88">
        <f>SUMIFS(德育素质!H:H,德育素质!B:B,B176,德育素质!D:D,"=基本评定分")</f>
        <v>5.28</v>
      </c>
      <c r="E176" s="88">
        <f>MIN(2,SUMIFS(德育素质!H:H,德育素质!A:A,A176,德育素质!D:D,"=集体评定等级分",德育素质!E:E,"=班级考评等级")+SUMIFS(德育素质!H:H,德育素质!B:B,B176,德育素质!D:D,"=集体评定等级分"))</f>
        <v>2</v>
      </c>
      <c r="F176" s="88">
        <f>MIN(2,SUMIFS(德育素质!H:H,德育素质!B:B,B176,德育素质!D:D,"=社会责任记实分"))</f>
        <v>0</v>
      </c>
      <c r="G176" s="88">
        <f>SUMIFS(德育素质!H:H,德育素质!B:B,B176,德育素质!D:D,"=违纪违规扣分")</f>
        <v>0</v>
      </c>
      <c r="H176" s="88">
        <f>SUMIFS(德育素质!H:H,德育素质!B:B,B176,德育素质!D:D,"=荣誉称号加分")</f>
        <v>0</v>
      </c>
      <c r="I176" s="88">
        <f t="shared" si="18"/>
        <v>2</v>
      </c>
      <c r="J176" s="88">
        <f t="shared" si="19"/>
        <v>7.28</v>
      </c>
      <c r="K176" s="88">
        <f>(VLOOKUP(B176,智育素质!B:D,3,0)*10+50)*0.6</f>
        <v>49.662</v>
      </c>
      <c r="L176" s="88">
        <f>SUMIFS(体育素质!J:J,体育素质!B:B,B176,体育素质!D:D,"=体育课程成绩",体育素质!E:E,"=体育成绩")/40</f>
        <v>3.23</v>
      </c>
      <c r="M176" s="88">
        <f>SUMIFS(体育素质!L:L,体育素质!B:B,B176,体育素质!D:D,"=校内外体育竞赛")</f>
        <v>0</v>
      </c>
      <c r="N176" s="88">
        <f>SUMIFS(体育素质!L:L,体育素质!B:B,B176,体育素质!D:D,"=校内外体育活动",体育素质!E:E,"=早锻炼")</f>
        <v>0</v>
      </c>
      <c r="O176" s="88">
        <f>SUMIFS(体育素质!L:L,体育素质!B:B,B176,体育素质!D:D,"=校内外体育活动",体育素质!E:E,"=校园跑")</f>
        <v>0.626510416666667</v>
      </c>
      <c r="P176" s="88">
        <f t="shared" si="20"/>
        <v>0.626510416666667</v>
      </c>
      <c r="Q176" s="88">
        <f t="shared" si="21"/>
        <v>3.85651041666667</v>
      </c>
      <c r="R176" s="88">
        <f>MIN(0.5,SUMIFS(美育素质!L:L,美育素质!B:B,B176,美育素质!D:D,"=文化艺术实践"))</f>
        <v>0</v>
      </c>
      <c r="S176" s="88">
        <f>SUMIFS(美育素质!L:L,美育素质!B:B,B176,美育素质!D:D,"=校内外文化艺术竞赛")</f>
        <v>0</v>
      </c>
      <c r="T176" s="88">
        <f t="shared" si="22"/>
        <v>0</v>
      </c>
      <c r="U176" s="88">
        <f>MAX(0,SUMIFS(劳育素质!K:K,劳育素质!B:B,B176,劳育素质!D:D,"=劳动日常考核基础分")+SUMIFS(劳育素质!K:K,劳育素质!B:B,B176,劳育素质!D:D,"=活动与卫生加减分"))</f>
        <v>1.42846666666667</v>
      </c>
      <c r="V176" s="23">
        <f>SUMIFS(劳育素质!K:K,劳育素质!B:B,B176,劳育素质!D:D,"=志愿服务",劳育素质!F:F,"=A类+B类")</f>
        <v>0</v>
      </c>
      <c r="W176" s="23">
        <f>SUMIFS(劳育素质!K:K,劳育素质!B:B,B176,劳育素质!D:D,"=志愿服务",劳育素质!F:F,"=C类")</f>
        <v>0</v>
      </c>
      <c r="X176" s="23">
        <f t="shared" si="23"/>
        <v>0</v>
      </c>
      <c r="Y176" s="23">
        <f>SUMIFS(劳育素质!K:K,劳育素质!B:B,B176,劳育素质!D:D,"=实习实训")</f>
        <v>0</v>
      </c>
      <c r="Z176" s="23">
        <f t="shared" si="24"/>
        <v>1.42846666666667</v>
      </c>
      <c r="AA176" s="23">
        <f>SUMIFS(创新与实践素质!L:L,创新与实践素质!B:B,B176,创新与实践素质!D:D,"=创新创业素质")</f>
        <v>0</v>
      </c>
      <c r="AB176" s="23">
        <f>SUMIFS(创新与实践素质!L:L,创新与实践素质!B:B,B176,创新与实践素质!D:D,"=水平考试")</f>
        <v>0</v>
      </c>
      <c r="AC176" s="23">
        <f>SUMIFS(创新与实践素质!L:L,创新与实践素质!B:B,B176,创新与实践素质!D:D,"=社会实践")</f>
        <v>0</v>
      </c>
      <c r="AD176" s="23">
        <f>_xlfn.MAXIFS(创新与实践素质!L:L,创新与实践素质!B:B,B176,创新与实践素质!D:D,"=社会工作能力（工作表现）",创新与实践素质!G:G,"=上学期")+_xlfn.MAXIFS(创新与实践素质!L:L,创新与实践素质!B:B,B176,创新与实践素质!D:D,"=社会工作能力（工作表现）",创新与实践素质!G:G,"=下学期")</f>
        <v>0</v>
      </c>
      <c r="AE176" s="23">
        <f t="shared" si="25"/>
        <v>0</v>
      </c>
      <c r="AF176" s="23">
        <f t="shared" si="26"/>
        <v>62.2269770833333</v>
      </c>
    </row>
    <row r="177" spans="1:32">
      <c r="A177" s="41" t="s">
        <v>168</v>
      </c>
      <c r="B177" s="31" t="s">
        <v>185</v>
      </c>
      <c r="C177" s="41"/>
      <c r="D177" s="88">
        <f>SUMIFS(德育素质!H:H,德育素质!B:B,B177,德育素质!D:D,"=基本评定分")</f>
        <v>6</v>
      </c>
      <c r="E177" s="88">
        <f>MIN(2,SUMIFS(德育素质!H:H,德育素质!A:A,A177,德育素质!D:D,"=集体评定等级分",德育素质!E:E,"=班级考评等级")+SUMIFS(德育素质!H:H,德育素质!B:B,B177,德育素质!D:D,"=集体评定等级分"))</f>
        <v>2</v>
      </c>
      <c r="F177" s="88">
        <f>MIN(2,SUMIFS(德育素质!H:H,德育素质!B:B,B177,德育素质!D:D,"=社会责任记实分"))</f>
        <v>0.1</v>
      </c>
      <c r="G177" s="88">
        <f>SUMIFS(德育素质!H:H,德育素质!B:B,B177,德育素质!D:D,"=违纪违规扣分")</f>
        <v>0</v>
      </c>
      <c r="H177" s="88">
        <f>SUMIFS(德育素质!H:H,德育素质!B:B,B177,德育素质!D:D,"=荣誉称号加分")</f>
        <v>0</v>
      </c>
      <c r="I177" s="88">
        <f t="shared" si="18"/>
        <v>2.1</v>
      </c>
      <c r="J177" s="88">
        <f t="shared" si="19"/>
        <v>8.1</v>
      </c>
      <c r="K177" s="88">
        <f>(VLOOKUP(B177,智育素质!B:D,3,0)*10+50)*0.6</f>
        <v>49.296</v>
      </c>
      <c r="L177" s="88">
        <f>SUMIFS(体育素质!J:J,体育素质!B:B,B177,体育素质!D:D,"=体育课程成绩",体育素质!E:E,"=体育成绩")/40</f>
        <v>3.515</v>
      </c>
      <c r="M177" s="88">
        <f>SUMIFS(体育素质!L:L,体育素质!B:B,B177,体育素质!D:D,"=校内外体育竞赛")</f>
        <v>0</v>
      </c>
      <c r="N177" s="88">
        <f>SUMIFS(体育素质!L:L,体育素质!B:B,B177,体育素质!D:D,"=校内外体育活动",体育素质!E:E,"=早锻炼")</f>
        <v>0</v>
      </c>
      <c r="O177" s="88">
        <f>SUMIFS(体育素质!L:L,体育素质!B:B,B177,体育素质!D:D,"=校内外体育活动",体育素质!E:E,"=校园跑")</f>
        <v>0.635729166666667</v>
      </c>
      <c r="P177" s="88">
        <f t="shared" si="20"/>
        <v>0.635729166666667</v>
      </c>
      <c r="Q177" s="88">
        <f t="shared" si="21"/>
        <v>4.15072916666667</v>
      </c>
      <c r="R177" s="88">
        <f>MIN(0.5,SUMIFS(美育素质!L:L,美育素质!B:B,B177,美育素质!D:D,"=文化艺术实践"))</f>
        <v>0</v>
      </c>
      <c r="S177" s="88">
        <f>SUMIFS(美育素质!L:L,美育素质!B:B,B177,美育素质!D:D,"=校内外文化艺术竞赛")</f>
        <v>0</v>
      </c>
      <c r="T177" s="88">
        <f t="shared" si="22"/>
        <v>0</v>
      </c>
      <c r="U177" s="88">
        <f>MAX(0,SUMIFS(劳育素质!K:K,劳育素质!B:B,B177,劳育素质!D:D,"=劳动日常考核基础分")+SUMIFS(劳育素质!K:K,劳育素质!B:B,B177,劳育素质!D:D,"=活动与卫生加减分"))</f>
        <v>1.45266666666667</v>
      </c>
      <c r="V177" s="23">
        <f>SUMIFS(劳育素质!K:K,劳育素质!B:B,B177,劳育素质!D:D,"=志愿服务",劳育素质!F:F,"=A类+B类")</f>
        <v>1.65</v>
      </c>
      <c r="W177" s="23">
        <f>SUMIFS(劳育素质!K:K,劳育素质!B:B,B177,劳育素质!D:D,"=志愿服务",劳育素质!F:F,"=C类")</f>
        <v>0</v>
      </c>
      <c r="X177" s="23">
        <f t="shared" si="23"/>
        <v>1.65</v>
      </c>
      <c r="Y177" s="23">
        <f>SUMIFS(劳育素质!K:K,劳育素质!B:B,B177,劳育素质!D:D,"=实习实训")</f>
        <v>0</v>
      </c>
      <c r="Z177" s="23">
        <f t="shared" si="24"/>
        <v>3.10266666666667</v>
      </c>
      <c r="AA177" s="23">
        <f>SUMIFS(创新与实践素质!L:L,创新与实践素质!B:B,B177,创新与实践素质!D:D,"=创新创业素质")</f>
        <v>0</v>
      </c>
      <c r="AB177" s="23">
        <f>SUMIFS(创新与实践素质!L:L,创新与实践素质!B:B,B177,创新与实践素质!D:D,"=水平考试")</f>
        <v>0</v>
      </c>
      <c r="AC177" s="23">
        <f>SUMIFS(创新与实践素质!L:L,创新与实践素质!B:B,B177,创新与实践素质!D:D,"=社会实践")</f>
        <v>0</v>
      </c>
      <c r="AD177" s="23">
        <f>_xlfn.MAXIFS(创新与实践素质!L:L,创新与实践素质!B:B,B177,创新与实践素质!D:D,"=社会工作能力（工作表现）",创新与实践素质!G:G,"=上学期")+_xlfn.MAXIFS(创新与实践素质!L:L,创新与实践素质!B:B,B177,创新与实践素质!D:D,"=社会工作能力（工作表现）",创新与实践素质!G:G,"=下学期")</f>
        <v>2.2</v>
      </c>
      <c r="AE177" s="23">
        <f t="shared" si="25"/>
        <v>2.2</v>
      </c>
      <c r="AF177" s="23">
        <f t="shared" si="26"/>
        <v>66.8493958333333</v>
      </c>
    </row>
    <row r="178" spans="1:32">
      <c r="A178" s="41" t="s">
        <v>168</v>
      </c>
      <c r="B178" s="31" t="s">
        <v>186</v>
      </c>
      <c r="C178" s="41"/>
      <c r="D178" s="88">
        <f>SUMIFS(德育素质!H:H,德育素质!B:B,B178,德育素质!D:D,"=基本评定分")</f>
        <v>5.28</v>
      </c>
      <c r="E178" s="88">
        <f>MIN(2,SUMIFS(德育素质!H:H,德育素质!A:A,A178,德育素质!D:D,"=集体评定等级分",德育素质!E:E,"=班级考评等级")+SUMIFS(德育素质!H:H,德育素质!B:B,B178,德育素质!D:D,"=集体评定等级分"))</f>
        <v>2</v>
      </c>
      <c r="F178" s="88">
        <f>MIN(2,SUMIFS(德育素质!H:H,德育素质!B:B,B178,德育素质!D:D,"=社会责任记实分"))</f>
        <v>0</v>
      </c>
      <c r="G178" s="88">
        <f>SUMIFS(德育素质!H:H,德育素质!B:B,B178,德育素质!D:D,"=违纪违规扣分")</f>
        <v>0</v>
      </c>
      <c r="H178" s="88">
        <f>SUMIFS(德育素质!H:H,德育素质!B:B,B178,德育素质!D:D,"=荣誉称号加分")</f>
        <v>0</v>
      </c>
      <c r="I178" s="88">
        <f t="shared" si="18"/>
        <v>2</v>
      </c>
      <c r="J178" s="88">
        <f t="shared" si="19"/>
        <v>7.28</v>
      </c>
      <c r="K178" s="88">
        <f>(VLOOKUP(B178,智育素质!B:D,3,0)*10+50)*0.6</f>
        <v>47.982</v>
      </c>
      <c r="L178" s="88">
        <f>SUMIFS(体育素质!J:J,体育素质!B:B,B178,体育素质!D:D,"=体育课程成绩",体育素质!E:E,"=体育成绩")/40</f>
        <v>3.38</v>
      </c>
      <c r="M178" s="88">
        <f>SUMIFS(体育素质!L:L,体育素质!B:B,B178,体育素质!D:D,"=校内外体育竞赛")</f>
        <v>0</v>
      </c>
      <c r="N178" s="88">
        <f>SUMIFS(体育素质!L:L,体育素质!B:B,B178,体育素质!D:D,"=校内外体育活动",体育素质!E:E,"=早锻炼")</f>
        <v>0</v>
      </c>
      <c r="O178" s="88">
        <f>SUMIFS(体育素质!L:L,体育素质!B:B,B178,体育素质!D:D,"=校内外体育活动",体育素质!E:E,"=校园跑")</f>
        <v>0.640989583333333</v>
      </c>
      <c r="P178" s="88">
        <f t="shared" si="20"/>
        <v>0.640989583333333</v>
      </c>
      <c r="Q178" s="88">
        <f t="shared" si="21"/>
        <v>4.02098958333333</v>
      </c>
      <c r="R178" s="88">
        <f>MIN(0.5,SUMIFS(美育素质!L:L,美育素质!B:B,B178,美育素质!D:D,"=文化艺术实践"))</f>
        <v>0</v>
      </c>
      <c r="S178" s="88">
        <f>SUMIFS(美育素质!L:L,美育素质!B:B,B178,美育素质!D:D,"=校内外文化艺术竞赛")</f>
        <v>0</v>
      </c>
      <c r="T178" s="88">
        <f t="shared" si="22"/>
        <v>0</v>
      </c>
      <c r="U178" s="88">
        <f>MAX(0,SUMIFS(劳育素质!K:K,劳育素质!B:B,B178,劳育素质!D:D,"=劳动日常考核基础分")+SUMIFS(劳育素质!K:K,劳育素质!B:B,B178,劳育素质!D:D,"=活动与卫生加减分"))</f>
        <v>1.47033333333333</v>
      </c>
      <c r="V178" s="23">
        <f>SUMIFS(劳育素质!K:K,劳育素质!B:B,B178,劳育素质!D:D,"=志愿服务",劳育素质!F:F,"=A类+B类")</f>
        <v>0</v>
      </c>
      <c r="W178" s="23">
        <f>SUMIFS(劳育素质!K:K,劳育素质!B:B,B178,劳育素质!D:D,"=志愿服务",劳育素质!F:F,"=C类")</f>
        <v>0</v>
      </c>
      <c r="X178" s="23">
        <f t="shared" si="23"/>
        <v>0</v>
      </c>
      <c r="Y178" s="23">
        <f>SUMIFS(劳育素质!K:K,劳育素质!B:B,B178,劳育素质!D:D,"=实习实训")</f>
        <v>0</v>
      </c>
      <c r="Z178" s="23">
        <f t="shared" si="24"/>
        <v>1.47033333333333</v>
      </c>
      <c r="AA178" s="23">
        <f>SUMIFS(创新与实践素质!L:L,创新与实践素质!B:B,B178,创新与实践素质!D:D,"=创新创业素质")</f>
        <v>0</v>
      </c>
      <c r="AB178" s="23">
        <f>SUMIFS(创新与实践素质!L:L,创新与实践素质!B:B,B178,创新与实践素质!D:D,"=水平考试")</f>
        <v>0</v>
      </c>
      <c r="AC178" s="23">
        <f>SUMIFS(创新与实践素质!L:L,创新与实践素质!B:B,B178,创新与实践素质!D:D,"=社会实践")</f>
        <v>0</v>
      </c>
      <c r="AD178" s="23">
        <f>_xlfn.MAXIFS(创新与实践素质!L:L,创新与实践素质!B:B,B178,创新与实践素质!D:D,"=社会工作能力（工作表现）",创新与实践素质!G:G,"=上学期")+_xlfn.MAXIFS(创新与实践素质!L:L,创新与实践素质!B:B,B178,创新与实践素质!D:D,"=社会工作能力（工作表现）",创新与实践素质!G:G,"=下学期")</f>
        <v>0</v>
      </c>
      <c r="AE178" s="23">
        <f t="shared" si="25"/>
        <v>0</v>
      </c>
      <c r="AF178" s="23">
        <f t="shared" si="26"/>
        <v>60.7533229166667</v>
      </c>
    </row>
    <row r="179" spans="1:32">
      <c r="A179" s="41" t="s">
        <v>168</v>
      </c>
      <c r="B179" s="31" t="s">
        <v>187</v>
      </c>
      <c r="C179" s="41"/>
      <c r="D179" s="88">
        <f>SUMIFS(德育素质!H:H,德育素质!B:B,B179,德育素质!D:D,"=基本评定分")</f>
        <v>5.28</v>
      </c>
      <c r="E179" s="88">
        <f>MIN(2,SUMIFS(德育素质!H:H,德育素质!A:A,A179,德育素质!D:D,"=集体评定等级分",德育素质!E:E,"=班级考评等级")+SUMIFS(德育素质!H:H,德育素质!B:B,B179,德育素质!D:D,"=集体评定等级分"))</f>
        <v>2</v>
      </c>
      <c r="F179" s="88">
        <f>MIN(2,SUMIFS(德育素质!H:H,德育素质!B:B,B179,德育素质!D:D,"=社会责任记实分"))</f>
        <v>0</v>
      </c>
      <c r="G179" s="88">
        <f>SUMIFS(德育素质!H:H,德育素质!B:B,B179,德育素质!D:D,"=违纪违规扣分")</f>
        <v>0</v>
      </c>
      <c r="H179" s="88">
        <f>SUMIFS(德育素质!H:H,德育素质!B:B,B179,德育素质!D:D,"=荣誉称号加分")</f>
        <v>0</v>
      </c>
      <c r="I179" s="88">
        <f t="shared" si="18"/>
        <v>2</v>
      </c>
      <c r="J179" s="88">
        <f t="shared" si="19"/>
        <v>7.28</v>
      </c>
      <c r="K179" s="88">
        <f>(VLOOKUP(B179,智育素质!B:D,3,0)*10+50)*0.6</f>
        <v>48.636</v>
      </c>
      <c r="L179" s="88">
        <f>SUMIFS(体育素质!J:J,体育素质!B:B,B179,体育素质!D:D,"=体育课程成绩",体育素质!E:E,"=体育成绩")/40</f>
        <v>3.61</v>
      </c>
      <c r="M179" s="88">
        <f>SUMIFS(体育素质!L:L,体育素质!B:B,B179,体育素质!D:D,"=校内外体育竞赛")</f>
        <v>0</v>
      </c>
      <c r="N179" s="88">
        <f>SUMIFS(体育素质!L:L,体育素质!B:B,B179,体育素质!D:D,"=校内外体育活动",体育素质!E:E,"=早锻炼")</f>
        <v>0</v>
      </c>
      <c r="O179" s="88">
        <f>SUMIFS(体育素质!L:L,体育素质!B:B,B179,体育素质!D:D,"=校内外体育活动",体育素质!E:E,"=校园跑")</f>
        <v>0.655260416666667</v>
      </c>
      <c r="P179" s="88">
        <f t="shared" si="20"/>
        <v>0.655260416666667</v>
      </c>
      <c r="Q179" s="88">
        <f t="shared" si="21"/>
        <v>4.26526041666667</v>
      </c>
      <c r="R179" s="88">
        <f>MIN(0.5,SUMIFS(美育素质!L:L,美育素质!B:B,B179,美育素质!D:D,"=文化艺术实践"))</f>
        <v>0</v>
      </c>
      <c r="S179" s="88">
        <f>SUMIFS(美育素质!L:L,美育素质!B:B,B179,美育素质!D:D,"=校内外文化艺术竞赛")</f>
        <v>0</v>
      </c>
      <c r="T179" s="88">
        <f t="shared" si="22"/>
        <v>0</v>
      </c>
      <c r="U179" s="88">
        <f>MAX(0,SUMIFS(劳育素质!K:K,劳育素质!B:B,B179,劳育素质!D:D,"=劳动日常考核基础分")+SUMIFS(劳育素质!K:K,劳育素质!B:B,B179,劳育素质!D:D,"=活动与卫生加减分"))</f>
        <v>1.3632</v>
      </c>
      <c r="V179" s="23">
        <f>SUMIFS(劳育素质!K:K,劳育素质!B:B,B179,劳育素质!D:D,"=志愿服务",劳育素质!F:F,"=A类+B类")</f>
        <v>0.625</v>
      </c>
      <c r="W179" s="23">
        <f>SUMIFS(劳育素质!K:K,劳育素质!B:B,B179,劳育素质!D:D,"=志愿服务",劳育素质!F:F,"=C类")</f>
        <v>0</v>
      </c>
      <c r="X179" s="23">
        <f t="shared" si="23"/>
        <v>0.625</v>
      </c>
      <c r="Y179" s="23">
        <f>SUMIFS(劳育素质!K:K,劳育素质!B:B,B179,劳育素质!D:D,"=实习实训")</f>
        <v>0</v>
      </c>
      <c r="Z179" s="23">
        <f t="shared" si="24"/>
        <v>1.9882</v>
      </c>
      <c r="AA179" s="23">
        <f>SUMIFS(创新与实践素质!L:L,创新与实践素质!B:B,B179,创新与实践素质!D:D,"=创新创业素质")</f>
        <v>0</v>
      </c>
      <c r="AB179" s="23">
        <f>SUMIFS(创新与实践素质!L:L,创新与实践素质!B:B,B179,创新与实践素质!D:D,"=水平考试")</f>
        <v>0</v>
      </c>
      <c r="AC179" s="23">
        <f>SUMIFS(创新与实践素质!L:L,创新与实践素质!B:B,B179,创新与实践素质!D:D,"=社会实践")</f>
        <v>0</v>
      </c>
      <c r="AD179" s="23">
        <f>_xlfn.MAXIFS(创新与实践素质!L:L,创新与实践素质!B:B,B179,创新与实践素质!D:D,"=社会工作能力（工作表现）",创新与实践素质!G:G,"=上学期")+_xlfn.MAXIFS(创新与实践素质!L:L,创新与实践素质!B:B,B179,创新与实践素质!D:D,"=社会工作能力（工作表现）",创新与实践素质!G:G,"=下学期")</f>
        <v>0</v>
      </c>
      <c r="AE179" s="23">
        <f t="shared" si="25"/>
        <v>0</v>
      </c>
      <c r="AF179" s="23">
        <f t="shared" si="26"/>
        <v>62.1694604166667</v>
      </c>
    </row>
    <row r="180" spans="1:32">
      <c r="A180" s="41" t="s">
        <v>168</v>
      </c>
      <c r="B180" s="31" t="s">
        <v>188</v>
      </c>
      <c r="C180" s="41"/>
      <c r="D180" s="88">
        <f>SUMIFS(德育素质!H:H,德育素质!B:B,B180,德育素质!D:D,"=基本评定分")</f>
        <v>5.28</v>
      </c>
      <c r="E180" s="88">
        <f>MIN(2,SUMIFS(德育素质!H:H,德育素质!A:A,A180,德育素质!D:D,"=集体评定等级分",德育素质!E:E,"=班级考评等级")+SUMIFS(德育素质!H:H,德育素质!B:B,B180,德育素质!D:D,"=集体评定等级分"))</f>
        <v>2</v>
      </c>
      <c r="F180" s="88">
        <f>MIN(2,SUMIFS(德育素质!H:H,德育素质!B:B,B180,德育素质!D:D,"=社会责任记实分"))</f>
        <v>0</v>
      </c>
      <c r="G180" s="88">
        <f>SUMIFS(德育素质!H:H,德育素质!B:B,B180,德育素质!D:D,"=违纪违规扣分")</f>
        <v>0</v>
      </c>
      <c r="H180" s="88">
        <f>SUMIFS(德育素质!H:H,德育素质!B:B,B180,德育素质!D:D,"=荣誉称号加分")</f>
        <v>0</v>
      </c>
      <c r="I180" s="88">
        <f t="shared" si="18"/>
        <v>2</v>
      </c>
      <c r="J180" s="88">
        <f t="shared" si="19"/>
        <v>7.28</v>
      </c>
      <c r="K180" s="88">
        <f>(VLOOKUP(B180,智育素质!B:D,3,0)*10+50)*0.6</f>
        <v>48.306</v>
      </c>
      <c r="L180" s="88">
        <f>SUMIFS(体育素质!J:J,体育素质!B:B,B180,体育素质!D:D,"=体育课程成绩",体育素质!E:E,"=体育成绩")/40</f>
        <v>3.4</v>
      </c>
      <c r="M180" s="88">
        <f>SUMIFS(体育素质!L:L,体育素质!B:B,B180,体育素质!D:D,"=校内外体育竞赛")</f>
        <v>0</v>
      </c>
      <c r="N180" s="88">
        <f>SUMIFS(体育素质!L:L,体育素质!B:B,B180,体育素质!D:D,"=校内外体育活动",体育素质!E:E,"=早锻炼")</f>
        <v>0</v>
      </c>
      <c r="O180" s="88">
        <f>SUMIFS(体育素质!L:L,体育素质!B:B,B180,体育素质!D:D,"=校内外体育活动",体育素质!E:E,"=校园跑")</f>
        <v>0</v>
      </c>
      <c r="P180" s="88">
        <f t="shared" si="20"/>
        <v>0</v>
      </c>
      <c r="Q180" s="88">
        <f t="shared" si="21"/>
        <v>3.4</v>
      </c>
      <c r="R180" s="88">
        <f>MIN(0.5,SUMIFS(美育素质!L:L,美育素质!B:B,B180,美育素质!D:D,"=文化艺术实践"))</f>
        <v>0</v>
      </c>
      <c r="S180" s="88">
        <f>SUMIFS(美育素质!L:L,美育素质!B:B,B180,美育素质!D:D,"=校内外文化艺术竞赛")</f>
        <v>0</v>
      </c>
      <c r="T180" s="88">
        <f t="shared" si="22"/>
        <v>0</v>
      </c>
      <c r="U180" s="88">
        <f>MAX(0,SUMIFS(劳育素质!K:K,劳育素质!B:B,B180,劳育素质!D:D,"=劳动日常考核基础分")+SUMIFS(劳育素质!K:K,劳育素质!B:B,B180,劳育素质!D:D,"=活动与卫生加减分"))</f>
        <v>1.45266666666667</v>
      </c>
      <c r="V180" s="23">
        <f>SUMIFS(劳育素质!K:K,劳育素质!B:B,B180,劳育素质!D:D,"=志愿服务",劳育素质!F:F,"=A类+B类")</f>
        <v>0</v>
      </c>
      <c r="W180" s="23">
        <f>SUMIFS(劳育素质!K:K,劳育素质!B:B,B180,劳育素质!D:D,"=志愿服务",劳育素质!F:F,"=C类")</f>
        <v>0</v>
      </c>
      <c r="X180" s="23">
        <f t="shared" si="23"/>
        <v>0</v>
      </c>
      <c r="Y180" s="23">
        <f>SUMIFS(劳育素质!K:K,劳育素质!B:B,B180,劳育素质!D:D,"=实习实训")</f>
        <v>0</v>
      </c>
      <c r="Z180" s="23">
        <f t="shared" si="24"/>
        <v>1.45266666666667</v>
      </c>
      <c r="AA180" s="23">
        <f>SUMIFS(创新与实践素质!L:L,创新与实践素质!B:B,B180,创新与实践素质!D:D,"=创新创业素质")</f>
        <v>0</v>
      </c>
      <c r="AB180" s="23">
        <f>SUMIFS(创新与实践素质!L:L,创新与实践素质!B:B,B180,创新与实践素质!D:D,"=水平考试")</f>
        <v>0</v>
      </c>
      <c r="AC180" s="23">
        <f>SUMIFS(创新与实践素质!L:L,创新与实践素质!B:B,B180,创新与实践素质!D:D,"=社会实践")</f>
        <v>0</v>
      </c>
      <c r="AD180" s="23">
        <f>_xlfn.MAXIFS(创新与实践素质!L:L,创新与实践素质!B:B,B180,创新与实践素质!D:D,"=社会工作能力（工作表现）",创新与实践素质!G:G,"=上学期")+_xlfn.MAXIFS(创新与实践素质!L:L,创新与实践素质!B:B,B180,创新与实践素质!D:D,"=社会工作能力（工作表现）",创新与实践素质!G:G,"=下学期")</f>
        <v>0</v>
      </c>
      <c r="AE180" s="23">
        <f t="shared" si="25"/>
        <v>0</v>
      </c>
      <c r="AF180" s="23">
        <f t="shared" si="26"/>
        <v>60.4386666666667</v>
      </c>
    </row>
    <row r="181" spans="1:32">
      <c r="A181" s="41" t="s">
        <v>168</v>
      </c>
      <c r="B181" s="31" t="s">
        <v>189</v>
      </c>
      <c r="C181" s="41"/>
      <c r="D181" s="88">
        <f>SUMIFS(德育素质!H:H,德育素质!B:B,B181,德育素质!D:D,"=基本评定分")</f>
        <v>5.28</v>
      </c>
      <c r="E181" s="88">
        <f>MIN(2,SUMIFS(德育素质!H:H,德育素质!A:A,A181,德育素质!D:D,"=集体评定等级分",德育素质!E:E,"=班级考评等级")+SUMIFS(德育素质!H:H,德育素质!B:B,B181,德育素质!D:D,"=集体评定等级分"))</f>
        <v>2</v>
      </c>
      <c r="F181" s="88">
        <f>MIN(2,SUMIFS(德育素质!H:H,德育素质!B:B,B181,德育素质!D:D,"=社会责任记实分"))</f>
        <v>0</v>
      </c>
      <c r="G181" s="88">
        <f>SUMIFS(德育素质!H:H,德育素质!B:B,B181,德育素质!D:D,"=违纪违规扣分")</f>
        <v>0</v>
      </c>
      <c r="H181" s="88">
        <f>SUMIFS(德育素质!H:H,德育素质!B:B,B181,德育素质!D:D,"=荣誉称号加分")</f>
        <v>0</v>
      </c>
      <c r="I181" s="88">
        <f t="shared" si="18"/>
        <v>2</v>
      </c>
      <c r="J181" s="88">
        <f t="shared" si="19"/>
        <v>7.28</v>
      </c>
      <c r="K181" s="88">
        <f>(VLOOKUP(B181,智育素质!B:D,3,0)*10+50)*0.6</f>
        <v>46.5</v>
      </c>
      <c r="L181" s="88">
        <f>SUMIFS(体育素质!J:J,体育素质!B:B,B181,体育素质!D:D,"=体育课程成绩",体育素质!E:E,"=体育成绩")/40</f>
        <v>3.305</v>
      </c>
      <c r="M181" s="88">
        <f>SUMIFS(体育素质!L:L,体育素质!B:B,B181,体育素质!D:D,"=校内外体育竞赛")</f>
        <v>0</v>
      </c>
      <c r="N181" s="88">
        <f>SUMIFS(体育素质!L:L,体育素质!B:B,B181,体育素质!D:D,"=校内外体育活动",体育素质!E:E,"=早锻炼")</f>
        <v>0</v>
      </c>
      <c r="O181" s="88">
        <f>SUMIFS(体育素质!L:L,体育素质!B:B,B181,体育素质!D:D,"=校内外体育活动",体育素质!E:E,"=校园跑")</f>
        <v>0.641510416666667</v>
      </c>
      <c r="P181" s="88">
        <f t="shared" si="20"/>
        <v>0.641510416666667</v>
      </c>
      <c r="Q181" s="88">
        <f t="shared" si="21"/>
        <v>3.94651041666667</v>
      </c>
      <c r="R181" s="88">
        <f>MIN(0.5,SUMIFS(美育素质!L:L,美育素质!B:B,B181,美育素质!D:D,"=文化艺术实践"))</f>
        <v>0</v>
      </c>
      <c r="S181" s="88">
        <f>SUMIFS(美育素质!L:L,美育素质!B:B,B181,美育素质!D:D,"=校内外文化艺术竞赛")</f>
        <v>0</v>
      </c>
      <c r="T181" s="88">
        <f t="shared" si="22"/>
        <v>0</v>
      </c>
      <c r="U181" s="88">
        <f>MAX(0,SUMIFS(劳育素质!K:K,劳育素质!B:B,B181,劳育素质!D:D,"=劳动日常考核基础分")+SUMIFS(劳育素质!K:K,劳育素质!B:B,B181,劳育素质!D:D,"=活动与卫生加减分"))</f>
        <v>1.475</v>
      </c>
      <c r="V181" s="23">
        <f>SUMIFS(劳育素质!K:K,劳育素质!B:B,B181,劳育素质!D:D,"=志愿服务",劳育素质!F:F,"=A类+B类")</f>
        <v>0</v>
      </c>
      <c r="W181" s="23">
        <f>SUMIFS(劳育素质!K:K,劳育素质!B:B,B181,劳育素质!D:D,"=志愿服务",劳育素质!F:F,"=C类")</f>
        <v>0</v>
      </c>
      <c r="X181" s="23">
        <f t="shared" si="23"/>
        <v>0</v>
      </c>
      <c r="Y181" s="23">
        <f>SUMIFS(劳育素质!K:K,劳育素质!B:B,B181,劳育素质!D:D,"=实习实训")</f>
        <v>0</v>
      </c>
      <c r="Z181" s="23">
        <f t="shared" si="24"/>
        <v>1.475</v>
      </c>
      <c r="AA181" s="23">
        <f>SUMIFS(创新与实践素质!L:L,创新与实践素质!B:B,B181,创新与实践素质!D:D,"=创新创业素质")</f>
        <v>0</v>
      </c>
      <c r="AB181" s="23">
        <f>SUMIFS(创新与实践素质!L:L,创新与实践素质!B:B,B181,创新与实践素质!D:D,"=水平考试")</f>
        <v>0</v>
      </c>
      <c r="AC181" s="23">
        <f>SUMIFS(创新与实践素质!L:L,创新与实践素质!B:B,B181,创新与实践素质!D:D,"=社会实践")</f>
        <v>0</v>
      </c>
      <c r="AD181" s="23">
        <f>_xlfn.MAXIFS(创新与实践素质!L:L,创新与实践素质!B:B,B181,创新与实践素质!D:D,"=社会工作能力（工作表现）",创新与实践素质!G:G,"=上学期")+_xlfn.MAXIFS(创新与实践素质!L:L,创新与实践素质!B:B,B181,创新与实践素质!D:D,"=社会工作能力（工作表现）",创新与实践素质!G:G,"=下学期")</f>
        <v>0</v>
      </c>
      <c r="AE181" s="23">
        <f t="shared" si="25"/>
        <v>0</v>
      </c>
      <c r="AF181" s="23">
        <f t="shared" si="26"/>
        <v>59.2015104166667</v>
      </c>
    </row>
    <row r="182" spans="1:32">
      <c r="A182" s="41" t="s">
        <v>168</v>
      </c>
      <c r="B182" s="31" t="s">
        <v>190</v>
      </c>
      <c r="C182" s="41"/>
      <c r="D182" s="88">
        <f>SUMIFS(德育素质!H:H,德育素质!B:B,B182,德育素质!D:D,"=基本评定分")</f>
        <v>6</v>
      </c>
      <c r="E182" s="88">
        <f>MIN(2,SUMIFS(德育素质!H:H,德育素质!A:A,A182,德育素质!D:D,"=集体评定等级分",德育素质!E:E,"=班级考评等级")+SUMIFS(德育素质!H:H,德育素质!B:B,B182,德育素质!D:D,"=集体评定等级分"))</f>
        <v>2</v>
      </c>
      <c r="F182" s="88">
        <f>MIN(2,SUMIFS(德育素质!H:H,德育素质!B:B,B182,德育素质!D:D,"=社会责任记实分"))</f>
        <v>0</v>
      </c>
      <c r="G182" s="88">
        <f>SUMIFS(德育素质!H:H,德育素质!B:B,B182,德育素质!D:D,"=违纪违规扣分")</f>
        <v>0</v>
      </c>
      <c r="H182" s="88">
        <f>SUMIFS(德育素质!H:H,德育素质!B:B,B182,德育素质!D:D,"=荣誉称号加分")</f>
        <v>0</v>
      </c>
      <c r="I182" s="88">
        <f t="shared" si="18"/>
        <v>2</v>
      </c>
      <c r="J182" s="88">
        <f t="shared" si="19"/>
        <v>8</v>
      </c>
      <c r="K182" s="88">
        <f>(VLOOKUP(B182,智育素质!B:D,3,0)*10+50)*0.6</f>
        <v>47.784</v>
      </c>
      <c r="L182" s="88">
        <f>SUMIFS(体育素质!J:J,体育素质!B:B,B182,体育素质!D:D,"=体育课程成绩",体育素质!E:E,"=体育成绩")/40</f>
        <v>3.525</v>
      </c>
      <c r="M182" s="88">
        <f>SUMIFS(体育素质!L:L,体育素质!B:B,B182,体育素质!D:D,"=校内外体育竞赛")</f>
        <v>0</v>
      </c>
      <c r="N182" s="88">
        <f>SUMIFS(体育素质!L:L,体育素质!B:B,B182,体育素质!D:D,"=校内外体育活动",体育素质!E:E,"=早锻炼")</f>
        <v>0</v>
      </c>
      <c r="O182" s="88">
        <f>SUMIFS(体育素质!L:L,体育素质!B:B,B182,体育素质!D:D,"=校内外体育活动",体育素质!E:E,"=校园跑")</f>
        <v>0.62859375</v>
      </c>
      <c r="P182" s="88">
        <f t="shared" si="20"/>
        <v>0.62859375</v>
      </c>
      <c r="Q182" s="88">
        <f t="shared" si="21"/>
        <v>4.15359375</v>
      </c>
      <c r="R182" s="88">
        <f>MIN(0.5,SUMIFS(美育素质!L:L,美育素质!B:B,B182,美育素质!D:D,"=文化艺术实践"))</f>
        <v>0</v>
      </c>
      <c r="S182" s="88">
        <f>SUMIFS(美育素质!L:L,美育素质!B:B,B182,美育素质!D:D,"=校内外文化艺术竞赛")</f>
        <v>0</v>
      </c>
      <c r="T182" s="88">
        <f t="shared" si="22"/>
        <v>0</v>
      </c>
      <c r="U182" s="88">
        <f>MAX(0,SUMIFS(劳育素质!K:K,劳育素质!B:B,B182,劳育素质!D:D,"=劳动日常考核基础分")+SUMIFS(劳育素质!K:K,劳育素质!B:B,B182,劳育素质!D:D,"=活动与卫生加减分"))</f>
        <v>1.38944444444444</v>
      </c>
      <c r="V182" s="23">
        <f>SUMIFS(劳育素质!K:K,劳育素质!B:B,B182,劳育素质!D:D,"=志愿服务",劳育素质!F:F,"=A类+B类")</f>
        <v>1.95</v>
      </c>
      <c r="W182" s="23">
        <f>SUMIFS(劳育素质!K:K,劳育素质!B:B,B182,劳育素质!D:D,"=志愿服务",劳育素质!F:F,"=C类")</f>
        <v>0</v>
      </c>
      <c r="X182" s="23">
        <f t="shared" si="23"/>
        <v>1.95</v>
      </c>
      <c r="Y182" s="23">
        <f>SUMIFS(劳育素质!K:K,劳育素质!B:B,B182,劳育素质!D:D,"=实习实训")</f>
        <v>0</v>
      </c>
      <c r="Z182" s="23">
        <f t="shared" si="24"/>
        <v>3.33944444444444</v>
      </c>
      <c r="AA182" s="23">
        <f>SUMIFS(创新与实践素质!L:L,创新与实践素质!B:B,B182,创新与实践素质!D:D,"=创新创业素质")</f>
        <v>0</v>
      </c>
      <c r="AB182" s="23">
        <f>SUMIFS(创新与实践素质!L:L,创新与实践素质!B:B,B182,创新与实践素质!D:D,"=水平考试")</f>
        <v>0</v>
      </c>
      <c r="AC182" s="23">
        <f>SUMIFS(创新与实践素质!L:L,创新与实践素质!B:B,B182,创新与实践素质!D:D,"=社会实践")</f>
        <v>0</v>
      </c>
      <c r="AD182" s="23">
        <f>_xlfn.MAXIFS(创新与实践素质!L:L,创新与实践素质!B:B,B182,创新与实践素质!D:D,"=社会工作能力（工作表现）",创新与实践素质!G:G,"=上学期")+_xlfn.MAXIFS(创新与实践素质!L:L,创新与实践素质!B:B,B182,创新与实践素质!D:D,"=社会工作能力（工作表现）",创新与实践素质!G:G,"=下学期")</f>
        <v>0.6</v>
      </c>
      <c r="AE182" s="23">
        <f t="shared" si="25"/>
        <v>0.6</v>
      </c>
      <c r="AF182" s="23">
        <f t="shared" si="26"/>
        <v>63.8770381944444</v>
      </c>
    </row>
    <row r="183" spans="1:32">
      <c r="A183" s="41" t="s">
        <v>168</v>
      </c>
      <c r="B183" s="31" t="s">
        <v>191</v>
      </c>
      <c r="C183" s="41"/>
      <c r="D183" s="88">
        <f>SUMIFS(德育素质!H:H,德育素质!B:B,B183,德育素质!D:D,"=基本评定分")</f>
        <v>5.28</v>
      </c>
      <c r="E183" s="88">
        <f>MIN(2,SUMIFS(德育素质!H:H,德育素质!A:A,A183,德育素质!D:D,"=集体评定等级分",德育素质!E:E,"=班级考评等级")+SUMIFS(德育素质!H:H,德育素质!B:B,B183,德育素质!D:D,"=集体评定等级分"))</f>
        <v>2</v>
      </c>
      <c r="F183" s="88">
        <f>MIN(2,SUMIFS(德育素质!H:H,德育素质!B:B,B183,德育素质!D:D,"=社会责任记实分"))</f>
        <v>0</v>
      </c>
      <c r="G183" s="88">
        <f>SUMIFS(德育素质!H:H,德育素质!B:B,B183,德育素质!D:D,"=违纪违规扣分")</f>
        <v>0</v>
      </c>
      <c r="H183" s="88">
        <f>SUMIFS(德育素质!H:H,德育素质!B:B,B183,德育素质!D:D,"=荣誉称号加分")</f>
        <v>0</v>
      </c>
      <c r="I183" s="88">
        <f t="shared" si="18"/>
        <v>2</v>
      </c>
      <c r="J183" s="88">
        <f t="shared" si="19"/>
        <v>7.28</v>
      </c>
      <c r="K183" s="88">
        <f>(VLOOKUP(B183,智育素质!B:D,3,0)*10+50)*0.6</f>
        <v>45.972</v>
      </c>
      <c r="L183" s="88">
        <f>SUMIFS(体育素质!J:J,体育素质!B:B,B183,体育素质!D:D,"=体育课程成绩",体育素质!E:E,"=体育成绩")/40</f>
        <v>3.82</v>
      </c>
      <c r="M183" s="88">
        <f>SUMIFS(体育素质!L:L,体育素质!B:B,B183,体育素质!D:D,"=校内外体育竞赛")</f>
        <v>0</v>
      </c>
      <c r="N183" s="88">
        <f>SUMIFS(体育素质!L:L,体育素质!B:B,B183,体育素质!D:D,"=校内外体育活动",体育素质!E:E,"=早锻炼")</f>
        <v>0</v>
      </c>
      <c r="O183" s="88">
        <f>SUMIFS(体育素质!L:L,体育素质!B:B,B183,体育素质!D:D,"=校内外体育活动",体育素质!E:E,"=校园跑")</f>
        <v>0.626458333333333</v>
      </c>
      <c r="P183" s="88">
        <f t="shared" si="20"/>
        <v>0.626458333333333</v>
      </c>
      <c r="Q183" s="88">
        <f t="shared" si="21"/>
        <v>4.44645833333333</v>
      </c>
      <c r="R183" s="88">
        <f>MIN(0.5,SUMIFS(美育素质!L:L,美育素质!B:B,B183,美育素质!D:D,"=文化艺术实践"))</f>
        <v>0</v>
      </c>
      <c r="S183" s="88">
        <f>SUMIFS(美育素质!L:L,美育素质!B:B,B183,美育素质!D:D,"=校内外文化艺术竞赛")</f>
        <v>0</v>
      </c>
      <c r="T183" s="88">
        <f t="shared" si="22"/>
        <v>0</v>
      </c>
      <c r="U183" s="88">
        <f>MAX(0,SUMIFS(劳育素质!K:K,劳育素质!B:B,B183,劳育素质!D:D,"=劳动日常考核基础分")+SUMIFS(劳育素质!K:K,劳育素质!B:B,B183,劳育素质!D:D,"=活动与卫生加减分"))</f>
        <v>1.47466666666667</v>
      </c>
      <c r="V183" s="23">
        <f>SUMIFS(劳育素质!K:K,劳育素质!B:B,B183,劳育素质!D:D,"=志愿服务",劳育素质!F:F,"=A类+B类")</f>
        <v>0</v>
      </c>
      <c r="W183" s="23">
        <f>SUMIFS(劳育素质!K:K,劳育素质!B:B,B183,劳育素质!D:D,"=志愿服务",劳育素质!F:F,"=C类")</f>
        <v>0</v>
      </c>
      <c r="X183" s="23">
        <f t="shared" si="23"/>
        <v>0</v>
      </c>
      <c r="Y183" s="23">
        <f>SUMIFS(劳育素质!K:K,劳育素质!B:B,B183,劳育素质!D:D,"=实习实训")</f>
        <v>0</v>
      </c>
      <c r="Z183" s="23">
        <f t="shared" si="24"/>
        <v>1.47466666666667</v>
      </c>
      <c r="AA183" s="23">
        <f>SUMIFS(创新与实践素质!L:L,创新与实践素质!B:B,B183,创新与实践素质!D:D,"=创新创业素质")</f>
        <v>0</v>
      </c>
      <c r="AB183" s="23">
        <f>SUMIFS(创新与实践素质!L:L,创新与实践素质!B:B,B183,创新与实践素质!D:D,"=水平考试")</f>
        <v>0</v>
      </c>
      <c r="AC183" s="23">
        <f>SUMIFS(创新与实践素质!L:L,创新与实践素质!B:B,B183,创新与实践素质!D:D,"=社会实践")</f>
        <v>0</v>
      </c>
      <c r="AD183" s="23">
        <f>_xlfn.MAXIFS(创新与实践素质!L:L,创新与实践素质!B:B,B183,创新与实践素质!D:D,"=社会工作能力（工作表现）",创新与实践素质!G:G,"=上学期")+_xlfn.MAXIFS(创新与实践素质!L:L,创新与实践素质!B:B,B183,创新与实践素质!D:D,"=社会工作能力（工作表现）",创新与实践素质!G:G,"=下学期")</f>
        <v>0</v>
      </c>
      <c r="AE183" s="23">
        <f t="shared" si="25"/>
        <v>0</v>
      </c>
      <c r="AF183" s="23">
        <f t="shared" si="26"/>
        <v>59.173125</v>
      </c>
    </row>
    <row r="184" spans="1:32">
      <c r="A184" s="41" t="s">
        <v>168</v>
      </c>
      <c r="B184" s="31" t="s">
        <v>192</v>
      </c>
      <c r="C184" s="41"/>
      <c r="D184" s="88">
        <f>SUMIFS(德育素质!H:H,德育素质!B:B,B184,德育素质!D:D,"=基本评定分")</f>
        <v>5.28</v>
      </c>
      <c r="E184" s="88">
        <f>MIN(2,SUMIFS(德育素质!H:H,德育素质!A:A,A184,德育素质!D:D,"=集体评定等级分",德育素质!E:E,"=班级考评等级")+SUMIFS(德育素质!H:H,德育素质!B:B,B184,德育素质!D:D,"=集体评定等级分"))</f>
        <v>2</v>
      </c>
      <c r="F184" s="88">
        <f>MIN(2,SUMIFS(德育素质!H:H,德育素质!B:B,B184,德育素质!D:D,"=社会责任记实分"))</f>
        <v>0</v>
      </c>
      <c r="G184" s="88">
        <f>SUMIFS(德育素质!H:H,德育素质!B:B,B184,德育素质!D:D,"=违纪违规扣分")</f>
        <v>0</v>
      </c>
      <c r="H184" s="88">
        <f>SUMIFS(德育素质!H:H,德育素质!B:B,B184,德育素质!D:D,"=荣誉称号加分")</f>
        <v>0</v>
      </c>
      <c r="I184" s="88">
        <f t="shared" si="18"/>
        <v>2</v>
      </c>
      <c r="J184" s="88">
        <f t="shared" si="19"/>
        <v>7.28</v>
      </c>
      <c r="K184" s="88">
        <f>(VLOOKUP(B184,智育素质!B:D,3,0)*10+50)*0.6</f>
        <v>47.34</v>
      </c>
      <c r="L184" s="88">
        <f>SUMIFS(体育素质!J:J,体育素质!B:B,B184,体育素质!D:D,"=体育课程成绩",体育素质!E:E,"=体育成绩")/40</f>
        <v>3.805</v>
      </c>
      <c r="M184" s="88">
        <f>SUMIFS(体育素质!L:L,体育素质!B:B,B184,体育素质!D:D,"=校内外体育竞赛")</f>
        <v>0</v>
      </c>
      <c r="N184" s="88">
        <f>SUMIFS(体育素质!L:L,体育素质!B:B,B184,体育素质!D:D,"=校内外体育活动",体育素质!E:E,"=早锻炼")</f>
        <v>0</v>
      </c>
      <c r="O184" s="88">
        <f>SUMIFS(体育素质!L:L,体育素质!B:B,B184,体育素质!D:D,"=校内外体育活动",体育素质!E:E,"=校园跑")</f>
        <v>0</v>
      </c>
      <c r="P184" s="88">
        <f t="shared" si="20"/>
        <v>0</v>
      </c>
      <c r="Q184" s="88">
        <f t="shared" si="21"/>
        <v>3.805</v>
      </c>
      <c r="R184" s="88">
        <f>MIN(0.5,SUMIFS(美育素质!L:L,美育素质!B:B,B184,美育素质!D:D,"=文化艺术实践"))</f>
        <v>0</v>
      </c>
      <c r="S184" s="88">
        <f>SUMIFS(美育素质!L:L,美育素质!B:B,B184,美育素质!D:D,"=校内外文化艺术竞赛")</f>
        <v>0.1</v>
      </c>
      <c r="T184" s="88">
        <f t="shared" si="22"/>
        <v>0.1</v>
      </c>
      <c r="U184" s="88">
        <f>MAX(0,SUMIFS(劳育素质!K:K,劳育素质!B:B,B184,劳育素质!D:D,"=劳动日常考核基础分")+SUMIFS(劳育素质!K:K,劳育素质!B:B,B184,劳育素质!D:D,"=活动与卫生加减分"))</f>
        <v>1.359</v>
      </c>
      <c r="V184" s="23">
        <f>SUMIFS(劳育素质!K:K,劳育素质!B:B,B184,劳育素质!D:D,"=志愿服务",劳育素质!F:F,"=A类+B类")</f>
        <v>0.6</v>
      </c>
      <c r="W184" s="23">
        <f>SUMIFS(劳育素质!K:K,劳育素质!B:B,B184,劳育素质!D:D,"=志愿服务",劳育素质!F:F,"=C类")</f>
        <v>0</v>
      </c>
      <c r="X184" s="23">
        <f t="shared" si="23"/>
        <v>0.6</v>
      </c>
      <c r="Y184" s="23">
        <f>SUMIFS(劳育素质!K:K,劳育素质!B:B,B184,劳育素质!D:D,"=实习实训")</f>
        <v>0</v>
      </c>
      <c r="Z184" s="23">
        <f t="shared" si="24"/>
        <v>1.959</v>
      </c>
      <c r="AA184" s="23">
        <f>SUMIFS(创新与实践素质!L:L,创新与实践素质!B:B,B184,创新与实践素质!D:D,"=创新创业素质")</f>
        <v>0</v>
      </c>
      <c r="AB184" s="23">
        <f>SUMIFS(创新与实践素质!L:L,创新与实践素质!B:B,B184,创新与实践素质!D:D,"=水平考试")</f>
        <v>0</v>
      </c>
      <c r="AC184" s="23">
        <f>SUMIFS(创新与实践素质!L:L,创新与实践素质!B:B,B184,创新与实践素质!D:D,"=社会实践")</f>
        <v>0</v>
      </c>
      <c r="AD184" s="23">
        <f>_xlfn.MAXIFS(创新与实践素质!L:L,创新与实践素质!B:B,B184,创新与实践素质!D:D,"=社会工作能力（工作表现）",创新与实践素质!G:G,"=上学期")+_xlfn.MAXIFS(创新与实践素质!L:L,创新与实践素质!B:B,B184,创新与实践素质!D:D,"=社会工作能力（工作表现）",创新与实践素质!G:G,"=下学期")</f>
        <v>0</v>
      </c>
      <c r="AE184" s="23">
        <f t="shared" si="25"/>
        <v>0</v>
      </c>
      <c r="AF184" s="23">
        <f t="shared" si="26"/>
        <v>60.484</v>
      </c>
    </row>
    <row r="185" spans="1:32">
      <c r="A185" s="41" t="s">
        <v>168</v>
      </c>
      <c r="B185" s="31" t="s">
        <v>193</v>
      </c>
      <c r="C185" s="41"/>
      <c r="D185" s="88">
        <f>SUMIFS(德育素质!H:H,德育素质!B:B,B185,德育素质!D:D,"=基本评定分")</f>
        <v>5.28</v>
      </c>
      <c r="E185" s="88">
        <f>MIN(2,SUMIFS(德育素质!H:H,德育素质!A:A,A185,德育素质!D:D,"=集体评定等级分",德育素质!E:E,"=班级考评等级")+SUMIFS(德育素质!H:H,德育素质!B:B,B185,德育素质!D:D,"=集体评定等级分"))</f>
        <v>2</v>
      </c>
      <c r="F185" s="88">
        <f>MIN(2,SUMIFS(德育素质!H:H,德育素质!B:B,B185,德育素质!D:D,"=社会责任记实分"))</f>
        <v>0</v>
      </c>
      <c r="G185" s="88">
        <f>SUMIFS(德育素质!H:H,德育素质!B:B,B185,德育素质!D:D,"=违纪违规扣分")</f>
        <v>0</v>
      </c>
      <c r="H185" s="88">
        <f>SUMIFS(德育素质!H:H,德育素质!B:B,B185,德育素质!D:D,"=荣誉称号加分")</f>
        <v>0</v>
      </c>
      <c r="I185" s="88">
        <f t="shared" si="18"/>
        <v>2</v>
      </c>
      <c r="J185" s="88">
        <f t="shared" si="19"/>
        <v>7.28</v>
      </c>
      <c r="K185" s="88">
        <f>(VLOOKUP(B185,智育素质!B:D,3,0)*10+50)*0.6</f>
        <v>48.162</v>
      </c>
      <c r="L185" s="88">
        <f>SUMIFS(体育素质!J:J,体育素质!B:B,B185,体育素质!D:D,"=体育课程成绩",体育素质!E:E,"=体育成绩")/40</f>
        <v>3.535</v>
      </c>
      <c r="M185" s="88">
        <f>SUMIFS(体育素质!L:L,体育素质!B:B,B185,体育素质!D:D,"=校内外体育竞赛")</f>
        <v>0</v>
      </c>
      <c r="N185" s="88">
        <f>SUMIFS(体育素质!L:L,体育素质!B:B,B185,体育素质!D:D,"=校内外体育活动",体育素质!E:E,"=早锻炼")</f>
        <v>0</v>
      </c>
      <c r="O185" s="88">
        <f>SUMIFS(体育素质!L:L,体育素质!B:B,B185,体育素质!D:D,"=校内外体育活动",体育素质!E:E,"=校园跑")</f>
        <v>0.62671875</v>
      </c>
      <c r="P185" s="88">
        <f t="shared" si="20"/>
        <v>0.62671875</v>
      </c>
      <c r="Q185" s="88">
        <f t="shared" si="21"/>
        <v>4.16171875</v>
      </c>
      <c r="R185" s="88">
        <f>MIN(0.5,SUMIFS(美育素质!L:L,美育素质!B:B,B185,美育素质!D:D,"=文化艺术实践"))</f>
        <v>0</v>
      </c>
      <c r="S185" s="88">
        <f>SUMIFS(美育素质!L:L,美育素质!B:B,B185,美育素质!D:D,"=校内外文化艺术竞赛")</f>
        <v>0</v>
      </c>
      <c r="T185" s="88">
        <f t="shared" si="22"/>
        <v>0</v>
      </c>
      <c r="U185" s="88">
        <f>MAX(0,SUMIFS(劳育素质!K:K,劳育素质!B:B,B185,劳育素质!D:D,"=劳动日常考核基础分")+SUMIFS(劳育素质!K:K,劳育素质!B:B,B185,劳育素质!D:D,"=活动与卫生加减分"))</f>
        <v>1.42195238095238</v>
      </c>
      <c r="V185" s="23">
        <f>SUMIFS(劳育素质!K:K,劳育素质!B:B,B185,劳育素质!D:D,"=志愿服务",劳育素质!F:F,"=A类+B类")</f>
        <v>0</v>
      </c>
      <c r="W185" s="23">
        <f>SUMIFS(劳育素质!K:K,劳育素质!B:B,B185,劳育素质!D:D,"=志愿服务",劳育素质!F:F,"=C类")</f>
        <v>0</v>
      </c>
      <c r="X185" s="23">
        <f t="shared" si="23"/>
        <v>0</v>
      </c>
      <c r="Y185" s="23">
        <f>SUMIFS(劳育素质!K:K,劳育素质!B:B,B185,劳育素质!D:D,"=实习实训")</f>
        <v>0</v>
      </c>
      <c r="Z185" s="23">
        <f t="shared" si="24"/>
        <v>1.42195238095238</v>
      </c>
      <c r="AA185" s="23">
        <f>SUMIFS(创新与实践素质!L:L,创新与实践素质!B:B,B185,创新与实践素质!D:D,"=创新创业素质")</f>
        <v>0</v>
      </c>
      <c r="AB185" s="23">
        <f>SUMIFS(创新与实践素质!L:L,创新与实践素质!B:B,B185,创新与实践素质!D:D,"=水平考试")</f>
        <v>0</v>
      </c>
      <c r="AC185" s="23">
        <f>SUMIFS(创新与实践素质!L:L,创新与实践素质!B:B,B185,创新与实践素质!D:D,"=社会实践")</f>
        <v>0</v>
      </c>
      <c r="AD185" s="23">
        <f>_xlfn.MAXIFS(创新与实践素质!L:L,创新与实践素质!B:B,B185,创新与实践素质!D:D,"=社会工作能力（工作表现）",创新与实践素质!G:G,"=上学期")+_xlfn.MAXIFS(创新与实践素质!L:L,创新与实践素质!B:B,B185,创新与实践素质!D:D,"=社会工作能力（工作表现）",创新与实践素质!G:G,"=下学期")</f>
        <v>0</v>
      </c>
      <c r="AE185" s="23">
        <f t="shared" si="25"/>
        <v>0</v>
      </c>
      <c r="AF185" s="23">
        <f t="shared" si="26"/>
        <v>61.0256711309524</v>
      </c>
    </row>
    <row r="186" spans="1:32">
      <c r="A186" s="41" t="s">
        <v>168</v>
      </c>
      <c r="B186" s="31" t="s">
        <v>194</v>
      </c>
      <c r="C186" s="41"/>
      <c r="D186" s="88">
        <f>SUMIFS(德育素质!H:H,德育素质!B:B,B186,德育素质!D:D,"=基本评定分")</f>
        <v>5.28</v>
      </c>
      <c r="E186" s="88">
        <f>MIN(2,SUMIFS(德育素质!H:H,德育素质!A:A,A186,德育素质!D:D,"=集体评定等级分",德育素质!E:E,"=班级考评等级")+SUMIFS(德育素质!H:H,德育素质!B:B,B186,德育素质!D:D,"=集体评定等级分"))</f>
        <v>2</v>
      </c>
      <c r="F186" s="88">
        <f>MIN(2,SUMIFS(德育素质!H:H,德育素质!B:B,B186,德育素质!D:D,"=社会责任记实分"))</f>
        <v>0</v>
      </c>
      <c r="G186" s="88">
        <f>SUMIFS(德育素质!H:H,德育素质!B:B,B186,德育素质!D:D,"=违纪违规扣分")</f>
        <v>0</v>
      </c>
      <c r="H186" s="88">
        <f>SUMIFS(德育素质!H:H,德育素质!B:B,B186,德育素质!D:D,"=荣誉称号加分")</f>
        <v>0</v>
      </c>
      <c r="I186" s="88">
        <f t="shared" si="18"/>
        <v>2</v>
      </c>
      <c r="J186" s="88">
        <f t="shared" si="19"/>
        <v>7.28</v>
      </c>
      <c r="K186" s="88">
        <f>(VLOOKUP(B186,智育素质!B:D,3,0)*10+50)*0.6</f>
        <v>45.93</v>
      </c>
      <c r="L186" s="88">
        <f>SUMIFS(体育素质!J:J,体育素质!B:B,B186,体育素质!D:D,"=体育课程成绩",体育素质!E:E,"=体育成绩")/40</f>
        <v>3.455</v>
      </c>
      <c r="M186" s="88">
        <f>SUMIFS(体育素质!L:L,体育素质!B:B,B186,体育素质!D:D,"=校内外体育竞赛")</f>
        <v>0</v>
      </c>
      <c r="N186" s="88">
        <f>SUMIFS(体育素质!L:L,体育素质!B:B,B186,体育素质!D:D,"=校内外体育活动",体育素质!E:E,"=早锻炼")</f>
        <v>0</v>
      </c>
      <c r="O186" s="88">
        <f>SUMIFS(体育素质!L:L,体育素质!B:B,B186,体育素质!D:D,"=校内外体育活动",体育素质!E:E,"=校园跑")</f>
        <v>0</v>
      </c>
      <c r="P186" s="88">
        <f t="shared" si="20"/>
        <v>0</v>
      </c>
      <c r="Q186" s="88">
        <f t="shared" si="21"/>
        <v>3.455</v>
      </c>
      <c r="R186" s="88">
        <f>MIN(0.5,SUMIFS(美育素质!L:L,美育素质!B:B,B186,美育素质!D:D,"=文化艺术实践"))</f>
        <v>0</v>
      </c>
      <c r="S186" s="88">
        <f>SUMIFS(美育素质!L:L,美育素质!B:B,B186,美育素质!D:D,"=校内外文化艺术竞赛")</f>
        <v>0</v>
      </c>
      <c r="T186" s="88">
        <f t="shared" si="22"/>
        <v>0</v>
      </c>
      <c r="U186" s="88">
        <f>MAX(0,SUMIFS(劳育素质!K:K,劳育素质!B:B,B186,劳育素质!D:D,"=劳动日常考核基础分")+SUMIFS(劳育素质!K:K,劳育素质!B:B,B186,劳育素质!D:D,"=活动与卫生加减分"))</f>
        <v>1.475</v>
      </c>
      <c r="V186" s="23">
        <f>SUMIFS(劳育素质!K:K,劳育素质!B:B,B186,劳育素质!D:D,"=志愿服务",劳育素质!F:F,"=A类+B类")</f>
        <v>0</v>
      </c>
      <c r="W186" s="23">
        <f>SUMIFS(劳育素质!K:K,劳育素质!B:B,B186,劳育素质!D:D,"=志愿服务",劳育素质!F:F,"=C类")</f>
        <v>0</v>
      </c>
      <c r="X186" s="23">
        <f t="shared" si="23"/>
        <v>0</v>
      </c>
      <c r="Y186" s="23">
        <f>SUMIFS(劳育素质!K:K,劳育素质!B:B,B186,劳育素质!D:D,"=实习实训")</f>
        <v>0</v>
      </c>
      <c r="Z186" s="23">
        <f t="shared" si="24"/>
        <v>1.475</v>
      </c>
      <c r="AA186" s="23">
        <f>SUMIFS(创新与实践素质!L:L,创新与实践素质!B:B,B186,创新与实践素质!D:D,"=创新创业素质")</f>
        <v>0</v>
      </c>
      <c r="AB186" s="23">
        <f>SUMIFS(创新与实践素质!L:L,创新与实践素质!B:B,B186,创新与实践素质!D:D,"=水平考试")</f>
        <v>0</v>
      </c>
      <c r="AC186" s="23">
        <f>SUMIFS(创新与实践素质!L:L,创新与实践素质!B:B,B186,创新与实践素质!D:D,"=社会实践")</f>
        <v>0</v>
      </c>
      <c r="AD186" s="23">
        <f>_xlfn.MAXIFS(创新与实践素质!L:L,创新与实践素质!B:B,B186,创新与实践素质!D:D,"=社会工作能力（工作表现）",创新与实践素质!G:G,"=上学期")+_xlfn.MAXIFS(创新与实践素质!L:L,创新与实践素质!B:B,B186,创新与实践素质!D:D,"=社会工作能力（工作表现）",创新与实践素质!G:G,"=下学期")</f>
        <v>0</v>
      </c>
      <c r="AE186" s="23">
        <f t="shared" si="25"/>
        <v>0</v>
      </c>
      <c r="AF186" s="23">
        <f t="shared" si="26"/>
        <v>58.14</v>
      </c>
    </row>
    <row r="187" spans="1:32">
      <c r="A187" s="41" t="s">
        <v>168</v>
      </c>
      <c r="B187" s="31" t="s">
        <v>195</v>
      </c>
      <c r="C187" s="41"/>
      <c r="D187" s="88">
        <f>SUMIFS(德育素质!H:H,德育素质!B:B,B187,德育素质!D:D,"=基本评定分")</f>
        <v>6</v>
      </c>
      <c r="E187" s="88">
        <f>MIN(2,SUMIFS(德育素质!H:H,德育素质!A:A,A187,德育素质!D:D,"=集体评定等级分",德育素质!E:E,"=班级考评等级")+SUMIFS(德育素质!H:H,德育素质!B:B,B187,德育素质!D:D,"=集体评定等级分"))</f>
        <v>2</v>
      </c>
      <c r="F187" s="88">
        <f>MIN(2,SUMIFS(德育素质!H:H,德育素质!B:B,B187,德育素质!D:D,"=社会责任记实分"))</f>
        <v>0</v>
      </c>
      <c r="G187" s="88">
        <f>SUMIFS(德育素质!H:H,德育素质!B:B,B187,德育素质!D:D,"=违纪违规扣分")</f>
        <v>0</v>
      </c>
      <c r="H187" s="88">
        <f>SUMIFS(德育素质!H:H,德育素质!B:B,B187,德育素质!D:D,"=荣誉称号加分")</f>
        <v>0</v>
      </c>
      <c r="I187" s="88">
        <f t="shared" si="18"/>
        <v>2</v>
      </c>
      <c r="J187" s="88">
        <f t="shared" si="19"/>
        <v>8</v>
      </c>
      <c r="K187" s="88">
        <f>(VLOOKUP(B187,智育素质!B:D,3,0)*10+50)*0.6</f>
        <v>47.13</v>
      </c>
      <c r="L187" s="88">
        <f>SUMIFS(体育素质!J:J,体育素质!B:B,B187,体育素质!D:D,"=体育课程成绩",体育素质!E:E,"=体育成绩")/40</f>
        <v>3.85</v>
      </c>
      <c r="M187" s="88">
        <f>SUMIFS(体育素质!L:L,体育素质!B:B,B187,体育素质!D:D,"=校内外体育竞赛")</f>
        <v>0.125</v>
      </c>
      <c r="N187" s="88">
        <f>SUMIFS(体育素质!L:L,体育素质!B:B,B187,体育素质!D:D,"=校内外体育活动",体育素质!E:E,"=早锻炼")</f>
        <v>0</v>
      </c>
      <c r="O187" s="88">
        <f>SUMIFS(体育素质!L:L,体育素质!B:B,B187,体育素质!D:D,"=校内外体育活动",体育素质!E:E,"=校园跑")</f>
        <v>0.644479166666667</v>
      </c>
      <c r="P187" s="88">
        <f t="shared" si="20"/>
        <v>0.769479166666667</v>
      </c>
      <c r="Q187" s="88">
        <f t="shared" si="21"/>
        <v>4.61947916666667</v>
      </c>
      <c r="R187" s="88">
        <f>MIN(0.5,SUMIFS(美育素质!L:L,美育素质!B:B,B187,美育素质!D:D,"=文化艺术实践"))</f>
        <v>0</v>
      </c>
      <c r="S187" s="88">
        <f>SUMIFS(美育素质!L:L,美育素质!B:B,B187,美育素质!D:D,"=校内外文化艺术竞赛")</f>
        <v>0</v>
      </c>
      <c r="T187" s="88">
        <f t="shared" si="22"/>
        <v>0</v>
      </c>
      <c r="U187" s="88">
        <f>MAX(0,SUMIFS(劳育素质!K:K,劳育素质!B:B,B187,劳育素质!D:D,"=劳动日常考核基础分")+SUMIFS(劳育素质!K:K,劳育素质!B:B,B187,劳育素质!D:D,"=活动与卫生加减分"))</f>
        <v>1.3665</v>
      </c>
      <c r="V187" s="23">
        <f>SUMIFS(劳育素质!K:K,劳育素质!B:B,B187,劳育素质!D:D,"=志愿服务",劳育素质!F:F,"=A类+B类")</f>
        <v>0</v>
      </c>
      <c r="W187" s="23">
        <f>SUMIFS(劳育素质!K:K,劳育素质!B:B,B187,劳育素质!D:D,"=志愿服务",劳育素质!F:F,"=C类")</f>
        <v>0</v>
      </c>
      <c r="X187" s="23">
        <f t="shared" si="23"/>
        <v>0</v>
      </c>
      <c r="Y187" s="23">
        <f>SUMIFS(劳育素质!K:K,劳育素质!B:B,B187,劳育素质!D:D,"=实习实训")</f>
        <v>0</v>
      </c>
      <c r="Z187" s="23">
        <f t="shared" si="24"/>
        <v>1.3665</v>
      </c>
      <c r="AA187" s="23">
        <f>SUMIFS(创新与实践素质!L:L,创新与实践素质!B:B,B187,创新与实践素质!D:D,"=创新创业素质")</f>
        <v>0</v>
      </c>
      <c r="AB187" s="23">
        <f>SUMIFS(创新与实践素质!L:L,创新与实践素质!B:B,B187,创新与实践素质!D:D,"=水平考试")</f>
        <v>0</v>
      </c>
      <c r="AC187" s="23">
        <f>SUMIFS(创新与实践素质!L:L,创新与实践素质!B:B,B187,创新与实践素质!D:D,"=社会实践")</f>
        <v>0</v>
      </c>
      <c r="AD187" s="23">
        <f>_xlfn.MAXIFS(创新与实践素质!L:L,创新与实践素质!B:B,B187,创新与实践素质!D:D,"=社会工作能力（工作表现）",创新与实践素质!G:G,"=上学期")+_xlfn.MAXIFS(创新与实践素质!L:L,创新与实践素质!B:B,B187,创新与实践素质!D:D,"=社会工作能力（工作表现）",创新与实践素质!G:G,"=下学期")</f>
        <v>0.8</v>
      </c>
      <c r="AE187" s="23">
        <f t="shared" si="25"/>
        <v>0.8</v>
      </c>
      <c r="AF187" s="23">
        <f t="shared" si="26"/>
        <v>61.9159791666667</v>
      </c>
    </row>
    <row r="188" spans="1:32">
      <c r="A188" s="41" t="s">
        <v>168</v>
      </c>
      <c r="B188" s="31" t="s">
        <v>196</v>
      </c>
      <c r="C188" s="41"/>
      <c r="D188" s="88">
        <f>SUMIFS(德育素质!H:H,德育素质!B:B,B188,德育素质!D:D,"=基本评定分")</f>
        <v>5.28</v>
      </c>
      <c r="E188" s="88">
        <f>MIN(2,SUMIFS(德育素质!H:H,德育素质!A:A,A188,德育素质!D:D,"=集体评定等级分",德育素质!E:E,"=班级考评等级")+SUMIFS(德育素质!H:H,德育素质!B:B,B188,德育素质!D:D,"=集体评定等级分"))</f>
        <v>2</v>
      </c>
      <c r="F188" s="88">
        <f>MIN(2,SUMIFS(德育素质!H:H,德育素质!B:B,B188,德育素质!D:D,"=社会责任记实分"))</f>
        <v>0</v>
      </c>
      <c r="G188" s="88">
        <f>SUMIFS(德育素质!H:H,德育素质!B:B,B188,德育素质!D:D,"=违纪违规扣分")</f>
        <v>0</v>
      </c>
      <c r="H188" s="88">
        <f>SUMIFS(德育素质!H:H,德育素质!B:B,B188,德育素质!D:D,"=荣誉称号加分")</f>
        <v>0</v>
      </c>
      <c r="I188" s="88">
        <f t="shared" si="18"/>
        <v>2</v>
      </c>
      <c r="J188" s="88">
        <f t="shared" si="19"/>
        <v>7.28</v>
      </c>
      <c r="K188" s="88">
        <f>(VLOOKUP(B188,智育素质!B:D,3,0)*10+50)*0.6</f>
        <v>46.734</v>
      </c>
      <c r="L188" s="88">
        <f>SUMIFS(体育素质!J:J,体育素质!B:B,B188,体育素质!D:D,"=体育课程成绩",体育素质!E:E,"=体育成绩")/40</f>
        <v>3.355</v>
      </c>
      <c r="M188" s="88">
        <f>SUMIFS(体育素质!L:L,体育素质!B:B,B188,体育素质!D:D,"=校内外体育竞赛")</f>
        <v>0</v>
      </c>
      <c r="N188" s="88">
        <f>SUMIFS(体育素质!L:L,体育素质!B:B,B188,体育素质!D:D,"=校内外体育活动",体育素质!E:E,"=早锻炼")</f>
        <v>0</v>
      </c>
      <c r="O188" s="88">
        <f>SUMIFS(体育素质!L:L,体育素质!B:B,B188,体育素质!D:D,"=校内外体育活动",体育素质!E:E,"=校园跑")</f>
        <v>0.6253125</v>
      </c>
      <c r="P188" s="88">
        <f t="shared" si="20"/>
        <v>0.6253125</v>
      </c>
      <c r="Q188" s="88">
        <f t="shared" si="21"/>
        <v>3.9803125</v>
      </c>
      <c r="R188" s="88">
        <f>MIN(0.5,SUMIFS(美育素质!L:L,美育素质!B:B,B188,美育素质!D:D,"=文化艺术实践"))</f>
        <v>0</v>
      </c>
      <c r="S188" s="88">
        <f>SUMIFS(美育素质!L:L,美育素质!B:B,B188,美育素质!D:D,"=校内外文化艺术竞赛")</f>
        <v>0</v>
      </c>
      <c r="T188" s="88">
        <f t="shared" si="22"/>
        <v>0</v>
      </c>
      <c r="U188" s="88">
        <f>MAX(0,SUMIFS(劳育素质!K:K,劳育素质!B:B,B188,劳育素质!D:D,"=劳动日常考核基础分")+SUMIFS(劳育素质!K:K,劳育素质!B:B,B188,劳育素质!D:D,"=活动与卫生加减分"))</f>
        <v>1.39777777777778</v>
      </c>
      <c r="V188" s="23">
        <f>SUMIFS(劳育素质!K:K,劳育素质!B:B,B188,劳育素质!D:D,"=志愿服务",劳育素质!F:F,"=A类+B类")</f>
        <v>0</v>
      </c>
      <c r="W188" s="23">
        <f>SUMIFS(劳育素质!K:K,劳育素质!B:B,B188,劳育素质!D:D,"=志愿服务",劳育素质!F:F,"=C类")</f>
        <v>0</v>
      </c>
      <c r="X188" s="23">
        <f t="shared" si="23"/>
        <v>0</v>
      </c>
      <c r="Y188" s="23">
        <f>SUMIFS(劳育素质!K:K,劳育素质!B:B,B188,劳育素质!D:D,"=实习实训")</f>
        <v>0</v>
      </c>
      <c r="Z188" s="23">
        <f t="shared" si="24"/>
        <v>1.39777777777778</v>
      </c>
      <c r="AA188" s="23">
        <f>SUMIFS(创新与实践素质!L:L,创新与实践素质!B:B,B188,创新与实践素质!D:D,"=创新创业素质")</f>
        <v>0</v>
      </c>
      <c r="AB188" s="23">
        <f>SUMIFS(创新与实践素质!L:L,创新与实践素质!B:B,B188,创新与实践素质!D:D,"=水平考试")</f>
        <v>0</v>
      </c>
      <c r="AC188" s="23">
        <f>SUMIFS(创新与实践素质!L:L,创新与实践素质!B:B,B188,创新与实践素质!D:D,"=社会实践")</f>
        <v>0</v>
      </c>
      <c r="AD188" s="23">
        <f>_xlfn.MAXIFS(创新与实践素质!L:L,创新与实践素质!B:B,B188,创新与实践素质!D:D,"=社会工作能力（工作表现）",创新与实践素质!G:G,"=上学期")+_xlfn.MAXIFS(创新与实践素质!L:L,创新与实践素质!B:B,B188,创新与实践素质!D:D,"=社会工作能力（工作表现）",创新与实践素质!G:G,"=下学期")</f>
        <v>0</v>
      </c>
      <c r="AE188" s="23">
        <f t="shared" si="25"/>
        <v>0</v>
      </c>
      <c r="AF188" s="23">
        <f t="shared" si="26"/>
        <v>59.3920902777778</v>
      </c>
    </row>
    <row r="189" spans="1:32">
      <c r="A189" s="41" t="s">
        <v>168</v>
      </c>
      <c r="B189" s="31" t="s">
        <v>197</v>
      </c>
      <c r="C189" s="41"/>
      <c r="D189" s="88">
        <f>SUMIFS(德育素质!H:H,德育素质!B:B,B189,德育素质!D:D,"=基本评定分")</f>
        <v>5.28</v>
      </c>
      <c r="E189" s="88">
        <f>MIN(2,SUMIFS(德育素质!H:H,德育素质!A:A,A189,德育素质!D:D,"=集体评定等级分",德育素质!E:E,"=班级考评等级")+SUMIFS(德育素质!H:H,德育素质!B:B,B189,德育素质!D:D,"=集体评定等级分"))</f>
        <v>2</v>
      </c>
      <c r="F189" s="88">
        <f>MIN(2,SUMIFS(德育素质!H:H,德育素质!B:B,B189,德育素质!D:D,"=社会责任记实分"))</f>
        <v>0</v>
      </c>
      <c r="G189" s="88">
        <f>SUMIFS(德育素质!H:H,德育素质!B:B,B189,德育素质!D:D,"=违纪违规扣分")</f>
        <v>0</v>
      </c>
      <c r="H189" s="88">
        <f>SUMIFS(德育素质!H:H,德育素质!B:B,B189,德育素质!D:D,"=荣誉称号加分")</f>
        <v>0</v>
      </c>
      <c r="I189" s="88">
        <f t="shared" si="18"/>
        <v>2</v>
      </c>
      <c r="J189" s="88">
        <f t="shared" si="19"/>
        <v>7.28</v>
      </c>
      <c r="K189" s="88">
        <f>(VLOOKUP(B189,智育素质!B:D,3,0)*10+50)*0.6</f>
        <v>47.334</v>
      </c>
      <c r="L189" s="88">
        <f>SUMIFS(体育素质!J:J,体育素质!B:B,B189,体育素质!D:D,"=体育课程成绩",体育素质!E:E,"=体育成绩")/40</f>
        <v>3.6</v>
      </c>
      <c r="M189" s="88">
        <f>SUMIFS(体育素质!L:L,体育素质!B:B,B189,体育素质!D:D,"=校内外体育竞赛")</f>
        <v>0</v>
      </c>
      <c r="N189" s="88">
        <f>SUMIFS(体育素质!L:L,体育素质!B:B,B189,体育素质!D:D,"=校内外体育活动",体育素质!E:E,"=早锻炼")</f>
        <v>0</v>
      </c>
      <c r="O189" s="88">
        <f>SUMIFS(体育素质!L:L,体育素质!B:B,B189,体育素质!D:D,"=校内外体育活动",体育素质!E:E,"=校园跑")</f>
        <v>0.132708333333333</v>
      </c>
      <c r="P189" s="88">
        <f t="shared" si="20"/>
        <v>0.132708333333333</v>
      </c>
      <c r="Q189" s="88">
        <f t="shared" si="21"/>
        <v>3.73270833333333</v>
      </c>
      <c r="R189" s="88">
        <f>MIN(0.5,SUMIFS(美育素质!L:L,美育素质!B:B,B189,美育素质!D:D,"=文化艺术实践"))</f>
        <v>0</v>
      </c>
      <c r="S189" s="88">
        <f>SUMIFS(美育素质!L:L,美育素质!B:B,B189,美育素质!D:D,"=校内外文化艺术竞赛")</f>
        <v>0</v>
      </c>
      <c r="T189" s="88">
        <f t="shared" si="22"/>
        <v>0</v>
      </c>
      <c r="U189" s="88">
        <f>MAX(0,SUMIFS(劳育素质!K:K,劳育素质!B:B,B189,劳育素质!D:D,"=劳动日常考核基础分")+SUMIFS(劳育素质!K:K,劳育素质!B:B,B189,劳育素质!D:D,"=活动与卫生加减分"))</f>
        <v>1.42195238095238</v>
      </c>
      <c r="V189" s="23">
        <f>SUMIFS(劳育素质!K:K,劳育素质!B:B,B189,劳育素质!D:D,"=志愿服务",劳育素质!F:F,"=A类+B类")</f>
        <v>0</v>
      </c>
      <c r="W189" s="23">
        <f>SUMIFS(劳育素质!K:K,劳育素质!B:B,B189,劳育素质!D:D,"=志愿服务",劳育素质!F:F,"=C类")</f>
        <v>0</v>
      </c>
      <c r="X189" s="23">
        <f t="shared" si="23"/>
        <v>0</v>
      </c>
      <c r="Y189" s="23">
        <f>SUMIFS(劳育素质!K:K,劳育素质!B:B,B189,劳育素质!D:D,"=实习实训")</f>
        <v>0</v>
      </c>
      <c r="Z189" s="23">
        <f t="shared" si="24"/>
        <v>1.42195238095238</v>
      </c>
      <c r="AA189" s="23">
        <f>SUMIFS(创新与实践素质!L:L,创新与实践素质!B:B,B189,创新与实践素质!D:D,"=创新创业素质")</f>
        <v>0</v>
      </c>
      <c r="AB189" s="23">
        <f>SUMIFS(创新与实践素质!L:L,创新与实践素质!B:B,B189,创新与实践素质!D:D,"=水平考试")</f>
        <v>0</v>
      </c>
      <c r="AC189" s="23">
        <f>SUMIFS(创新与实践素质!L:L,创新与实践素质!B:B,B189,创新与实践素质!D:D,"=社会实践")</f>
        <v>0</v>
      </c>
      <c r="AD189" s="23">
        <f>_xlfn.MAXIFS(创新与实践素质!L:L,创新与实践素质!B:B,B189,创新与实践素质!D:D,"=社会工作能力（工作表现）",创新与实践素质!G:G,"=上学期")+_xlfn.MAXIFS(创新与实践素质!L:L,创新与实践素质!B:B,B189,创新与实践素质!D:D,"=社会工作能力（工作表现）",创新与实践素质!G:G,"=下学期")</f>
        <v>0</v>
      </c>
      <c r="AE189" s="23">
        <f t="shared" si="25"/>
        <v>0</v>
      </c>
      <c r="AF189" s="23">
        <f t="shared" si="26"/>
        <v>59.7686607142857</v>
      </c>
    </row>
    <row r="190" spans="1:32">
      <c r="A190" s="41" t="s">
        <v>168</v>
      </c>
      <c r="B190" s="31" t="s">
        <v>198</v>
      </c>
      <c r="C190" s="41"/>
      <c r="D190" s="88">
        <f>SUMIFS(德育素质!H:H,德育素质!B:B,B190,德育素质!D:D,"=基本评定分")</f>
        <v>5.28</v>
      </c>
      <c r="E190" s="88">
        <f>MIN(2,SUMIFS(德育素质!H:H,德育素质!A:A,A190,德育素质!D:D,"=集体评定等级分",德育素质!E:E,"=班级考评等级")+SUMIFS(德育素质!H:H,德育素质!B:B,B190,德育素质!D:D,"=集体评定等级分"))</f>
        <v>2</v>
      </c>
      <c r="F190" s="88">
        <f>MIN(2,SUMIFS(德育素质!H:H,德育素质!B:B,B190,德育素质!D:D,"=社会责任记实分"))</f>
        <v>0</v>
      </c>
      <c r="G190" s="88">
        <f>SUMIFS(德育素质!H:H,德育素质!B:B,B190,德育素质!D:D,"=违纪违规扣分")</f>
        <v>0</v>
      </c>
      <c r="H190" s="88">
        <f>SUMIFS(德育素质!H:H,德育素质!B:B,B190,德育素质!D:D,"=荣誉称号加分")</f>
        <v>0</v>
      </c>
      <c r="I190" s="88">
        <f t="shared" si="18"/>
        <v>2</v>
      </c>
      <c r="J190" s="88">
        <f t="shared" si="19"/>
        <v>7.28</v>
      </c>
      <c r="K190" s="88">
        <f>(VLOOKUP(B190,智育素质!B:D,3,0)*10+50)*0.6</f>
        <v>46.326</v>
      </c>
      <c r="L190" s="88">
        <f>SUMIFS(体育素质!J:J,体育素质!B:B,B190,体育素质!D:D,"=体育课程成绩",体育素质!E:E,"=体育成绩")/40</f>
        <v>3.315</v>
      </c>
      <c r="M190" s="88">
        <f>SUMIFS(体育素质!L:L,体育素质!B:B,B190,体育素质!D:D,"=校内外体育竞赛")</f>
        <v>0</v>
      </c>
      <c r="N190" s="88">
        <f>SUMIFS(体育素质!L:L,体育素质!B:B,B190,体育素质!D:D,"=校内外体育活动",体育素质!E:E,"=早锻炼")</f>
        <v>0</v>
      </c>
      <c r="O190" s="88">
        <f>SUMIFS(体育素质!L:L,体育素质!B:B,B190,体育素质!D:D,"=校内外体育活动",体育素质!E:E,"=校园跑")</f>
        <v>0.63078125</v>
      </c>
      <c r="P190" s="88">
        <f t="shared" si="20"/>
        <v>0.63078125</v>
      </c>
      <c r="Q190" s="88">
        <f t="shared" si="21"/>
        <v>3.94578125</v>
      </c>
      <c r="R190" s="88">
        <f>MIN(0.5,SUMIFS(美育素质!L:L,美育素质!B:B,B190,美育素质!D:D,"=文化艺术实践"))</f>
        <v>0</v>
      </c>
      <c r="S190" s="88">
        <f>SUMIFS(美育素质!L:L,美育素质!B:B,B190,美育素质!D:D,"=校内外文化艺术竞赛")</f>
        <v>0</v>
      </c>
      <c r="T190" s="88">
        <f t="shared" si="22"/>
        <v>0</v>
      </c>
      <c r="U190" s="88">
        <f>MAX(0,SUMIFS(劳育素质!K:K,劳育素质!B:B,B190,劳育素质!D:D,"=劳动日常考核基础分")+SUMIFS(劳育素质!K:K,劳育素质!B:B,B190,劳育素质!D:D,"=活动与卫生加减分"))</f>
        <v>1.38944444444444</v>
      </c>
      <c r="V190" s="23">
        <f>SUMIFS(劳育素质!K:K,劳育素质!B:B,B190,劳育素质!D:D,"=志愿服务",劳育素质!F:F,"=A类+B类")</f>
        <v>0</v>
      </c>
      <c r="W190" s="23">
        <f>SUMIFS(劳育素质!K:K,劳育素质!B:B,B190,劳育素质!D:D,"=志愿服务",劳育素质!F:F,"=C类")</f>
        <v>0</v>
      </c>
      <c r="X190" s="23">
        <f t="shared" si="23"/>
        <v>0</v>
      </c>
      <c r="Y190" s="23">
        <f>SUMIFS(劳育素质!K:K,劳育素质!B:B,B190,劳育素质!D:D,"=实习实训")</f>
        <v>0</v>
      </c>
      <c r="Z190" s="23">
        <f t="shared" si="24"/>
        <v>1.38944444444444</v>
      </c>
      <c r="AA190" s="23">
        <f>SUMIFS(创新与实践素质!L:L,创新与实践素质!B:B,B190,创新与实践素质!D:D,"=创新创业素质")</f>
        <v>0</v>
      </c>
      <c r="AB190" s="23">
        <f>SUMIFS(创新与实践素质!L:L,创新与实践素质!B:B,B190,创新与实践素质!D:D,"=水平考试")</f>
        <v>0</v>
      </c>
      <c r="AC190" s="23">
        <f>SUMIFS(创新与实践素质!L:L,创新与实践素质!B:B,B190,创新与实践素质!D:D,"=社会实践")</f>
        <v>0</v>
      </c>
      <c r="AD190" s="23">
        <f>_xlfn.MAXIFS(创新与实践素质!L:L,创新与实践素质!B:B,B190,创新与实践素质!D:D,"=社会工作能力（工作表现）",创新与实践素质!G:G,"=上学期")+_xlfn.MAXIFS(创新与实践素质!L:L,创新与实践素质!B:B,B190,创新与实践素质!D:D,"=社会工作能力（工作表现）",创新与实践素质!G:G,"=下学期")</f>
        <v>0</v>
      </c>
      <c r="AE190" s="23">
        <f t="shared" si="25"/>
        <v>0</v>
      </c>
      <c r="AF190" s="23">
        <f t="shared" si="26"/>
        <v>58.9412256944444</v>
      </c>
    </row>
    <row r="191" spans="1:32">
      <c r="A191" s="41" t="s">
        <v>168</v>
      </c>
      <c r="B191" s="31" t="s">
        <v>199</v>
      </c>
      <c r="C191" s="41"/>
      <c r="D191" s="88">
        <f>SUMIFS(德育素质!H:H,德育素质!B:B,B191,德育素质!D:D,"=基本评定分")</f>
        <v>5.28</v>
      </c>
      <c r="E191" s="88">
        <f>MIN(2,SUMIFS(德育素质!H:H,德育素质!A:A,A191,德育素质!D:D,"=集体评定等级分",德育素质!E:E,"=班级考评等级")+SUMIFS(德育素质!H:H,德育素质!B:B,B191,德育素质!D:D,"=集体评定等级分"))</f>
        <v>2</v>
      </c>
      <c r="F191" s="88">
        <f>MIN(2,SUMIFS(德育素质!H:H,德育素质!B:B,B191,德育素质!D:D,"=社会责任记实分"))</f>
        <v>0</v>
      </c>
      <c r="G191" s="88">
        <f>SUMIFS(德育素质!H:H,德育素质!B:B,B191,德育素质!D:D,"=违纪违规扣分")</f>
        <v>0</v>
      </c>
      <c r="H191" s="88">
        <f>SUMIFS(德育素质!H:H,德育素质!B:B,B191,德育素质!D:D,"=荣誉称号加分")</f>
        <v>0</v>
      </c>
      <c r="I191" s="88">
        <f t="shared" si="18"/>
        <v>2</v>
      </c>
      <c r="J191" s="88">
        <f t="shared" si="19"/>
        <v>7.28</v>
      </c>
      <c r="K191" s="88">
        <f>(VLOOKUP(B191,智育素质!B:D,3,0)*10+50)*0.6</f>
        <v>44.808</v>
      </c>
      <c r="L191" s="88">
        <f>SUMIFS(体育素质!J:J,体育素质!B:B,B191,体育素质!D:D,"=体育课程成绩",体育素质!E:E,"=体育成绩")/40</f>
        <v>3.53</v>
      </c>
      <c r="M191" s="88">
        <f>SUMIFS(体育素质!L:L,体育素质!B:B,B191,体育素质!D:D,"=校内外体育竞赛")</f>
        <v>0</v>
      </c>
      <c r="N191" s="88">
        <f>SUMIFS(体育素质!L:L,体育素质!B:B,B191,体育素质!D:D,"=校内外体育活动",体育素质!E:E,"=早锻炼")</f>
        <v>0</v>
      </c>
      <c r="O191" s="88">
        <f>SUMIFS(体育素质!L:L,体育素质!B:B,B191,体育素质!D:D,"=校内外体育活动",体育素质!E:E,"=校园跑")</f>
        <v>0.639166666666667</v>
      </c>
      <c r="P191" s="88">
        <f t="shared" si="20"/>
        <v>0.639166666666667</v>
      </c>
      <c r="Q191" s="88">
        <f t="shared" si="21"/>
        <v>4.16916666666667</v>
      </c>
      <c r="R191" s="88">
        <f>MIN(0.5,SUMIFS(美育素质!L:L,美育素质!B:B,B191,美育素质!D:D,"=文化艺术实践"))</f>
        <v>0</v>
      </c>
      <c r="S191" s="88">
        <f>SUMIFS(美育素质!L:L,美育素质!B:B,B191,美育素质!D:D,"=校内外文化艺术竞赛")</f>
        <v>0</v>
      </c>
      <c r="T191" s="88">
        <f t="shared" si="22"/>
        <v>0</v>
      </c>
      <c r="U191" s="88">
        <f>MAX(0,SUMIFS(劳育素质!K:K,劳育素质!B:B,B191,劳育素质!D:D,"=劳动日常考核基础分")+SUMIFS(劳育素质!K:K,劳育素质!B:B,B191,劳育素质!D:D,"=活动与卫生加减分"))</f>
        <v>1.30486666666667</v>
      </c>
      <c r="V191" s="23">
        <f>SUMIFS(劳育素质!K:K,劳育素质!B:B,B191,劳育素质!D:D,"=志愿服务",劳育素质!F:F,"=A类+B类")</f>
        <v>0</v>
      </c>
      <c r="W191" s="23">
        <f>SUMIFS(劳育素质!K:K,劳育素质!B:B,B191,劳育素质!D:D,"=志愿服务",劳育素质!F:F,"=C类")</f>
        <v>0</v>
      </c>
      <c r="X191" s="23">
        <f t="shared" si="23"/>
        <v>0</v>
      </c>
      <c r="Y191" s="23">
        <f>SUMIFS(劳育素质!K:K,劳育素质!B:B,B191,劳育素质!D:D,"=实习实训")</f>
        <v>0</v>
      </c>
      <c r="Z191" s="23">
        <f t="shared" si="24"/>
        <v>1.30486666666667</v>
      </c>
      <c r="AA191" s="23">
        <f>SUMIFS(创新与实践素质!L:L,创新与实践素质!B:B,B191,创新与实践素质!D:D,"=创新创业素质")</f>
        <v>0</v>
      </c>
      <c r="AB191" s="23">
        <f>SUMIFS(创新与实践素质!L:L,创新与实践素质!B:B,B191,创新与实践素质!D:D,"=水平考试")</f>
        <v>0</v>
      </c>
      <c r="AC191" s="23">
        <f>SUMIFS(创新与实践素质!L:L,创新与实践素质!B:B,B191,创新与实践素质!D:D,"=社会实践")</f>
        <v>0</v>
      </c>
      <c r="AD191" s="23">
        <f>_xlfn.MAXIFS(创新与实践素质!L:L,创新与实践素质!B:B,B191,创新与实践素质!D:D,"=社会工作能力（工作表现）",创新与实践素质!G:G,"=上学期")+_xlfn.MAXIFS(创新与实践素质!L:L,创新与实践素质!B:B,B191,创新与实践素质!D:D,"=社会工作能力（工作表现）",创新与实践素质!G:G,"=下学期")</f>
        <v>0</v>
      </c>
      <c r="AE191" s="23">
        <f t="shared" si="25"/>
        <v>0</v>
      </c>
      <c r="AF191" s="23">
        <f t="shared" si="26"/>
        <v>57.5620333333333</v>
      </c>
    </row>
    <row r="192" spans="1:32">
      <c r="A192" s="41" t="s">
        <v>168</v>
      </c>
      <c r="B192" s="31" t="s">
        <v>200</v>
      </c>
      <c r="C192" s="41"/>
      <c r="D192" s="88">
        <f>SUMIFS(德育素质!H:H,德育素质!B:B,B192,德育素质!D:D,"=基本评定分")</f>
        <v>5.28</v>
      </c>
      <c r="E192" s="88">
        <f>MIN(2,SUMIFS(德育素质!H:H,德育素质!A:A,A192,德育素质!D:D,"=集体评定等级分",德育素质!E:E,"=班级考评等级")+SUMIFS(德育素质!H:H,德育素质!B:B,B192,德育素质!D:D,"=集体评定等级分"))</f>
        <v>2</v>
      </c>
      <c r="F192" s="88">
        <f>MIN(2,SUMIFS(德育素质!H:H,德育素质!B:B,B192,德育素质!D:D,"=社会责任记实分"))</f>
        <v>0</v>
      </c>
      <c r="G192" s="88">
        <f>SUMIFS(德育素质!H:H,德育素质!B:B,B192,德育素质!D:D,"=违纪违规扣分")</f>
        <v>0</v>
      </c>
      <c r="H192" s="88">
        <f>SUMIFS(德育素质!H:H,德育素质!B:B,B192,德育素质!D:D,"=荣誉称号加分")</f>
        <v>0</v>
      </c>
      <c r="I192" s="88">
        <f t="shared" si="18"/>
        <v>2</v>
      </c>
      <c r="J192" s="88">
        <f t="shared" si="19"/>
        <v>7.28</v>
      </c>
      <c r="K192" s="88">
        <f>(VLOOKUP(B192,智育素质!B:D,3,0)*10+50)*0.6</f>
        <v>42.996</v>
      </c>
      <c r="L192" s="88">
        <f>SUMIFS(体育素质!J:J,体育素质!B:B,B192,体育素质!D:D,"=体育课程成绩",体育素质!E:E,"=体育成绩")/40</f>
        <v>2.125</v>
      </c>
      <c r="M192" s="88">
        <f>SUMIFS(体育素质!L:L,体育素质!B:B,B192,体育素质!D:D,"=校内外体育竞赛")</f>
        <v>0</v>
      </c>
      <c r="N192" s="88">
        <f>SUMIFS(体育素质!L:L,体育素质!B:B,B192,体育素质!D:D,"=校内外体育活动",体育素质!E:E,"=早锻炼")</f>
        <v>0</v>
      </c>
      <c r="O192" s="88">
        <f>SUMIFS(体育素质!L:L,体育素质!B:B,B192,体育素质!D:D,"=校内外体育活动",体育素质!E:E,"=校园跑")</f>
        <v>0</v>
      </c>
      <c r="P192" s="88">
        <f t="shared" si="20"/>
        <v>0</v>
      </c>
      <c r="Q192" s="88">
        <f t="shared" si="21"/>
        <v>2.125</v>
      </c>
      <c r="R192" s="88">
        <f>MIN(0.5,SUMIFS(美育素质!L:L,美育素质!B:B,B192,美育素质!D:D,"=文化艺术实践"))</f>
        <v>0</v>
      </c>
      <c r="S192" s="88">
        <f>SUMIFS(美育素质!L:L,美育素质!B:B,B192,美育素质!D:D,"=校内外文化艺术竞赛")</f>
        <v>0</v>
      </c>
      <c r="T192" s="88">
        <f t="shared" si="22"/>
        <v>0</v>
      </c>
      <c r="U192" s="88">
        <f>MAX(0,SUMIFS(劳育素质!K:K,劳育素质!B:B,B192,劳育素质!D:D,"=劳动日常考核基础分")+SUMIFS(劳育素质!K:K,劳育素质!B:B,B192,劳育素质!D:D,"=活动与卫生加减分"))</f>
        <v>1.4268</v>
      </c>
      <c r="V192" s="23">
        <f>SUMIFS(劳育素质!K:K,劳育素质!B:B,B192,劳育素质!D:D,"=志愿服务",劳育素质!F:F,"=A类+B类")</f>
        <v>0</v>
      </c>
      <c r="W192" s="23">
        <f>SUMIFS(劳育素质!K:K,劳育素质!B:B,B192,劳育素质!D:D,"=志愿服务",劳育素质!F:F,"=C类")</f>
        <v>0</v>
      </c>
      <c r="X192" s="23">
        <f t="shared" si="23"/>
        <v>0</v>
      </c>
      <c r="Y192" s="23">
        <f>SUMIFS(劳育素质!K:K,劳育素质!B:B,B192,劳育素质!D:D,"=实习实训")</f>
        <v>0</v>
      </c>
      <c r="Z192" s="23">
        <f t="shared" si="24"/>
        <v>1.4268</v>
      </c>
      <c r="AA192" s="23">
        <f>SUMIFS(创新与实践素质!L:L,创新与实践素质!B:B,B192,创新与实践素质!D:D,"=创新创业素质")</f>
        <v>0</v>
      </c>
      <c r="AB192" s="23">
        <f>SUMIFS(创新与实践素质!L:L,创新与实践素质!B:B,B192,创新与实践素质!D:D,"=水平考试")</f>
        <v>0</v>
      </c>
      <c r="AC192" s="23">
        <f>SUMIFS(创新与实践素质!L:L,创新与实践素质!B:B,B192,创新与实践素质!D:D,"=社会实践")</f>
        <v>0</v>
      </c>
      <c r="AD192" s="23">
        <f>_xlfn.MAXIFS(创新与实践素质!L:L,创新与实践素质!B:B,B192,创新与实践素质!D:D,"=社会工作能力（工作表现）",创新与实践素质!G:G,"=上学期")+_xlfn.MAXIFS(创新与实践素质!L:L,创新与实践素质!B:B,B192,创新与实践素质!D:D,"=社会工作能力（工作表现）",创新与实践素质!G:G,"=下学期")</f>
        <v>0</v>
      </c>
      <c r="AE192" s="23">
        <f t="shared" si="25"/>
        <v>0</v>
      </c>
      <c r="AF192" s="23">
        <f t="shared" si="26"/>
        <v>53.8278</v>
      </c>
    </row>
    <row r="193" spans="1:32">
      <c r="A193" s="41" t="s">
        <v>168</v>
      </c>
      <c r="B193" s="31" t="s">
        <v>201</v>
      </c>
      <c r="C193" s="41"/>
      <c r="D193" s="88">
        <f>SUMIFS(德育素质!H:H,德育素质!B:B,B193,德育素质!D:D,"=基本评定分")</f>
        <v>5.28</v>
      </c>
      <c r="E193" s="88">
        <f>MIN(2,SUMIFS(德育素质!H:H,德育素质!A:A,A193,德育素质!D:D,"=集体评定等级分",德育素质!E:E,"=班级考评等级")+SUMIFS(德育素质!H:H,德育素质!B:B,B193,德育素质!D:D,"=集体评定等级分"))</f>
        <v>2</v>
      </c>
      <c r="F193" s="88">
        <f>MIN(2,SUMIFS(德育素质!H:H,德育素质!B:B,B193,德育素质!D:D,"=社会责任记实分"))</f>
        <v>0</v>
      </c>
      <c r="G193" s="88">
        <f>SUMIFS(德育素质!H:H,德育素质!B:B,B193,德育素质!D:D,"=违纪违规扣分")</f>
        <v>0</v>
      </c>
      <c r="H193" s="88">
        <f>SUMIFS(德育素质!H:H,德育素质!B:B,B193,德育素质!D:D,"=荣誉称号加分")</f>
        <v>0</v>
      </c>
      <c r="I193" s="88">
        <f t="shared" si="18"/>
        <v>2</v>
      </c>
      <c r="J193" s="88">
        <f t="shared" si="19"/>
        <v>7.28</v>
      </c>
      <c r="K193" s="88">
        <f>(VLOOKUP(B193,智育素质!B:D,3,0)*10+50)*0.6</f>
        <v>50.838</v>
      </c>
      <c r="L193" s="88">
        <f>SUMIFS(体育素质!J:J,体育素质!B:B,B193,体育素质!D:D,"=体育课程成绩",体育素质!E:E,"=体育成绩")/40</f>
        <v>1.625</v>
      </c>
      <c r="M193" s="88">
        <f>SUMIFS(体育素质!L:L,体育素质!B:B,B193,体育素质!D:D,"=校内外体育竞赛")</f>
        <v>0</v>
      </c>
      <c r="N193" s="88">
        <f>SUMIFS(体育素质!L:L,体育素质!B:B,B193,体育素质!D:D,"=校内外体育活动",体育素质!E:E,"=早锻炼")</f>
        <v>0</v>
      </c>
      <c r="O193" s="88">
        <f>SUMIFS(体育素质!L:L,体育素质!B:B,B193,体育素质!D:D,"=校内外体育活动",体育素质!E:E,"=校园跑")</f>
        <v>0.625208333333333</v>
      </c>
      <c r="P193" s="88">
        <f t="shared" si="20"/>
        <v>0.625208333333333</v>
      </c>
      <c r="Q193" s="88">
        <f t="shared" si="21"/>
        <v>2.25020833333333</v>
      </c>
      <c r="R193" s="88">
        <f>MIN(0.5,SUMIFS(美育素质!L:L,美育素质!B:B,B193,美育素质!D:D,"=文化艺术实践"))</f>
        <v>0</v>
      </c>
      <c r="S193" s="88">
        <f>SUMIFS(美育素质!L:L,美育素质!B:B,B193,美育素质!D:D,"=校内外文化艺术竞赛")</f>
        <v>0</v>
      </c>
      <c r="T193" s="88">
        <f t="shared" si="22"/>
        <v>0</v>
      </c>
      <c r="U193" s="88">
        <f>MAX(0,SUMIFS(劳育素质!K:K,劳育素质!B:B,B193,劳育素质!D:D,"=劳动日常考核基础分")+SUMIFS(劳育素质!K:K,劳育素质!B:B,B193,劳育素质!D:D,"=活动与卫生加减分"))</f>
        <v>1.389</v>
      </c>
      <c r="V193" s="23">
        <f>SUMIFS(劳育素质!K:K,劳育素质!B:B,B193,劳育素质!D:D,"=志愿服务",劳育素质!F:F,"=A类+B类")</f>
        <v>0.125</v>
      </c>
      <c r="W193" s="23">
        <f>SUMIFS(劳育素质!K:K,劳育素质!B:B,B193,劳育素质!D:D,"=志愿服务",劳育素质!F:F,"=C类")</f>
        <v>0</v>
      </c>
      <c r="X193" s="23">
        <f t="shared" si="23"/>
        <v>0.125</v>
      </c>
      <c r="Y193" s="23">
        <f>SUMIFS(劳育素质!K:K,劳育素质!B:B,B193,劳育素质!D:D,"=实习实训")</f>
        <v>0</v>
      </c>
      <c r="Z193" s="23">
        <f t="shared" si="24"/>
        <v>1.514</v>
      </c>
      <c r="AA193" s="23">
        <f>SUMIFS(创新与实践素质!L:L,创新与实践素质!B:B,B193,创新与实践素质!D:D,"=创新创业素质")</f>
        <v>0</v>
      </c>
      <c r="AB193" s="23">
        <f>SUMIFS(创新与实践素质!L:L,创新与实践素质!B:B,B193,创新与实践素质!D:D,"=水平考试")</f>
        <v>0</v>
      </c>
      <c r="AC193" s="23">
        <f>SUMIFS(创新与实践素质!L:L,创新与实践素质!B:B,B193,创新与实践素质!D:D,"=社会实践")</f>
        <v>0</v>
      </c>
      <c r="AD193" s="23">
        <f>_xlfn.MAXIFS(创新与实践素质!L:L,创新与实践素质!B:B,B193,创新与实践素质!D:D,"=社会工作能力（工作表现）",创新与实践素质!G:G,"=上学期")+_xlfn.MAXIFS(创新与实践素质!L:L,创新与实践素质!B:B,B193,创新与实践素质!D:D,"=社会工作能力（工作表现）",创新与实践素质!G:G,"=下学期")</f>
        <v>0</v>
      </c>
      <c r="AE193" s="23">
        <f t="shared" si="25"/>
        <v>0</v>
      </c>
      <c r="AF193" s="23">
        <f t="shared" si="26"/>
        <v>61.8822083333333</v>
      </c>
    </row>
  </sheetData>
  <autoFilter xmlns:etc="http://www.wps.cn/officeDocument/2017/etCustomData" ref="A3:AF193" etc:filterBottomFollowUsedRange="0">
    <extLst/>
  </autoFilter>
  <mergeCells count="28">
    <mergeCell ref="D1:J1"/>
    <mergeCell ref="L1:Q1"/>
    <mergeCell ref="R1:T1"/>
    <mergeCell ref="U1:Z1"/>
    <mergeCell ref="AA1:AE1"/>
    <mergeCell ref="E2:I2"/>
    <mergeCell ref="M2:P2"/>
    <mergeCell ref="V2:X2"/>
    <mergeCell ref="A1:A3"/>
    <mergeCell ref="B1:B3"/>
    <mergeCell ref="C1:C3"/>
    <mergeCell ref="D2:D3"/>
    <mergeCell ref="J2:J3"/>
    <mergeCell ref="K1:K3"/>
    <mergeCell ref="L2:L3"/>
    <mergeCell ref="Q2:Q3"/>
    <mergeCell ref="R2:R3"/>
    <mergeCell ref="S2:S3"/>
    <mergeCell ref="T2:T3"/>
    <mergeCell ref="U2:U3"/>
    <mergeCell ref="Y2:Y3"/>
    <mergeCell ref="Z2:Z3"/>
    <mergeCell ref="AA2:AA3"/>
    <mergeCell ref="AB2:AB3"/>
    <mergeCell ref="AC2:AC3"/>
    <mergeCell ref="AD2:AD3"/>
    <mergeCell ref="AE2:AE3"/>
    <mergeCell ref="AF1:AF3"/>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69"/>
  <sheetViews>
    <sheetView zoomScale="97" zoomScaleNormal="97" topLeftCell="A244" workbookViewId="0">
      <selection activeCell="D277" sqref="D277"/>
    </sheetView>
  </sheetViews>
  <sheetFormatPr defaultColWidth="9.2" defaultRowHeight="14"/>
  <cols>
    <col min="1" max="1" width="36.7272727272727" style="60" customWidth="1"/>
    <col min="2" max="2" width="16.0636363636364" style="61" customWidth="1"/>
    <col min="3" max="3" width="11.2" style="60" customWidth="1"/>
    <col min="4" max="4" width="17.6" style="60" customWidth="1"/>
    <col min="5" max="5" width="37.2" style="60" customWidth="1"/>
    <col min="6" max="6" width="11.3363636363636" style="60" customWidth="1"/>
    <col min="7" max="7" width="8.06363636363636" style="60" customWidth="1"/>
    <col min="8" max="8" width="6" style="62" customWidth="1"/>
    <col min="9" max="16384" width="9.2" style="63"/>
  </cols>
  <sheetData>
    <row r="1" ht="13.5" customHeight="1" spans="1:8">
      <c r="A1" s="32" t="s">
        <v>0</v>
      </c>
      <c r="B1" s="9" t="s">
        <v>1</v>
      </c>
      <c r="C1" s="32" t="s">
        <v>2</v>
      </c>
      <c r="D1" s="32" t="s">
        <v>237</v>
      </c>
      <c r="E1" s="32" t="s">
        <v>238</v>
      </c>
      <c r="F1" s="32" t="s">
        <v>239</v>
      </c>
      <c r="G1" s="32" t="s">
        <v>240</v>
      </c>
      <c r="H1" s="34" t="s">
        <v>241</v>
      </c>
    </row>
    <row r="2" ht="13.5" customHeight="1" spans="1:8">
      <c r="A2" s="9" t="s">
        <v>69</v>
      </c>
      <c r="B2" s="7" t="s">
        <v>80</v>
      </c>
      <c r="C2" s="6"/>
      <c r="D2" s="32" t="s">
        <v>242</v>
      </c>
      <c r="E2" s="32"/>
      <c r="F2" s="6" t="s">
        <v>243</v>
      </c>
      <c r="G2" s="32"/>
      <c r="H2" s="34">
        <v>6</v>
      </c>
    </row>
    <row r="3" ht="13.5" customHeight="1" spans="1:8">
      <c r="A3" s="41" t="s">
        <v>168</v>
      </c>
      <c r="B3" s="41" t="s">
        <v>200</v>
      </c>
      <c r="C3" s="31"/>
      <c r="D3" s="41" t="s">
        <v>242</v>
      </c>
      <c r="E3" s="64"/>
      <c r="F3" s="41" t="s">
        <v>244</v>
      </c>
      <c r="G3" s="65"/>
      <c r="H3" s="21">
        <v>5.28</v>
      </c>
    </row>
    <row r="4" s="58" customFormat="1" ht="13.5" customHeight="1" spans="1:16">
      <c r="A4" s="12" t="s">
        <v>6</v>
      </c>
      <c r="B4" s="12" t="s">
        <v>15</v>
      </c>
      <c r="C4" s="19"/>
      <c r="D4" s="32" t="s">
        <v>242</v>
      </c>
      <c r="E4" s="33"/>
      <c r="F4" s="13" t="s">
        <v>243</v>
      </c>
      <c r="G4" s="32"/>
      <c r="H4" s="34">
        <v>6</v>
      </c>
      <c r="I4" s="63"/>
      <c r="J4" s="63"/>
      <c r="K4" s="63"/>
      <c r="L4" s="63"/>
      <c r="M4" s="63"/>
      <c r="N4" s="63"/>
      <c r="O4" s="63"/>
      <c r="P4" s="63"/>
    </row>
    <row r="5" s="58" customFormat="1" ht="13.5" customHeight="1" spans="1:16">
      <c r="A5" s="9" t="s">
        <v>36</v>
      </c>
      <c r="B5" s="48" t="s">
        <v>64</v>
      </c>
      <c r="C5" s="49"/>
      <c r="D5" s="32" t="s">
        <v>242</v>
      </c>
      <c r="E5" s="32"/>
      <c r="F5" s="6" t="s">
        <v>244</v>
      </c>
      <c r="G5" s="32"/>
      <c r="H5" s="34">
        <v>5.28</v>
      </c>
      <c r="I5" s="63"/>
      <c r="J5" s="63"/>
      <c r="K5" s="63"/>
      <c r="L5" s="63"/>
      <c r="M5" s="63"/>
      <c r="N5" s="63"/>
      <c r="O5" s="63"/>
      <c r="P5" s="63"/>
    </row>
    <row r="6" s="59" customFormat="1" ht="13.5" customHeight="1" spans="1:16">
      <c r="A6" s="9" t="s">
        <v>69</v>
      </c>
      <c r="B6" s="7" t="s">
        <v>100</v>
      </c>
      <c r="C6" s="6"/>
      <c r="D6" s="32" t="s">
        <v>242</v>
      </c>
      <c r="E6" s="32"/>
      <c r="F6" s="6" t="s">
        <v>244</v>
      </c>
      <c r="G6" s="32"/>
      <c r="H6" s="34">
        <v>5.28</v>
      </c>
      <c r="I6" s="63"/>
      <c r="J6" s="63"/>
      <c r="K6" s="63"/>
      <c r="L6" s="63"/>
      <c r="M6" s="63"/>
      <c r="N6" s="63"/>
      <c r="O6" s="63"/>
      <c r="P6" s="63"/>
    </row>
    <row r="7" ht="13.5" customHeight="1" spans="1:8">
      <c r="A7" s="41" t="s">
        <v>101</v>
      </c>
      <c r="B7" s="41" t="s">
        <v>123</v>
      </c>
      <c r="C7" s="31"/>
      <c r="D7" s="41" t="s">
        <v>242</v>
      </c>
      <c r="E7" s="64"/>
      <c r="F7" s="41" t="s">
        <v>244</v>
      </c>
      <c r="G7" s="65"/>
      <c r="H7" s="21">
        <v>5.28</v>
      </c>
    </row>
    <row r="8" ht="13.5" customHeight="1" spans="1:8">
      <c r="A8" s="12" t="s">
        <v>6</v>
      </c>
      <c r="B8" s="12" t="s">
        <v>27</v>
      </c>
      <c r="C8" s="12"/>
      <c r="D8" s="32" t="s">
        <v>242</v>
      </c>
      <c r="E8" s="32"/>
      <c r="F8" s="13" t="s">
        <v>244</v>
      </c>
      <c r="G8" s="32"/>
      <c r="H8" s="34">
        <v>5.28</v>
      </c>
    </row>
    <row r="9" ht="13.5" customHeight="1" spans="1:8">
      <c r="A9" s="12" t="s">
        <v>6</v>
      </c>
      <c r="B9" s="12" t="s">
        <v>16</v>
      </c>
      <c r="C9" s="19"/>
      <c r="D9" s="32" t="s">
        <v>242</v>
      </c>
      <c r="E9" s="32"/>
      <c r="F9" s="13" t="s">
        <v>244</v>
      </c>
      <c r="G9" s="32"/>
      <c r="H9" s="34">
        <v>5.28</v>
      </c>
    </row>
    <row r="10" ht="13.5" customHeight="1" spans="1:8">
      <c r="A10" s="12" t="s">
        <v>6</v>
      </c>
      <c r="B10" s="12" t="s">
        <v>10</v>
      </c>
      <c r="C10" s="12"/>
      <c r="D10" s="12" t="s">
        <v>230</v>
      </c>
      <c r="E10" s="32" t="s">
        <v>245</v>
      </c>
      <c r="F10" s="32" t="s">
        <v>246</v>
      </c>
      <c r="G10" s="32"/>
      <c r="H10" s="34">
        <v>0.375</v>
      </c>
    </row>
    <row r="11" ht="13.5" customHeight="1" spans="1:8">
      <c r="A11" s="12" t="s">
        <v>6</v>
      </c>
      <c r="B11" s="12" t="s">
        <v>10</v>
      </c>
      <c r="C11" s="12"/>
      <c r="D11" s="12" t="s">
        <v>230</v>
      </c>
      <c r="E11" s="32" t="s">
        <v>247</v>
      </c>
      <c r="F11" s="32" t="s">
        <v>248</v>
      </c>
      <c r="G11" s="32"/>
      <c r="H11" s="34">
        <v>0.25</v>
      </c>
    </row>
    <row r="12" ht="13.5" customHeight="1" spans="1:8">
      <c r="A12" s="12" t="s">
        <v>6</v>
      </c>
      <c r="B12" s="12" t="s">
        <v>10</v>
      </c>
      <c r="C12" s="12"/>
      <c r="D12" s="12" t="s">
        <v>230</v>
      </c>
      <c r="E12" s="32" t="s">
        <v>249</v>
      </c>
      <c r="F12" s="32" t="s">
        <v>250</v>
      </c>
      <c r="G12" s="32" t="s">
        <v>251</v>
      </c>
      <c r="H12" s="34">
        <v>0.625</v>
      </c>
    </row>
    <row r="13" ht="13.5" customHeight="1" spans="1:8">
      <c r="A13" s="12" t="s">
        <v>6</v>
      </c>
      <c r="B13" s="12" t="s">
        <v>10</v>
      </c>
      <c r="C13" s="19"/>
      <c r="D13" s="32" t="s">
        <v>242</v>
      </c>
      <c r="E13" s="33"/>
      <c r="F13" s="13" t="s">
        <v>243</v>
      </c>
      <c r="G13" s="32"/>
      <c r="H13" s="34">
        <v>6</v>
      </c>
    </row>
    <row r="14" ht="13.5" customHeight="1" spans="1:8">
      <c r="A14" s="12" t="s">
        <v>6</v>
      </c>
      <c r="B14" s="12" t="s">
        <v>28</v>
      </c>
      <c r="C14" s="19"/>
      <c r="D14" s="32" t="s">
        <v>242</v>
      </c>
      <c r="E14" s="34"/>
      <c r="F14" s="13" t="s">
        <v>244</v>
      </c>
      <c r="G14" s="32"/>
      <c r="H14" s="34">
        <v>5.28</v>
      </c>
    </row>
    <row r="15" ht="13.5" customHeight="1" spans="1:8">
      <c r="A15" s="41" t="s">
        <v>168</v>
      </c>
      <c r="B15" s="104" t="s">
        <v>180</v>
      </c>
      <c r="C15" s="31"/>
      <c r="D15" s="41" t="s">
        <v>242</v>
      </c>
      <c r="E15" s="64"/>
      <c r="F15" s="41" t="s">
        <v>244</v>
      </c>
      <c r="G15" s="65"/>
      <c r="H15" s="21">
        <v>5.28</v>
      </c>
    </row>
    <row r="16" ht="13.5" customHeight="1" spans="1:8">
      <c r="A16" s="41" t="s">
        <v>168</v>
      </c>
      <c r="B16" s="104" t="s">
        <v>179</v>
      </c>
      <c r="C16" s="31"/>
      <c r="D16" s="41" t="s">
        <v>242</v>
      </c>
      <c r="E16" s="64"/>
      <c r="F16" s="41" t="s">
        <v>243</v>
      </c>
      <c r="G16" s="65"/>
      <c r="H16" s="21">
        <v>6</v>
      </c>
    </row>
    <row r="17" ht="13.5" customHeight="1" spans="1:8">
      <c r="A17" s="12" t="s">
        <v>6</v>
      </c>
      <c r="B17" s="12" t="s">
        <v>12</v>
      </c>
      <c r="C17" s="19"/>
      <c r="D17" s="32" t="s">
        <v>242</v>
      </c>
      <c r="E17" s="32"/>
      <c r="F17" s="13" t="s">
        <v>244</v>
      </c>
      <c r="G17" s="32"/>
      <c r="H17" s="34">
        <v>5.28</v>
      </c>
    </row>
    <row r="18" ht="13.5" customHeight="1" spans="1:8">
      <c r="A18" s="41" t="s">
        <v>168</v>
      </c>
      <c r="B18" s="104" t="s">
        <v>201</v>
      </c>
      <c r="C18" s="31"/>
      <c r="D18" s="41" t="s">
        <v>242</v>
      </c>
      <c r="E18" s="64"/>
      <c r="F18" s="41" t="s">
        <v>244</v>
      </c>
      <c r="G18" s="65"/>
      <c r="H18" s="21">
        <v>5.28</v>
      </c>
    </row>
    <row r="19" ht="13.5" customHeight="1" spans="1:8">
      <c r="A19" s="41" t="s">
        <v>168</v>
      </c>
      <c r="B19" s="104" t="s">
        <v>169</v>
      </c>
      <c r="C19" s="31"/>
      <c r="D19" s="41" t="s">
        <v>242</v>
      </c>
      <c r="E19" s="64"/>
      <c r="F19" s="41" t="s">
        <v>244</v>
      </c>
      <c r="G19" s="65"/>
      <c r="H19" s="21">
        <v>5.28</v>
      </c>
    </row>
    <row r="20" ht="13.5" customHeight="1" spans="1:8">
      <c r="A20" s="12" t="s">
        <v>168</v>
      </c>
      <c r="B20" s="12" t="s">
        <v>169</v>
      </c>
      <c r="C20" s="12"/>
      <c r="D20" s="66" t="s">
        <v>252</v>
      </c>
      <c r="E20" s="8" t="s">
        <v>253</v>
      </c>
      <c r="F20" s="13" t="s">
        <v>248</v>
      </c>
      <c r="G20" s="32"/>
      <c r="H20" s="34">
        <v>0.1</v>
      </c>
    </row>
    <row r="21" ht="13.5" customHeight="1" spans="1:8">
      <c r="A21" s="12" t="s">
        <v>168</v>
      </c>
      <c r="B21" s="12" t="s">
        <v>169</v>
      </c>
      <c r="C21" s="12"/>
      <c r="D21" s="66" t="s">
        <v>230</v>
      </c>
      <c r="E21" s="8" t="s">
        <v>254</v>
      </c>
      <c r="F21" s="13" t="s">
        <v>248</v>
      </c>
      <c r="G21" s="32"/>
      <c r="H21" s="34">
        <v>0.25</v>
      </c>
    </row>
    <row r="22" ht="13.5" customHeight="1" spans="1:8">
      <c r="A22" s="12" t="s">
        <v>6</v>
      </c>
      <c r="B22" s="12" t="s">
        <v>33</v>
      </c>
      <c r="C22" s="12"/>
      <c r="D22" s="32" t="s">
        <v>242</v>
      </c>
      <c r="E22" s="32"/>
      <c r="F22" s="13" t="s">
        <v>244</v>
      </c>
      <c r="G22" s="32"/>
      <c r="H22" s="34">
        <v>5.28</v>
      </c>
    </row>
    <row r="23" ht="13.5" customHeight="1" spans="1:8">
      <c r="A23" s="9" t="s">
        <v>36</v>
      </c>
      <c r="B23" s="48" t="s">
        <v>63</v>
      </c>
      <c r="C23" s="49"/>
      <c r="D23" s="32" t="s">
        <v>242</v>
      </c>
      <c r="E23" s="32"/>
      <c r="F23" s="6" t="s">
        <v>244</v>
      </c>
      <c r="G23" s="32"/>
      <c r="H23" s="34">
        <v>5.28</v>
      </c>
    </row>
    <row r="24" ht="13.5" customHeight="1" spans="1:8">
      <c r="A24" s="41" t="s">
        <v>134</v>
      </c>
      <c r="B24" s="67" t="s">
        <v>144</v>
      </c>
      <c r="C24" s="68"/>
      <c r="D24" s="41" t="s">
        <v>242</v>
      </c>
      <c r="E24" s="64"/>
      <c r="F24" s="67" t="s">
        <v>244</v>
      </c>
      <c r="G24" s="65"/>
      <c r="H24" s="21">
        <v>5.28</v>
      </c>
    </row>
    <row r="25" ht="13.5" customHeight="1" spans="1:8">
      <c r="A25" s="41" t="s">
        <v>168</v>
      </c>
      <c r="B25" s="104" t="s">
        <v>191</v>
      </c>
      <c r="C25" s="31"/>
      <c r="D25" s="41" t="s">
        <v>242</v>
      </c>
      <c r="E25" s="64"/>
      <c r="F25" s="41" t="s">
        <v>244</v>
      </c>
      <c r="G25" s="65"/>
      <c r="H25" s="21">
        <v>5.28</v>
      </c>
    </row>
    <row r="26" ht="13.5" customHeight="1" spans="1:8">
      <c r="A26" s="41" t="s">
        <v>134</v>
      </c>
      <c r="B26" s="67" t="s">
        <v>163</v>
      </c>
      <c r="C26" s="68"/>
      <c r="D26" s="41" t="s">
        <v>242</v>
      </c>
      <c r="E26" s="64"/>
      <c r="F26" s="67" t="s">
        <v>244</v>
      </c>
      <c r="G26" s="65"/>
      <c r="H26" s="21">
        <v>5.28</v>
      </c>
    </row>
    <row r="27" ht="13.5" customHeight="1" spans="1:8">
      <c r="A27" s="41" t="s">
        <v>134</v>
      </c>
      <c r="B27" s="67" t="s">
        <v>164</v>
      </c>
      <c r="C27" s="68"/>
      <c r="D27" s="41" t="s">
        <v>242</v>
      </c>
      <c r="E27" s="64"/>
      <c r="F27" s="67" t="s">
        <v>244</v>
      </c>
      <c r="G27" s="65"/>
      <c r="H27" s="21">
        <v>5.28</v>
      </c>
    </row>
    <row r="28" ht="13.5" customHeight="1" spans="1:8">
      <c r="A28" s="41" t="s">
        <v>101</v>
      </c>
      <c r="B28" s="41" t="s">
        <v>124</v>
      </c>
      <c r="C28" s="31"/>
      <c r="D28" s="41" t="s">
        <v>242</v>
      </c>
      <c r="E28" s="64"/>
      <c r="F28" s="41" t="s">
        <v>244</v>
      </c>
      <c r="G28" s="65"/>
      <c r="H28" s="21">
        <v>5.28</v>
      </c>
    </row>
    <row r="29" ht="13.5" customHeight="1" spans="1:8">
      <c r="A29" s="41" t="s">
        <v>168</v>
      </c>
      <c r="B29" s="104" t="s">
        <v>195</v>
      </c>
      <c r="C29" s="31"/>
      <c r="D29" s="41" t="s">
        <v>242</v>
      </c>
      <c r="E29" s="64"/>
      <c r="F29" s="41" t="s">
        <v>243</v>
      </c>
      <c r="G29" s="65"/>
      <c r="H29" s="21">
        <v>6</v>
      </c>
    </row>
    <row r="30" ht="13.5" customHeight="1" spans="1:8">
      <c r="A30" s="41" t="s">
        <v>168</v>
      </c>
      <c r="B30" s="104" t="s">
        <v>183</v>
      </c>
      <c r="C30" s="31"/>
      <c r="D30" s="41" t="s">
        <v>242</v>
      </c>
      <c r="E30" s="64"/>
      <c r="F30" s="41" t="s">
        <v>244</v>
      </c>
      <c r="G30" s="65"/>
      <c r="H30" s="21">
        <v>5.28</v>
      </c>
    </row>
    <row r="31" ht="13.5" customHeight="1" spans="1:8">
      <c r="A31" s="9" t="s">
        <v>69</v>
      </c>
      <c r="B31" s="7" t="s">
        <v>99</v>
      </c>
      <c r="C31" s="6"/>
      <c r="D31" s="32" t="s">
        <v>242</v>
      </c>
      <c r="E31" s="32"/>
      <c r="F31" s="6" t="s">
        <v>243</v>
      </c>
      <c r="G31" s="32"/>
      <c r="H31" s="34">
        <v>6</v>
      </c>
    </row>
    <row r="32" ht="13.5" customHeight="1" spans="1:8">
      <c r="A32" s="41" t="s">
        <v>134</v>
      </c>
      <c r="B32" s="67" t="s">
        <v>157</v>
      </c>
      <c r="C32" s="68"/>
      <c r="D32" s="41" t="s">
        <v>242</v>
      </c>
      <c r="E32" s="64"/>
      <c r="F32" s="67" t="s">
        <v>244</v>
      </c>
      <c r="G32" s="65"/>
      <c r="H32" s="21">
        <v>5.28</v>
      </c>
    </row>
    <row r="33" ht="13.5" customHeight="1" spans="1:8">
      <c r="A33" s="41" t="s">
        <v>134</v>
      </c>
      <c r="B33" s="67" t="s">
        <v>156</v>
      </c>
      <c r="C33" s="68"/>
      <c r="D33" s="41" t="s">
        <v>242</v>
      </c>
      <c r="E33" s="64"/>
      <c r="F33" s="67" t="s">
        <v>244</v>
      </c>
      <c r="G33" s="65"/>
      <c r="H33" s="21">
        <v>5.28</v>
      </c>
    </row>
    <row r="34" ht="13.5" customHeight="1" spans="1:8">
      <c r="A34" s="41" t="s">
        <v>134</v>
      </c>
      <c r="B34" s="67" t="s">
        <v>154</v>
      </c>
      <c r="C34" s="68"/>
      <c r="D34" s="41" t="s">
        <v>242</v>
      </c>
      <c r="E34" s="64"/>
      <c r="F34" s="67" t="s">
        <v>243</v>
      </c>
      <c r="G34" s="65"/>
      <c r="H34" s="21">
        <v>6</v>
      </c>
    </row>
    <row r="35" ht="13.5" customHeight="1" spans="1:8">
      <c r="A35" s="9" t="s">
        <v>69</v>
      </c>
      <c r="B35" s="7" t="s">
        <v>78</v>
      </c>
      <c r="C35" s="6"/>
      <c r="D35" s="32" t="s">
        <v>242</v>
      </c>
      <c r="E35" s="32"/>
      <c r="F35" s="6" t="s">
        <v>244</v>
      </c>
      <c r="G35" s="32"/>
      <c r="H35" s="34">
        <v>5.28</v>
      </c>
    </row>
    <row r="36" ht="13.5" customHeight="1" spans="1:8">
      <c r="A36" s="9" t="s">
        <v>36</v>
      </c>
      <c r="B36" s="69" t="s">
        <v>46</v>
      </c>
      <c r="C36" s="70"/>
      <c r="D36" s="32" t="s">
        <v>242</v>
      </c>
      <c r="E36" s="32"/>
      <c r="F36" s="6" t="s">
        <v>244</v>
      </c>
      <c r="G36" s="32"/>
      <c r="H36" s="34">
        <v>5.28</v>
      </c>
    </row>
    <row r="37" ht="13.5" customHeight="1" spans="1:8">
      <c r="A37" s="9" t="s">
        <v>36</v>
      </c>
      <c r="B37" s="71" t="s">
        <v>44</v>
      </c>
      <c r="C37" s="72"/>
      <c r="D37" s="32" t="s">
        <v>242</v>
      </c>
      <c r="E37" s="32"/>
      <c r="F37" s="6" t="s">
        <v>244</v>
      </c>
      <c r="G37" s="32"/>
      <c r="H37" s="34">
        <v>5.28</v>
      </c>
    </row>
    <row r="38" ht="13.5" customHeight="1" spans="1:8">
      <c r="A38" s="12" t="s">
        <v>6</v>
      </c>
      <c r="B38" s="12" t="s">
        <v>20</v>
      </c>
      <c r="C38" s="19"/>
      <c r="D38" s="32" t="s">
        <v>242</v>
      </c>
      <c r="E38" s="32"/>
      <c r="F38" s="13" t="s">
        <v>244</v>
      </c>
      <c r="G38" s="32"/>
      <c r="H38" s="34">
        <v>5.28</v>
      </c>
    </row>
    <row r="39" ht="13.5" customHeight="1" spans="1:8">
      <c r="A39" s="41" t="s">
        <v>168</v>
      </c>
      <c r="B39" s="104" t="s">
        <v>177</v>
      </c>
      <c r="C39" s="31"/>
      <c r="D39" s="41" t="s">
        <v>242</v>
      </c>
      <c r="E39" s="64"/>
      <c r="F39" s="41" t="s">
        <v>244</v>
      </c>
      <c r="G39" s="65"/>
      <c r="H39" s="21">
        <v>5.28</v>
      </c>
    </row>
    <row r="40" ht="13.5" customHeight="1" spans="1:8">
      <c r="A40" s="41" t="s">
        <v>101</v>
      </c>
      <c r="B40" s="41" t="s">
        <v>120</v>
      </c>
      <c r="C40" s="31"/>
      <c r="D40" s="41" t="s">
        <v>242</v>
      </c>
      <c r="E40" s="64"/>
      <c r="F40" s="41" t="s">
        <v>244</v>
      </c>
      <c r="G40" s="65"/>
      <c r="H40" s="21">
        <v>5.28</v>
      </c>
    </row>
    <row r="41" ht="13.5" customHeight="1" spans="1:8">
      <c r="A41" s="41" t="s">
        <v>168</v>
      </c>
      <c r="B41" s="104" t="s">
        <v>174</v>
      </c>
      <c r="C41" s="31"/>
      <c r="D41" s="41" t="s">
        <v>242</v>
      </c>
      <c r="E41" s="64"/>
      <c r="F41" s="41" t="s">
        <v>243</v>
      </c>
      <c r="G41" s="65"/>
      <c r="H41" s="21">
        <v>6</v>
      </c>
    </row>
    <row r="42" ht="13.5" customHeight="1" spans="1:8">
      <c r="A42" s="9" t="s">
        <v>69</v>
      </c>
      <c r="B42" s="7" t="s">
        <v>90</v>
      </c>
      <c r="C42" s="6"/>
      <c r="D42" s="32" t="s">
        <v>242</v>
      </c>
      <c r="E42" s="32"/>
      <c r="F42" s="6" t="s">
        <v>244</v>
      </c>
      <c r="G42" s="32"/>
      <c r="H42" s="34">
        <v>5.28</v>
      </c>
    </row>
    <row r="43" ht="13.5" customHeight="1" spans="1:8">
      <c r="A43" s="41" t="s">
        <v>168</v>
      </c>
      <c r="B43" s="104" t="s">
        <v>176</v>
      </c>
      <c r="C43" s="31"/>
      <c r="D43" s="41" t="s">
        <v>242</v>
      </c>
      <c r="E43" s="64"/>
      <c r="F43" s="41" t="s">
        <v>243</v>
      </c>
      <c r="G43" s="65"/>
      <c r="H43" s="21">
        <v>6</v>
      </c>
    </row>
    <row r="44" ht="13.5" customHeight="1" spans="1:8">
      <c r="A44" s="41" t="s">
        <v>168</v>
      </c>
      <c r="B44" s="104" t="s">
        <v>171</v>
      </c>
      <c r="C44" s="31"/>
      <c r="D44" s="41" t="s">
        <v>242</v>
      </c>
      <c r="E44" s="64"/>
      <c r="F44" s="41" t="s">
        <v>243</v>
      </c>
      <c r="G44" s="65"/>
      <c r="H44" s="21">
        <v>6</v>
      </c>
    </row>
    <row r="45" ht="13.5" customHeight="1" spans="1:8">
      <c r="A45" s="41" t="s">
        <v>168</v>
      </c>
      <c r="B45" s="104" t="s">
        <v>171</v>
      </c>
      <c r="C45" s="31"/>
      <c r="D45" s="41" t="s">
        <v>230</v>
      </c>
      <c r="E45" s="41" t="s">
        <v>247</v>
      </c>
      <c r="F45" s="41" t="s">
        <v>246</v>
      </c>
      <c r="G45" s="6"/>
      <c r="H45" s="21">
        <v>0.375</v>
      </c>
    </row>
    <row r="46" ht="13.5" customHeight="1" spans="1:8">
      <c r="A46" s="12" t="s">
        <v>69</v>
      </c>
      <c r="B46" s="7" t="s">
        <v>75</v>
      </c>
      <c r="C46" s="6"/>
      <c r="D46" s="66" t="s">
        <v>252</v>
      </c>
      <c r="E46" s="8" t="s">
        <v>255</v>
      </c>
      <c r="F46" s="32" t="s">
        <v>248</v>
      </c>
      <c r="G46" s="32"/>
      <c r="H46" s="34">
        <v>0.1</v>
      </c>
    </row>
    <row r="47" ht="13.5" customHeight="1" spans="1:8">
      <c r="A47" s="9" t="s">
        <v>69</v>
      </c>
      <c r="B47" s="7" t="s">
        <v>75</v>
      </c>
      <c r="C47" s="6"/>
      <c r="D47" s="32" t="s">
        <v>242</v>
      </c>
      <c r="E47" s="32"/>
      <c r="F47" s="6" t="s">
        <v>243</v>
      </c>
      <c r="G47" s="32"/>
      <c r="H47" s="34">
        <v>6</v>
      </c>
    </row>
    <row r="48" ht="13.5" customHeight="1" spans="1:8">
      <c r="A48" s="41" t="s">
        <v>101</v>
      </c>
      <c r="B48" s="41" t="s">
        <v>116</v>
      </c>
      <c r="C48" s="31"/>
      <c r="D48" s="41" t="s">
        <v>242</v>
      </c>
      <c r="E48" s="64"/>
      <c r="F48" s="41" t="s">
        <v>244</v>
      </c>
      <c r="G48" s="65"/>
      <c r="H48" s="21">
        <v>5.28</v>
      </c>
    </row>
    <row r="49" ht="13.5" customHeight="1" spans="1:8">
      <c r="A49" s="41" t="s">
        <v>134</v>
      </c>
      <c r="B49" s="67" t="s">
        <v>155</v>
      </c>
      <c r="C49" s="68"/>
      <c r="D49" s="41" t="s">
        <v>242</v>
      </c>
      <c r="E49" s="64"/>
      <c r="F49" s="67" t="s">
        <v>243</v>
      </c>
      <c r="G49" s="65"/>
      <c r="H49" s="21">
        <v>6</v>
      </c>
    </row>
    <row r="50" ht="13.5" customHeight="1" spans="1:8">
      <c r="A50" s="9" t="s">
        <v>36</v>
      </c>
      <c r="B50" s="73" t="s">
        <v>61</v>
      </c>
      <c r="C50" s="74"/>
      <c r="D50" s="32" t="s">
        <v>242</v>
      </c>
      <c r="E50" s="32"/>
      <c r="F50" s="6" t="s">
        <v>243</v>
      </c>
      <c r="G50" s="32"/>
      <c r="H50" s="34">
        <v>6</v>
      </c>
    </row>
    <row r="51" ht="13.5" customHeight="1" spans="1:8">
      <c r="A51" s="41" t="s">
        <v>168</v>
      </c>
      <c r="B51" s="104" t="s">
        <v>182</v>
      </c>
      <c r="C51" s="31"/>
      <c r="D51" s="41" t="s">
        <v>242</v>
      </c>
      <c r="E51" s="64"/>
      <c r="F51" s="41" t="s">
        <v>244</v>
      </c>
      <c r="G51" s="65"/>
      <c r="H51" s="21">
        <v>5.28</v>
      </c>
    </row>
    <row r="52" ht="13.5" customHeight="1" spans="1:8">
      <c r="A52" s="9" t="s">
        <v>69</v>
      </c>
      <c r="B52" s="7" t="s">
        <v>86</v>
      </c>
      <c r="C52" s="6"/>
      <c r="D52" s="32" t="s">
        <v>242</v>
      </c>
      <c r="E52" s="32"/>
      <c r="F52" s="6" t="s">
        <v>244</v>
      </c>
      <c r="G52" s="32"/>
      <c r="H52" s="34">
        <v>5.28</v>
      </c>
    </row>
    <row r="53" ht="13.5" customHeight="1" spans="1:8">
      <c r="A53" s="9" t="s">
        <v>36</v>
      </c>
      <c r="B53" s="48" t="s">
        <v>39</v>
      </c>
      <c r="C53" s="49"/>
      <c r="D53" s="32" t="s">
        <v>242</v>
      </c>
      <c r="E53" s="32"/>
      <c r="F53" s="6" t="s">
        <v>243</v>
      </c>
      <c r="G53" s="32"/>
      <c r="H53" s="34">
        <v>6</v>
      </c>
    </row>
    <row r="54" ht="13.5" customHeight="1" spans="1:8">
      <c r="A54" s="9" t="s">
        <v>69</v>
      </c>
      <c r="B54" s="7" t="s">
        <v>93</v>
      </c>
      <c r="C54" s="6"/>
      <c r="D54" s="32" t="s">
        <v>242</v>
      </c>
      <c r="E54" s="32"/>
      <c r="F54" s="6" t="s">
        <v>244</v>
      </c>
      <c r="G54" s="32"/>
      <c r="H54" s="34">
        <v>5.28</v>
      </c>
    </row>
    <row r="55" ht="13.5" customHeight="1" spans="1:8">
      <c r="A55" s="9" t="s">
        <v>69</v>
      </c>
      <c r="B55" s="7" t="s">
        <v>73</v>
      </c>
      <c r="C55" s="6"/>
      <c r="D55" s="32" t="s">
        <v>242</v>
      </c>
      <c r="E55" s="32"/>
      <c r="F55" s="6" t="s">
        <v>244</v>
      </c>
      <c r="G55" s="32"/>
      <c r="H55" s="34">
        <v>5.28</v>
      </c>
    </row>
    <row r="56" ht="13.5" customHeight="1" spans="1:8">
      <c r="A56" s="41" t="s">
        <v>101</v>
      </c>
      <c r="B56" s="41" t="s">
        <v>128</v>
      </c>
      <c r="C56" s="31"/>
      <c r="D56" s="41" t="s">
        <v>242</v>
      </c>
      <c r="E56" s="64"/>
      <c r="F56" s="41" t="s">
        <v>244</v>
      </c>
      <c r="G56" s="65"/>
      <c r="H56" s="21">
        <v>5.28</v>
      </c>
    </row>
    <row r="57" ht="13.5" customHeight="1" spans="1:8">
      <c r="A57" s="41" t="s">
        <v>101</v>
      </c>
      <c r="B57" s="41" t="s">
        <v>113</v>
      </c>
      <c r="C57" s="31"/>
      <c r="D57" s="41" t="s">
        <v>242</v>
      </c>
      <c r="E57" s="64"/>
      <c r="F57" s="41" t="s">
        <v>244</v>
      </c>
      <c r="G57" s="65"/>
      <c r="H57" s="21">
        <v>5.28</v>
      </c>
    </row>
    <row r="58" ht="13.5" customHeight="1" spans="1:8">
      <c r="A58" s="41" t="s">
        <v>101</v>
      </c>
      <c r="B58" s="41" t="s">
        <v>106</v>
      </c>
      <c r="C58" s="31"/>
      <c r="D58" s="41" t="s">
        <v>242</v>
      </c>
      <c r="E58" s="64"/>
      <c r="F58" s="41" t="s">
        <v>244</v>
      </c>
      <c r="G58" s="65"/>
      <c r="H58" s="21">
        <v>5.28</v>
      </c>
    </row>
    <row r="59" ht="13.5" customHeight="1" spans="1:8">
      <c r="A59" s="9" t="s">
        <v>69</v>
      </c>
      <c r="B59" s="7" t="s">
        <v>91</v>
      </c>
      <c r="C59" s="6"/>
      <c r="D59" s="32" t="s">
        <v>242</v>
      </c>
      <c r="E59" s="32"/>
      <c r="F59" s="6" t="s">
        <v>244</v>
      </c>
      <c r="G59" s="32"/>
      <c r="H59" s="34">
        <v>5.28</v>
      </c>
    </row>
    <row r="60" ht="13.5" customHeight="1" spans="1:8">
      <c r="A60" s="41" t="s">
        <v>168</v>
      </c>
      <c r="B60" s="104" t="s">
        <v>172</v>
      </c>
      <c r="C60" s="31"/>
      <c r="D60" s="41" t="s">
        <v>242</v>
      </c>
      <c r="E60" s="64"/>
      <c r="F60" s="41" t="s">
        <v>243</v>
      </c>
      <c r="G60" s="65"/>
      <c r="H60" s="21">
        <v>6</v>
      </c>
    </row>
    <row r="61" ht="13.5" customHeight="1" spans="1:8">
      <c r="A61" s="41" t="s">
        <v>168</v>
      </c>
      <c r="B61" s="104" t="s">
        <v>172</v>
      </c>
      <c r="C61" s="31"/>
      <c r="D61" s="41" t="s">
        <v>230</v>
      </c>
      <c r="E61" s="64" t="s">
        <v>256</v>
      </c>
      <c r="F61" s="41" t="s">
        <v>246</v>
      </c>
      <c r="G61" s="65"/>
      <c r="H61" s="21">
        <v>0.375</v>
      </c>
    </row>
    <row r="62" ht="13.5" customHeight="1" spans="1:8">
      <c r="A62" s="41" t="s">
        <v>168</v>
      </c>
      <c r="B62" s="41" t="s">
        <v>172</v>
      </c>
      <c r="C62" s="31"/>
      <c r="D62" s="41" t="s">
        <v>252</v>
      </c>
      <c r="E62" s="41" t="s">
        <v>257</v>
      </c>
      <c r="F62" s="41" t="s">
        <v>248</v>
      </c>
      <c r="G62" s="6"/>
      <c r="H62" s="21">
        <v>0.1</v>
      </c>
    </row>
    <row r="63" ht="13.5" customHeight="1" spans="1:8">
      <c r="A63" s="41" t="s">
        <v>168</v>
      </c>
      <c r="B63" s="31" t="s">
        <v>172</v>
      </c>
      <c r="C63" s="31"/>
      <c r="D63" s="41" t="s">
        <v>252</v>
      </c>
      <c r="E63" s="41" t="s">
        <v>258</v>
      </c>
      <c r="F63" s="41" t="s">
        <v>248</v>
      </c>
      <c r="G63" s="6"/>
      <c r="H63" s="21">
        <v>0.1</v>
      </c>
    </row>
    <row r="64" ht="13.5" customHeight="1" spans="1:8">
      <c r="A64" s="12" t="s">
        <v>6</v>
      </c>
      <c r="B64" s="12" t="s">
        <v>22</v>
      </c>
      <c r="C64" s="19"/>
      <c r="D64" s="32" t="s">
        <v>242</v>
      </c>
      <c r="E64" s="32"/>
      <c r="F64" s="13" t="s">
        <v>244</v>
      </c>
      <c r="G64" s="32"/>
      <c r="H64" s="34">
        <v>5.28</v>
      </c>
    </row>
    <row r="65" ht="13.5" customHeight="1" spans="1:8">
      <c r="A65" s="12" t="s">
        <v>6</v>
      </c>
      <c r="B65" s="12" t="s">
        <v>18</v>
      </c>
      <c r="C65" s="19"/>
      <c r="D65" s="32" t="s">
        <v>242</v>
      </c>
      <c r="E65" s="32"/>
      <c r="F65" s="13" t="s">
        <v>244</v>
      </c>
      <c r="G65" s="32"/>
      <c r="H65" s="34">
        <v>5.28</v>
      </c>
    </row>
    <row r="66" ht="13.5" customHeight="1" spans="1:8">
      <c r="A66" s="41" t="s">
        <v>134</v>
      </c>
      <c r="B66" s="67" t="s">
        <v>145</v>
      </c>
      <c r="C66" s="68"/>
      <c r="D66" s="41" t="s">
        <v>242</v>
      </c>
      <c r="E66" s="64"/>
      <c r="F66" s="67" t="s">
        <v>244</v>
      </c>
      <c r="G66" s="65"/>
      <c r="H66" s="21">
        <v>5.28</v>
      </c>
    </row>
    <row r="67" ht="13.5" customHeight="1" spans="1:8">
      <c r="A67" s="41" t="s">
        <v>134</v>
      </c>
      <c r="B67" s="67" t="s">
        <v>138</v>
      </c>
      <c r="C67" s="68"/>
      <c r="D67" s="41" t="s">
        <v>242</v>
      </c>
      <c r="E67" s="64"/>
      <c r="F67" s="67" t="s">
        <v>244</v>
      </c>
      <c r="G67" s="65"/>
      <c r="H67" s="21">
        <v>5.28</v>
      </c>
    </row>
    <row r="68" ht="13.5" customHeight="1" spans="1:8">
      <c r="A68" s="41" t="s">
        <v>134</v>
      </c>
      <c r="B68" s="67" t="s">
        <v>146</v>
      </c>
      <c r="C68" s="68"/>
      <c r="D68" s="41" t="s">
        <v>242</v>
      </c>
      <c r="E68" s="64"/>
      <c r="F68" s="67" t="s">
        <v>244</v>
      </c>
      <c r="G68" s="65"/>
      <c r="H68" s="21">
        <v>5.28</v>
      </c>
    </row>
    <row r="69" ht="13.5" customHeight="1" spans="1:8">
      <c r="A69" s="12" t="s">
        <v>6</v>
      </c>
      <c r="B69" s="12" t="s">
        <v>11</v>
      </c>
      <c r="C69" s="12"/>
      <c r="D69" s="12" t="s">
        <v>230</v>
      </c>
      <c r="E69" s="32" t="s">
        <v>259</v>
      </c>
      <c r="F69" s="32" t="s">
        <v>250</v>
      </c>
      <c r="G69" s="32" t="s">
        <v>251</v>
      </c>
      <c r="H69" s="34">
        <v>0.625</v>
      </c>
    </row>
    <row r="70" ht="13.5" customHeight="1" spans="1:8">
      <c r="A70" s="12" t="s">
        <v>6</v>
      </c>
      <c r="B70" s="12" t="s">
        <v>11</v>
      </c>
      <c r="C70" s="19"/>
      <c r="D70" s="32" t="s">
        <v>242</v>
      </c>
      <c r="E70" s="32"/>
      <c r="F70" s="13" t="s">
        <v>243</v>
      </c>
      <c r="G70" s="32"/>
      <c r="H70" s="34">
        <v>6</v>
      </c>
    </row>
    <row r="71" ht="13.5" customHeight="1" spans="1:8">
      <c r="A71" s="12" t="s">
        <v>6</v>
      </c>
      <c r="B71" s="12" t="s">
        <v>9</v>
      </c>
      <c r="C71" s="19"/>
      <c r="D71" s="32" t="s">
        <v>242</v>
      </c>
      <c r="E71" s="34"/>
      <c r="F71" s="13" t="s">
        <v>243</v>
      </c>
      <c r="G71" s="32"/>
      <c r="H71" s="34">
        <v>6</v>
      </c>
    </row>
    <row r="72" ht="13.5" customHeight="1" spans="1:8">
      <c r="A72" s="41" t="s">
        <v>134</v>
      </c>
      <c r="B72" s="67" t="s">
        <v>147</v>
      </c>
      <c r="C72" s="68"/>
      <c r="D72" s="41" t="s">
        <v>242</v>
      </c>
      <c r="E72" s="64"/>
      <c r="F72" s="67" t="s">
        <v>244</v>
      </c>
      <c r="G72" s="65"/>
      <c r="H72" s="21">
        <v>5.28</v>
      </c>
    </row>
    <row r="73" ht="13.5" customHeight="1" spans="1:8">
      <c r="A73" s="41" t="s">
        <v>101</v>
      </c>
      <c r="B73" s="41" t="s">
        <v>117</v>
      </c>
      <c r="C73" s="31"/>
      <c r="D73" s="41" t="s">
        <v>242</v>
      </c>
      <c r="E73" s="64"/>
      <c r="F73" s="41" t="s">
        <v>244</v>
      </c>
      <c r="G73" s="65"/>
      <c r="H73" s="21">
        <v>5.28</v>
      </c>
    </row>
    <row r="74" ht="13.5" customHeight="1" spans="1:8">
      <c r="A74" s="41" t="s">
        <v>134</v>
      </c>
      <c r="B74" s="67" t="s">
        <v>162</v>
      </c>
      <c r="C74" s="68"/>
      <c r="D74" s="41" t="s">
        <v>242</v>
      </c>
      <c r="E74" s="64"/>
      <c r="F74" s="67" t="s">
        <v>244</v>
      </c>
      <c r="G74" s="65"/>
      <c r="H74" s="21">
        <v>5.28</v>
      </c>
    </row>
    <row r="75" ht="13.5" customHeight="1" spans="1:8">
      <c r="A75" s="9" t="s">
        <v>69</v>
      </c>
      <c r="B75" s="7" t="s">
        <v>72</v>
      </c>
      <c r="C75" s="6"/>
      <c r="D75" s="32" t="s">
        <v>242</v>
      </c>
      <c r="E75" s="32"/>
      <c r="F75" s="6" t="s">
        <v>243</v>
      </c>
      <c r="G75" s="32"/>
      <c r="H75" s="34">
        <v>6</v>
      </c>
    </row>
    <row r="76" ht="13.5" customHeight="1" spans="1:8">
      <c r="A76" s="41" t="s">
        <v>134</v>
      </c>
      <c r="B76" s="67" t="s">
        <v>159</v>
      </c>
      <c r="C76" s="68"/>
      <c r="D76" s="41" t="s">
        <v>242</v>
      </c>
      <c r="E76" s="64"/>
      <c r="F76" s="67" t="s">
        <v>243</v>
      </c>
      <c r="G76" s="65"/>
      <c r="H76" s="21">
        <v>6</v>
      </c>
    </row>
    <row r="77" ht="13.5" customHeight="1" spans="1:8">
      <c r="A77" s="9" t="s">
        <v>36</v>
      </c>
      <c r="B77" s="73" t="s">
        <v>59</v>
      </c>
      <c r="C77" s="74"/>
      <c r="D77" s="32" t="s">
        <v>242</v>
      </c>
      <c r="E77" s="32"/>
      <c r="F77" s="6" t="s">
        <v>244</v>
      </c>
      <c r="G77" s="32"/>
      <c r="H77" s="34">
        <v>5.28</v>
      </c>
    </row>
    <row r="78" ht="13.5" customHeight="1" spans="1:8">
      <c r="A78" s="9" t="s">
        <v>69</v>
      </c>
      <c r="B78" s="7" t="s">
        <v>74</v>
      </c>
      <c r="C78" s="6"/>
      <c r="D78" s="12" t="s">
        <v>230</v>
      </c>
      <c r="E78" s="12" t="s">
        <v>254</v>
      </c>
      <c r="F78" s="32" t="s">
        <v>248</v>
      </c>
      <c r="G78" s="32"/>
      <c r="H78" s="34">
        <v>0.25</v>
      </c>
    </row>
    <row r="79" ht="13.5" customHeight="1" spans="1:8">
      <c r="A79" s="9" t="s">
        <v>69</v>
      </c>
      <c r="B79" s="7" t="s">
        <v>74</v>
      </c>
      <c r="C79" s="6"/>
      <c r="D79" s="12" t="s">
        <v>230</v>
      </c>
      <c r="E79" s="12" t="s">
        <v>256</v>
      </c>
      <c r="F79" s="32" t="s">
        <v>246</v>
      </c>
      <c r="G79" s="32"/>
      <c r="H79" s="34">
        <v>0.375</v>
      </c>
    </row>
    <row r="80" ht="13.5" customHeight="1" spans="1:8">
      <c r="A80" s="9" t="s">
        <v>69</v>
      </c>
      <c r="B80" s="7" t="s">
        <v>74</v>
      </c>
      <c r="C80" s="6"/>
      <c r="D80" s="12" t="s">
        <v>230</v>
      </c>
      <c r="E80" s="12" t="s">
        <v>245</v>
      </c>
      <c r="F80" s="32" t="s">
        <v>246</v>
      </c>
      <c r="G80" s="32"/>
      <c r="H80" s="34">
        <v>0.375</v>
      </c>
    </row>
    <row r="81" ht="13.5" customHeight="1" spans="1:8">
      <c r="A81" s="9" t="s">
        <v>69</v>
      </c>
      <c r="B81" s="7" t="s">
        <v>74</v>
      </c>
      <c r="C81" s="6"/>
      <c r="D81" s="12" t="s">
        <v>230</v>
      </c>
      <c r="E81" s="12" t="s">
        <v>247</v>
      </c>
      <c r="F81" s="32" t="s">
        <v>248</v>
      </c>
      <c r="G81" s="32"/>
      <c r="H81" s="34">
        <v>0.25</v>
      </c>
    </row>
    <row r="82" ht="13.5" customHeight="1" spans="1:8">
      <c r="A82" s="9" t="s">
        <v>69</v>
      </c>
      <c r="B82" s="7" t="s">
        <v>74</v>
      </c>
      <c r="C82" s="6"/>
      <c r="D82" s="32" t="s">
        <v>242</v>
      </c>
      <c r="E82" s="32"/>
      <c r="F82" s="6" t="s">
        <v>243</v>
      </c>
      <c r="G82" s="32"/>
      <c r="H82" s="34">
        <v>6</v>
      </c>
    </row>
    <row r="83" ht="13.5" customHeight="1" spans="1:8">
      <c r="A83" s="12" t="s">
        <v>6</v>
      </c>
      <c r="B83" s="12" t="s">
        <v>17</v>
      </c>
      <c r="C83" s="12"/>
      <c r="D83" s="12" t="s">
        <v>252</v>
      </c>
      <c r="E83" s="8" t="s">
        <v>260</v>
      </c>
      <c r="F83" s="32" t="s">
        <v>248</v>
      </c>
      <c r="G83" s="32"/>
      <c r="H83" s="34">
        <v>0.1</v>
      </c>
    </row>
    <row r="84" ht="13.5" customHeight="1" spans="1:8">
      <c r="A84" s="12" t="s">
        <v>6</v>
      </c>
      <c r="B84" s="12" t="s">
        <v>17</v>
      </c>
      <c r="C84" s="12"/>
      <c r="D84" s="12" t="s">
        <v>252</v>
      </c>
      <c r="E84" s="8" t="s">
        <v>261</v>
      </c>
      <c r="F84" s="32" t="s">
        <v>248</v>
      </c>
      <c r="G84" s="32"/>
      <c r="H84" s="34">
        <v>0.1</v>
      </c>
    </row>
    <row r="85" ht="13.5" customHeight="1" spans="1:8">
      <c r="A85" s="12" t="s">
        <v>6</v>
      </c>
      <c r="B85" s="12" t="s">
        <v>17</v>
      </c>
      <c r="C85" s="12"/>
      <c r="D85" s="12" t="s">
        <v>252</v>
      </c>
      <c r="E85" s="8" t="s">
        <v>262</v>
      </c>
      <c r="F85" s="32" t="s">
        <v>248</v>
      </c>
      <c r="G85" s="32"/>
      <c r="H85" s="34">
        <v>0.1</v>
      </c>
    </row>
    <row r="86" ht="13.5" customHeight="1" spans="1:8">
      <c r="A86" s="12" t="s">
        <v>6</v>
      </c>
      <c r="B86" s="12" t="s">
        <v>17</v>
      </c>
      <c r="C86" s="12"/>
      <c r="D86" s="12" t="s">
        <v>230</v>
      </c>
      <c r="E86" s="34" t="s">
        <v>259</v>
      </c>
      <c r="F86" s="32" t="s">
        <v>246</v>
      </c>
      <c r="G86" s="32" t="s">
        <v>251</v>
      </c>
      <c r="H86" s="34">
        <v>0.375</v>
      </c>
    </row>
    <row r="87" ht="13.5" customHeight="1" spans="1:8">
      <c r="A87" s="12" t="s">
        <v>6</v>
      </c>
      <c r="B87" s="12" t="s">
        <v>17</v>
      </c>
      <c r="C87" s="19"/>
      <c r="D87" s="32" t="s">
        <v>242</v>
      </c>
      <c r="E87" s="32"/>
      <c r="F87" s="13" t="s">
        <v>243</v>
      </c>
      <c r="G87" s="32"/>
      <c r="H87" s="34">
        <v>6</v>
      </c>
    </row>
    <row r="88" ht="13.5" customHeight="1" spans="1:8">
      <c r="A88" s="12" t="s">
        <v>36</v>
      </c>
      <c r="B88" s="12" t="s">
        <v>40</v>
      </c>
      <c r="C88" s="12"/>
      <c r="D88" s="12" t="s">
        <v>252</v>
      </c>
      <c r="E88" s="8" t="s">
        <v>262</v>
      </c>
      <c r="F88" s="32" t="s">
        <v>248</v>
      </c>
      <c r="G88" s="32"/>
      <c r="H88" s="34">
        <v>0.1</v>
      </c>
    </row>
    <row r="89" ht="13.5" customHeight="1" spans="1:8">
      <c r="A89" s="9" t="s">
        <v>36</v>
      </c>
      <c r="B89" s="75" t="s">
        <v>40</v>
      </c>
      <c r="C89" s="76"/>
      <c r="D89" s="12" t="s">
        <v>230</v>
      </c>
      <c r="E89" s="32" t="s">
        <v>247</v>
      </c>
      <c r="F89" s="32" t="s">
        <v>248</v>
      </c>
      <c r="G89" s="77"/>
      <c r="H89" s="78">
        <v>0.25</v>
      </c>
    </row>
    <row r="90" ht="13.5" customHeight="1" spans="1:8">
      <c r="A90" s="9" t="s">
        <v>36</v>
      </c>
      <c r="B90" s="75" t="s">
        <v>40</v>
      </c>
      <c r="C90" s="76"/>
      <c r="D90" s="77" t="s">
        <v>242</v>
      </c>
      <c r="E90" s="32"/>
      <c r="F90" s="79" t="s">
        <v>243</v>
      </c>
      <c r="G90" s="77"/>
      <c r="H90" s="78">
        <v>6</v>
      </c>
    </row>
    <row r="91" ht="13.5" customHeight="1" spans="1:8">
      <c r="A91" s="41" t="s">
        <v>36</v>
      </c>
      <c r="B91" s="104" t="s">
        <v>40</v>
      </c>
      <c r="C91" s="7"/>
      <c r="D91" s="7" t="s">
        <v>252</v>
      </c>
      <c r="E91" s="7" t="s">
        <v>263</v>
      </c>
      <c r="F91" s="7" t="s">
        <v>248</v>
      </c>
      <c r="G91" s="7"/>
      <c r="H91" s="80">
        <v>0.1</v>
      </c>
    </row>
    <row r="92" ht="13.5" customHeight="1" spans="1:8">
      <c r="A92" s="9" t="s">
        <v>36</v>
      </c>
      <c r="B92" s="48" t="s">
        <v>55</v>
      </c>
      <c r="C92" s="49"/>
      <c r="D92" s="32" t="s">
        <v>242</v>
      </c>
      <c r="E92" s="32"/>
      <c r="F92" s="6" t="s">
        <v>244</v>
      </c>
      <c r="G92" s="32"/>
      <c r="H92" s="34">
        <v>5.28</v>
      </c>
    </row>
    <row r="93" ht="13.5" customHeight="1" spans="1:8">
      <c r="A93" s="12" t="s">
        <v>69</v>
      </c>
      <c r="B93" s="105" t="s">
        <v>70</v>
      </c>
      <c r="C93" s="12"/>
      <c r="D93" s="12" t="s">
        <v>230</v>
      </c>
      <c r="E93" s="12" t="s">
        <v>264</v>
      </c>
      <c r="F93" s="12" t="s">
        <v>246</v>
      </c>
      <c r="G93" s="12"/>
      <c r="H93" s="22">
        <v>0.375</v>
      </c>
    </row>
    <row r="94" ht="13.5" customHeight="1" spans="1:8">
      <c r="A94" s="12" t="s">
        <v>69</v>
      </c>
      <c r="B94" s="105" t="s">
        <v>70</v>
      </c>
      <c r="C94" s="12"/>
      <c r="D94" s="12" t="s">
        <v>230</v>
      </c>
      <c r="E94" s="12" t="s">
        <v>265</v>
      </c>
      <c r="F94" s="12" t="s">
        <v>246</v>
      </c>
      <c r="G94" s="12"/>
      <c r="H94" s="22">
        <v>0.375</v>
      </c>
    </row>
    <row r="95" ht="13.5" customHeight="1" spans="1:8">
      <c r="A95" s="12" t="s">
        <v>69</v>
      </c>
      <c r="B95" s="12" t="s">
        <v>70</v>
      </c>
      <c r="C95" s="12"/>
      <c r="D95" s="12" t="s">
        <v>252</v>
      </c>
      <c r="E95" s="8" t="s">
        <v>266</v>
      </c>
      <c r="F95" s="32" t="s">
        <v>248</v>
      </c>
      <c r="G95" s="32"/>
      <c r="H95" s="34">
        <v>0.1</v>
      </c>
    </row>
    <row r="96" ht="13.5" customHeight="1" spans="1:8">
      <c r="A96" s="12" t="s">
        <v>69</v>
      </c>
      <c r="B96" s="7" t="s">
        <v>70</v>
      </c>
      <c r="C96" s="6"/>
      <c r="D96" s="66" t="s">
        <v>252</v>
      </c>
      <c r="E96" s="8" t="s">
        <v>262</v>
      </c>
      <c r="F96" s="32" t="s">
        <v>248</v>
      </c>
      <c r="G96" s="32"/>
      <c r="H96" s="34">
        <v>0.1</v>
      </c>
    </row>
    <row r="97" ht="13.5" customHeight="1" spans="1:8">
      <c r="A97" s="9" t="s">
        <v>69</v>
      </c>
      <c r="B97" s="7" t="s">
        <v>70</v>
      </c>
      <c r="C97" s="6"/>
      <c r="D97" s="32" t="s">
        <v>242</v>
      </c>
      <c r="E97" s="32"/>
      <c r="F97" s="6" t="s">
        <v>243</v>
      </c>
      <c r="G97" s="32"/>
      <c r="H97" s="34">
        <v>6</v>
      </c>
    </row>
    <row r="98" ht="13.5" customHeight="1" spans="1:8">
      <c r="A98" s="12" t="s">
        <v>69</v>
      </c>
      <c r="B98" s="12" t="s">
        <v>70</v>
      </c>
      <c r="C98" s="12"/>
      <c r="D98" s="66" t="s">
        <v>230</v>
      </c>
      <c r="E98" s="8" t="s">
        <v>267</v>
      </c>
      <c r="F98" s="13" t="s">
        <v>246</v>
      </c>
      <c r="G98" s="32"/>
      <c r="H98" s="34">
        <v>0.375</v>
      </c>
    </row>
    <row r="99" ht="13.5" customHeight="1" spans="1:8">
      <c r="A99" s="12" t="s">
        <v>69</v>
      </c>
      <c r="B99" s="12" t="s">
        <v>70</v>
      </c>
      <c r="C99" s="12"/>
      <c r="D99" s="66" t="s">
        <v>230</v>
      </c>
      <c r="E99" s="8" t="s">
        <v>268</v>
      </c>
      <c r="F99" s="13" t="s">
        <v>248</v>
      </c>
      <c r="G99" s="32"/>
      <c r="H99" s="34">
        <v>0.25</v>
      </c>
    </row>
    <row r="100" ht="13.5" customHeight="1" spans="1:8">
      <c r="A100" s="12" t="s">
        <v>69</v>
      </c>
      <c r="B100" s="12" t="s">
        <v>70</v>
      </c>
      <c r="C100" s="12"/>
      <c r="D100" s="66" t="s">
        <v>230</v>
      </c>
      <c r="E100" s="8" t="s">
        <v>254</v>
      </c>
      <c r="F100" s="13" t="s">
        <v>248</v>
      </c>
      <c r="G100" s="32"/>
      <c r="H100" s="34">
        <v>0.25</v>
      </c>
    </row>
    <row r="101" ht="13.5" customHeight="1" spans="1:8">
      <c r="A101" s="41" t="s">
        <v>101</v>
      </c>
      <c r="B101" s="41" t="s">
        <v>115</v>
      </c>
      <c r="C101" s="31"/>
      <c r="D101" s="41" t="s">
        <v>242</v>
      </c>
      <c r="E101" s="64"/>
      <c r="F101" s="41" t="s">
        <v>243</v>
      </c>
      <c r="G101" s="65"/>
      <c r="H101" s="21">
        <v>6</v>
      </c>
    </row>
    <row r="102" ht="13.5" customHeight="1" spans="1:8">
      <c r="A102" s="41" t="s">
        <v>101</v>
      </c>
      <c r="B102" s="31" t="s">
        <v>115</v>
      </c>
      <c r="C102" s="31"/>
      <c r="D102" s="41" t="s">
        <v>252</v>
      </c>
      <c r="E102" s="41" t="s">
        <v>258</v>
      </c>
      <c r="F102" s="41" t="s">
        <v>248</v>
      </c>
      <c r="G102" s="6"/>
      <c r="H102" s="21">
        <v>0.1</v>
      </c>
    </row>
    <row r="103" ht="13.5" customHeight="1" spans="1:8">
      <c r="A103" s="9" t="s">
        <v>69</v>
      </c>
      <c r="B103" s="7" t="s">
        <v>87</v>
      </c>
      <c r="C103" s="6"/>
      <c r="D103" s="32" t="s">
        <v>242</v>
      </c>
      <c r="E103" s="32"/>
      <c r="F103" s="6" t="s">
        <v>244</v>
      </c>
      <c r="G103" s="32"/>
      <c r="H103" s="34">
        <v>5.28</v>
      </c>
    </row>
    <row r="104" ht="13.5" customHeight="1" spans="1:8">
      <c r="A104" s="41" t="s">
        <v>101</v>
      </c>
      <c r="B104" s="41" t="s">
        <v>112</v>
      </c>
      <c r="C104" s="31"/>
      <c r="D104" s="41" t="s">
        <v>242</v>
      </c>
      <c r="E104" s="64"/>
      <c r="F104" s="41" t="s">
        <v>244</v>
      </c>
      <c r="G104" s="65"/>
      <c r="H104" s="21">
        <v>5.28</v>
      </c>
    </row>
    <row r="105" ht="13.5" customHeight="1" spans="1:8">
      <c r="A105" s="41" t="s">
        <v>134</v>
      </c>
      <c r="B105" s="67" t="s">
        <v>166</v>
      </c>
      <c r="C105" s="68"/>
      <c r="D105" s="41" t="s">
        <v>242</v>
      </c>
      <c r="E105" s="64"/>
      <c r="F105" s="67" t="s">
        <v>244</v>
      </c>
      <c r="G105" s="65"/>
      <c r="H105" s="21">
        <v>5.28</v>
      </c>
    </row>
    <row r="106" ht="13.5" customHeight="1" spans="1:8">
      <c r="A106" s="41" t="s">
        <v>134</v>
      </c>
      <c r="B106" s="67" t="s">
        <v>136</v>
      </c>
      <c r="C106" s="68"/>
      <c r="D106" s="41" t="s">
        <v>242</v>
      </c>
      <c r="E106" s="64"/>
      <c r="F106" s="67" t="s">
        <v>243</v>
      </c>
      <c r="G106" s="65"/>
      <c r="H106" s="21">
        <v>6</v>
      </c>
    </row>
    <row r="107" ht="13.5" customHeight="1" spans="1:8">
      <c r="A107" s="41" t="s">
        <v>134</v>
      </c>
      <c r="B107" s="67" t="s">
        <v>142</v>
      </c>
      <c r="C107" s="68"/>
      <c r="D107" s="41" t="s">
        <v>242</v>
      </c>
      <c r="E107" s="64"/>
      <c r="F107" s="67" t="s">
        <v>243</v>
      </c>
      <c r="G107" s="65"/>
      <c r="H107" s="21">
        <v>6</v>
      </c>
    </row>
    <row r="108" ht="13.5" customHeight="1" spans="1:8">
      <c r="A108" s="41" t="s">
        <v>134</v>
      </c>
      <c r="B108" s="67" t="s">
        <v>158</v>
      </c>
      <c r="C108" s="68"/>
      <c r="D108" s="41" t="s">
        <v>242</v>
      </c>
      <c r="E108" s="64"/>
      <c r="F108" s="67" t="s">
        <v>244</v>
      </c>
      <c r="G108" s="65"/>
      <c r="H108" s="21">
        <v>5.28</v>
      </c>
    </row>
    <row r="109" ht="13.5" customHeight="1" spans="1:8">
      <c r="A109" s="41" t="s">
        <v>101</v>
      </c>
      <c r="B109" s="41" t="s">
        <v>131</v>
      </c>
      <c r="C109" s="31"/>
      <c r="D109" s="41" t="s">
        <v>242</v>
      </c>
      <c r="E109" s="64"/>
      <c r="F109" s="41" t="s">
        <v>244</v>
      </c>
      <c r="G109" s="65"/>
      <c r="H109" s="21">
        <v>5.28</v>
      </c>
    </row>
    <row r="110" ht="13.5" customHeight="1" spans="1:8">
      <c r="A110" s="41" t="s">
        <v>168</v>
      </c>
      <c r="B110" s="104" t="s">
        <v>194</v>
      </c>
      <c r="C110" s="31"/>
      <c r="D110" s="41" t="s">
        <v>242</v>
      </c>
      <c r="E110" s="64"/>
      <c r="F110" s="41" t="s">
        <v>244</v>
      </c>
      <c r="G110" s="65"/>
      <c r="H110" s="21">
        <v>5.28</v>
      </c>
    </row>
    <row r="111" ht="13.5" customHeight="1" spans="1:8">
      <c r="A111" s="41" t="s">
        <v>168</v>
      </c>
      <c r="B111" s="104" t="s">
        <v>189</v>
      </c>
      <c r="C111" s="31"/>
      <c r="D111" s="41" t="s">
        <v>242</v>
      </c>
      <c r="E111" s="64"/>
      <c r="F111" s="41" t="s">
        <v>244</v>
      </c>
      <c r="G111" s="65"/>
      <c r="H111" s="21">
        <v>5.28</v>
      </c>
    </row>
    <row r="112" ht="13.5" customHeight="1" spans="1:8">
      <c r="A112" s="41" t="s">
        <v>101</v>
      </c>
      <c r="B112" s="41" t="s">
        <v>121</v>
      </c>
      <c r="C112" s="31"/>
      <c r="D112" s="41" t="s">
        <v>242</v>
      </c>
      <c r="E112" s="64"/>
      <c r="F112" s="41" t="s">
        <v>243</v>
      </c>
      <c r="G112" s="65"/>
      <c r="H112" s="21">
        <v>6</v>
      </c>
    </row>
    <row r="113" ht="13.5" customHeight="1" spans="1:8">
      <c r="A113" s="41" t="s">
        <v>101</v>
      </c>
      <c r="B113" s="41" t="s">
        <v>121</v>
      </c>
      <c r="C113" s="31"/>
      <c r="D113" s="41" t="s">
        <v>252</v>
      </c>
      <c r="E113" s="41" t="s">
        <v>257</v>
      </c>
      <c r="F113" s="41" t="s">
        <v>248</v>
      </c>
      <c r="G113" s="6"/>
      <c r="H113" s="21">
        <v>0.1</v>
      </c>
    </row>
    <row r="114" ht="13.5" customHeight="1" spans="1:8">
      <c r="A114" s="41" t="s">
        <v>134</v>
      </c>
      <c r="B114" s="67" t="s">
        <v>148</v>
      </c>
      <c r="C114" s="68"/>
      <c r="D114" s="41" t="s">
        <v>242</v>
      </c>
      <c r="E114" s="64"/>
      <c r="F114" s="67" t="s">
        <v>244</v>
      </c>
      <c r="G114" s="65"/>
      <c r="H114" s="21">
        <v>5.28</v>
      </c>
    </row>
    <row r="115" ht="13.5" customHeight="1" spans="1:8">
      <c r="A115" s="12" t="s">
        <v>6</v>
      </c>
      <c r="B115" s="12" t="s">
        <v>25</v>
      </c>
      <c r="C115" s="19"/>
      <c r="D115" s="32" t="s">
        <v>242</v>
      </c>
      <c r="E115" s="32"/>
      <c r="F115" s="13" t="s">
        <v>244</v>
      </c>
      <c r="G115" s="32"/>
      <c r="H115" s="34">
        <v>5.28</v>
      </c>
    </row>
    <row r="116" ht="13.5" customHeight="1" spans="1:8">
      <c r="A116" s="9" t="s">
        <v>69</v>
      </c>
      <c r="B116" s="7" t="s">
        <v>81</v>
      </c>
      <c r="C116" s="6"/>
      <c r="D116" s="32" t="s">
        <v>242</v>
      </c>
      <c r="E116" s="32"/>
      <c r="F116" s="6" t="s">
        <v>243</v>
      </c>
      <c r="G116" s="32"/>
      <c r="H116" s="34">
        <v>6</v>
      </c>
    </row>
    <row r="117" ht="13.5" customHeight="1" spans="1:8">
      <c r="A117" s="9" t="s">
        <v>36</v>
      </c>
      <c r="B117" s="48" t="s">
        <v>66</v>
      </c>
      <c r="C117" s="49"/>
      <c r="D117" s="32" t="s">
        <v>242</v>
      </c>
      <c r="E117" s="32"/>
      <c r="F117" s="6" t="s">
        <v>244</v>
      </c>
      <c r="G117" s="32"/>
      <c r="H117" s="34">
        <v>5.28</v>
      </c>
    </row>
    <row r="118" ht="13.5" customHeight="1" spans="1:8">
      <c r="A118" s="9" t="s">
        <v>69</v>
      </c>
      <c r="B118" s="7" t="s">
        <v>97</v>
      </c>
      <c r="C118" s="6"/>
      <c r="D118" s="32" t="s">
        <v>242</v>
      </c>
      <c r="E118" s="32"/>
      <c r="F118" s="6" t="s">
        <v>244</v>
      </c>
      <c r="G118" s="32"/>
      <c r="H118" s="34">
        <v>5.28</v>
      </c>
    </row>
    <row r="119" ht="13.5" customHeight="1" spans="1:8">
      <c r="A119" s="12" t="s">
        <v>69</v>
      </c>
      <c r="B119" s="7" t="s">
        <v>89</v>
      </c>
      <c r="C119" s="6"/>
      <c r="D119" s="66" t="s">
        <v>252</v>
      </c>
      <c r="E119" s="8" t="s">
        <v>269</v>
      </c>
      <c r="F119" s="32" t="s">
        <v>248</v>
      </c>
      <c r="G119" s="32"/>
      <c r="H119" s="34">
        <v>0.1</v>
      </c>
    </row>
    <row r="120" ht="13.5" customHeight="1" spans="1:8">
      <c r="A120" s="9" t="s">
        <v>69</v>
      </c>
      <c r="B120" s="7" t="s">
        <v>89</v>
      </c>
      <c r="C120" s="6"/>
      <c r="D120" s="32" t="s">
        <v>242</v>
      </c>
      <c r="E120" s="32"/>
      <c r="F120" s="6" t="s">
        <v>244</v>
      </c>
      <c r="G120" s="32"/>
      <c r="H120" s="34">
        <v>5.28</v>
      </c>
    </row>
    <row r="121" ht="13.5" customHeight="1" spans="1:8">
      <c r="A121" s="9" t="s">
        <v>36</v>
      </c>
      <c r="B121" s="48" t="s">
        <v>54</v>
      </c>
      <c r="C121" s="49"/>
      <c r="D121" s="32" t="s">
        <v>242</v>
      </c>
      <c r="E121" s="32"/>
      <c r="F121" s="6" t="s">
        <v>244</v>
      </c>
      <c r="G121" s="32"/>
      <c r="H121" s="34">
        <v>5.28</v>
      </c>
    </row>
    <row r="122" ht="13.5" customHeight="1" spans="1:8">
      <c r="A122" s="41" t="s">
        <v>101</v>
      </c>
      <c r="B122" s="41" t="s">
        <v>127</v>
      </c>
      <c r="C122" s="31"/>
      <c r="D122" s="41" t="s">
        <v>242</v>
      </c>
      <c r="E122" s="64"/>
      <c r="F122" s="41" t="s">
        <v>244</v>
      </c>
      <c r="G122" s="65"/>
      <c r="H122" s="21">
        <v>5.28</v>
      </c>
    </row>
    <row r="123" ht="13.5" customHeight="1" spans="1:8">
      <c r="A123" s="9" t="s">
        <v>69</v>
      </c>
      <c r="B123" s="7" t="s">
        <v>88</v>
      </c>
      <c r="C123" s="6"/>
      <c r="D123" s="32" t="s">
        <v>242</v>
      </c>
      <c r="E123" s="32"/>
      <c r="F123" s="6" t="s">
        <v>243</v>
      </c>
      <c r="G123" s="32"/>
      <c r="H123" s="34">
        <v>6</v>
      </c>
    </row>
    <row r="124" ht="13.5" customHeight="1" spans="1:8">
      <c r="A124" s="12" t="s">
        <v>6</v>
      </c>
      <c r="B124" s="12" t="s">
        <v>19</v>
      </c>
      <c r="C124" s="19"/>
      <c r="D124" s="32" t="s">
        <v>242</v>
      </c>
      <c r="E124" s="32"/>
      <c r="F124" s="13" t="s">
        <v>244</v>
      </c>
      <c r="G124" s="32"/>
      <c r="H124" s="34">
        <v>5.28</v>
      </c>
    </row>
    <row r="125" ht="13.5" customHeight="1" spans="1:8">
      <c r="A125" s="12" t="s">
        <v>6</v>
      </c>
      <c r="B125" s="12" t="s">
        <v>31</v>
      </c>
      <c r="C125" s="19"/>
      <c r="D125" s="32" t="s">
        <v>242</v>
      </c>
      <c r="E125" s="32"/>
      <c r="F125" s="13" t="s">
        <v>244</v>
      </c>
      <c r="G125" s="32"/>
      <c r="H125" s="34">
        <v>5.28</v>
      </c>
    </row>
    <row r="126" ht="13.5" customHeight="1" spans="1:8">
      <c r="A126" s="9" t="s">
        <v>36</v>
      </c>
      <c r="B126" s="48" t="s">
        <v>42</v>
      </c>
      <c r="C126" s="49"/>
      <c r="D126" s="32" t="s">
        <v>242</v>
      </c>
      <c r="E126" s="32"/>
      <c r="F126" s="6" t="s">
        <v>244</v>
      </c>
      <c r="G126" s="32"/>
      <c r="H126" s="34">
        <v>5.28</v>
      </c>
    </row>
    <row r="127" ht="13.5" customHeight="1" spans="1:8">
      <c r="A127" s="41" t="s">
        <v>101</v>
      </c>
      <c r="B127" s="41" t="s">
        <v>122</v>
      </c>
      <c r="C127" s="31"/>
      <c r="D127" s="41" t="s">
        <v>242</v>
      </c>
      <c r="E127" s="64"/>
      <c r="F127" s="41" t="s">
        <v>244</v>
      </c>
      <c r="G127" s="65"/>
      <c r="H127" s="21">
        <v>5.28</v>
      </c>
    </row>
    <row r="128" ht="13.5" customHeight="1" spans="1:8">
      <c r="A128" s="9" t="s">
        <v>69</v>
      </c>
      <c r="B128" s="7" t="s">
        <v>83</v>
      </c>
      <c r="C128" s="6"/>
      <c r="D128" s="32" t="s">
        <v>242</v>
      </c>
      <c r="E128" s="32"/>
      <c r="F128" s="6" t="s">
        <v>244</v>
      </c>
      <c r="G128" s="32"/>
      <c r="H128" s="34">
        <v>5.28</v>
      </c>
    </row>
    <row r="129" ht="13.5" customHeight="1" spans="1:8">
      <c r="A129" s="41" t="s">
        <v>168</v>
      </c>
      <c r="B129" s="104" t="s">
        <v>186</v>
      </c>
      <c r="C129" s="31"/>
      <c r="D129" s="41" t="s">
        <v>242</v>
      </c>
      <c r="E129" s="64"/>
      <c r="F129" s="41" t="s">
        <v>244</v>
      </c>
      <c r="G129" s="65"/>
      <c r="H129" s="21">
        <v>5.28</v>
      </c>
    </row>
    <row r="130" ht="13.5" customHeight="1" spans="1:8">
      <c r="A130" s="9" t="s">
        <v>69</v>
      </c>
      <c r="B130" s="7" t="s">
        <v>79</v>
      </c>
      <c r="C130" s="6"/>
      <c r="D130" s="32" t="s">
        <v>242</v>
      </c>
      <c r="E130" s="32"/>
      <c r="F130" s="6" t="s">
        <v>244</v>
      </c>
      <c r="G130" s="32"/>
      <c r="H130" s="34">
        <v>5.28</v>
      </c>
    </row>
    <row r="131" ht="13.5" customHeight="1" spans="1:8">
      <c r="A131" s="41" t="s">
        <v>101</v>
      </c>
      <c r="B131" s="41" t="s">
        <v>114</v>
      </c>
      <c r="C131" s="31"/>
      <c r="D131" s="41" t="s">
        <v>242</v>
      </c>
      <c r="E131" s="64"/>
      <c r="F131" s="41" t="s">
        <v>243</v>
      </c>
      <c r="G131" s="65"/>
      <c r="H131" s="21">
        <v>6</v>
      </c>
    </row>
    <row r="132" ht="13.5" customHeight="1" spans="1:8">
      <c r="A132" s="9" t="s">
        <v>69</v>
      </c>
      <c r="B132" s="7" t="s">
        <v>98</v>
      </c>
      <c r="C132" s="6"/>
      <c r="D132" s="32" t="s">
        <v>242</v>
      </c>
      <c r="E132" s="32"/>
      <c r="F132" s="6" t="s">
        <v>244</v>
      </c>
      <c r="G132" s="32"/>
      <c r="H132" s="34">
        <v>5.28</v>
      </c>
    </row>
    <row r="133" ht="13.5" customHeight="1" spans="1:8">
      <c r="A133" s="41" t="s">
        <v>134</v>
      </c>
      <c r="B133" s="67" t="s">
        <v>165</v>
      </c>
      <c r="C133" s="68"/>
      <c r="D133" s="41" t="s">
        <v>242</v>
      </c>
      <c r="E133" s="64"/>
      <c r="F133" s="67" t="s">
        <v>244</v>
      </c>
      <c r="G133" s="65"/>
      <c r="H133" s="21">
        <v>5.28</v>
      </c>
    </row>
    <row r="134" ht="13.5" customHeight="1" spans="1:8">
      <c r="A134" s="12" t="s">
        <v>6</v>
      </c>
      <c r="B134" s="12" t="s">
        <v>29</v>
      </c>
      <c r="C134" s="19"/>
      <c r="D134" s="32" t="s">
        <v>242</v>
      </c>
      <c r="E134" s="32"/>
      <c r="F134" s="13" t="s">
        <v>244</v>
      </c>
      <c r="G134" s="32"/>
      <c r="H134" s="34">
        <v>5.28</v>
      </c>
    </row>
    <row r="135" ht="13.5" customHeight="1" spans="1:8">
      <c r="A135" s="12" t="s">
        <v>36</v>
      </c>
      <c r="B135" s="12" t="s">
        <v>41</v>
      </c>
      <c r="C135" s="12"/>
      <c r="D135" s="12" t="s">
        <v>252</v>
      </c>
      <c r="E135" s="8" t="s">
        <v>266</v>
      </c>
      <c r="F135" s="32" t="s">
        <v>248</v>
      </c>
      <c r="G135" s="32"/>
      <c r="H135" s="34">
        <v>0.1</v>
      </c>
    </row>
    <row r="136" ht="13.5" customHeight="1" spans="1:8">
      <c r="A136" s="9" t="s">
        <v>36</v>
      </c>
      <c r="B136" s="71" t="s">
        <v>41</v>
      </c>
      <c r="C136" s="72"/>
      <c r="D136" s="32" t="s">
        <v>242</v>
      </c>
      <c r="E136" s="32"/>
      <c r="F136" s="6" t="s">
        <v>244</v>
      </c>
      <c r="G136" s="32"/>
      <c r="H136" s="34">
        <v>5.28</v>
      </c>
    </row>
    <row r="137" ht="13.5" customHeight="1" spans="1:8">
      <c r="A137" s="9" t="s">
        <v>36</v>
      </c>
      <c r="B137" s="69" t="s">
        <v>47</v>
      </c>
      <c r="C137" s="70"/>
      <c r="D137" s="32" t="s">
        <v>242</v>
      </c>
      <c r="E137" s="32"/>
      <c r="F137" s="6" t="s">
        <v>244</v>
      </c>
      <c r="G137" s="32"/>
      <c r="H137" s="34">
        <v>5.28</v>
      </c>
    </row>
    <row r="138" ht="13.5" customHeight="1" spans="1:8">
      <c r="A138" s="41" t="s">
        <v>134</v>
      </c>
      <c r="B138" s="106" t="s">
        <v>135</v>
      </c>
      <c r="C138" s="68"/>
      <c r="D138" s="41" t="s">
        <v>242</v>
      </c>
      <c r="E138" s="64"/>
      <c r="F138" s="67" t="s">
        <v>244</v>
      </c>
      <c r="G138" s="65"/>
      <c r="H138" s="21">
        <v>5.28</v>
      </c>
    </row>
    <row r="139" ht="13.5" customHeight="1" spans="1:8">
      <c r="A139" s="41" t="s">
        <v>134</v>
      </c>
      <c r="B139" s="41" t="s">
        <v>135</v>
      </c>
      <c r="C139" s="31"/>
      <c r="D139" s="41" t="s">
        <v>230</v>
      </c>
      <c r="E139" s="32" t="s">
        <v>256</v>
      </c>
      <c r="F139" s="41" t="s">
        <v>248</v>
      </c>
      <c r="G139" s="32"/>
      <c r="H139" s="34">
        <v>0.25</v>
      </c>
    </row>
    <row r="140" ht="13.5" customHeight="1" spans="1:8">
      <c r="A140" s="41" t="s">
        <v>134</v>
      </c>
      <c r="B140" s="41" t="s">
        <v>135</v>
      </c>
      <c r="C140" s="31"/>
      <c r="D140" s="41" t="s">
        <v>230</v>
      </c>
      <c r="E140" s="32" t="s">
        <v>256</v>
      </c>
      <c r="F140" s="41" t="s">
        <v>246</v>
      </c>
      <c r="G140" s="32"/>
      <c r="H140" s="34">
        <v>0.375</v>
      </c>
    </row>
    <row r="141" ht="13.5" customHeight="1" spans="1:8">
      <c r="A141" s="41" t="s">
        <v>134</v>
      </c>
      <c r="B141" s="41" t="s">
        <v>135</v>
      </c>
      <c r="C141" s="31"/>
      <c r="D141" s="41" t="s">
        <v>252</v>
      </c>
      <c r="E141" s="41" t="s">
        <v>257</v>
      </c>
      <c r="F141" s="41" t="s">
        <v>248</v>
      </c>
      <c r="G141" s="6"/>
      <c r="H141" s="21">
        <v>0.1</v>
      </c>
    </row>
    <row r="142" ht="13.5" customHeight="1" spans="1:8">
      <c r="A142" s="41" t="s">
        <v>168</v>
      </c>
      <c r="B142" s="104" t="s">
        <v>198</v>
      </c>
      <c r="C142" s="31"/>
      <c r="D142" s="41" t="s">
        <v>242</v>
      </c>
      <c r="E142" s="64"/>
      <c r="F142" s="41" t="s">
        <v>244</v>
      </c>
      <c r="G142" s="65"/>
      <c r="H142" s="21">
        <v>5.28</v>
      </c>
    </row>
    <row r="143" ht="13.5" customHeight="1" spans="1:8">
      <c r="A143" s="41" t="s">
        <v>134</v>
      </c>
      <c r="B143" s="67" t="s">
        <v>167</v>
      </c>
      <c r="C143" s="68"/>
      <c r="D143" s="41" t="s">
        <v>242</v>
      </c>
      <c r="E143" s="64"/>
      <c r="F143" s="67" t="s">
        <v>244</v>
      </c>
      <c r="G143" s="65"/>
      <c r="H143" s="21">
        <v>5.28</v>
      </c>
    </row>
    <row r="144" ht="13.5" customHeight="1" spans="1:8">
      <c r="A144" s="9" t="s">
        <v>69</v>
      </c>
      <c r="B144" s="7" t="s">
        <v>82</v>
      </c>
      <c r="C144" s="6"/>
      <c r="D144" s="32" t="s">
        <v>242</v>
      </c>
      <c r="E144" s="32"/>
      <c r="F144" s="6" t="s">
        <v>244</v>
      </c>
      <c r="G144" s="32"/>
      <c r="H144" s="34">
        <v>5.28</v>
      </c>
    </row>
    <row r="145" ht="13.5" customHeight="1" spans="1:8">
      <c r="A145" s="41" t="s">
        <v>101</v>
      </c>
      <c r="B145" s="41" t="s">
        <v>133</v>
      </c>
      <c r="C145" s="31"/>
      <c r="D145" s="41" t="s">
        <v>242</v>
      </c>
      <c r="E145" s="64"/>
      <c r="F145" s="41" t="s">
        <v>244</v>
      </c>
      <c r="G145" s="65"/>
      <c r="H145" s="21">
        <v>5.28</v>
      </c>
    </row>
    <row r="146" ht="13.5" customHeight="1" spans="1:8">
      <c r="A146" s="41" t="s">
        <v>134</v>
      </c>
      <c r="B146" s="107" t="s">
        <v>152</v>
      </c>
      <c r="C146" s="68"/>
      <c r="D146" s="41" t="s">
        <v>242</v>
      </c>
      <c r="E146" s="64"/>
      <c r="F146" s="67" t="s">
        <v>244</v>
      </c>
      <c r="G146" s="65"/>
      <c r="H146" s="21">
        <v>5.28</v>
      </c>
    </row>
    <row r="147" ht="13.5" customHeight="1" spans="1:8">
      <c r="A147" s="12" t="s">
        <v>6</v>
      </c>
      <c r="B147" s="12" t="s">
        <v>35</v>
      </c>
      <c r="C147" s="19"/>
      <c r="D147" s="32" t="s">
        <v>242</v>
      </c>
      <c r="E147" s="32"/>
      <c r="F147" s="13" t="s">
        <v>244</v>
      </c>
      <c r="G147" s="32"/>
      <c r="H147" s="34">
        <v>5.28</v>
      </c>
    </row>
    <row r="148" ht="13.5" customHeight="1" spans="1:8">
      <c r="A148" s="9" t="s">
        <v>36</v>
      </c>
      <c r="B148" s="48" t="s">
        <v>38</v>
      </c>
      <c r="C148" s="49"/>
      <c r="D148" s="12" t="s">
        <v>230</v>
      </c>
      <c r="E148" s="32" t="s">
        <v>256</v>
      </c>
      <c r="F148" s="41" t="s">
        <v>246</v>
      </c>
      <c r="G148" s="32"/>
      <c r="H148" s="34">
        <v>0.375</v>
      </c>
    </row>
    <row r="149" ht="13.5" customHeight="1" spans="1:8">
      <c r="A149" s="9" t="s">
        <v>36</v>
      </c>
      <c r="B149" s="48" t="s">
        <v>38</v>
      </c>
      <c r="C149" s="49"/>
      <c r="D149" s="32" t="s">
        <v>242</v>
      </c>
      <c r="E149" s="32"/>
      <c r="F149" s="6" t="s">
        <v>244</v>
      </c>
      <c r="G149" s="32"/>
      <c r="H149" s="34">
        <v>5.28</v>
      </c>
    </row>
    <row r="150" ht="13.5" customHeight="1" spans="1:8">
      <c r="A150" s="9" t="s">
        <v>36</v>
      </c>
      <c r="B150" s="73" t="s">
        <v>67</v>
      </c>
      <c r="C150" s="74"/>
      <c r="D150" s="32" t="s">
        <v>242</v>
      </c>
      <c r="E150" s="32"/>
      <c r="F150" s="6" t="s">
        <v>244</v>
      </c>
      <c r="G150" s="32"/>
      <c r="H150" s="34">
        <v>5.28</v>
      </c>
    </row>
    <row r="151" ht="13.5" customHeight="1" spans="1:8">
      <c r="A151" s="12" t="s">
        <v>69</v>
      </c>
      <c r="B151" s="105" t="s">
        <v>71</v>
      </c>
      <c r="C151" s="12"/>
      <c r="D151" s="12" t="s">
        <v>230</v>
      </c>
      <c r="E151" s="12" t="s">
        <v>270</v>
      </c>
      <c r="F151" s="12" t="s">
        <v>248</v>
      </c>
      <c r="G151" s="12"/>
      <c r="H151" s="22">
        <v>0.25</v>
      </c>
    </row>
    <row r="152" ht="13.5" customHeight="1" spans="1:8">
      <c r="A152" s="9" t="s">
        <v>69</v>
      </c>
      <c r="B152" s="7" t="s">
        <v>71</v>
      </c>
      <c r="C152" s="6"/>
      <c r="D152" s="32" t="s">
        <v>242</v>
      </c>
      <c r="E152" s="32"/>
      <c r="F152" s="6" t="s">
        <v>243</v>
      </c>
      <c r="G152" s="32"/>
      <c r="H152" s="34">
        <v>6</v>
      </c>
    </row>
    <row r="153" ht="13.5" customHeight="1" spans="1:8">
      <c r="A153" s="9" t="s">
        <v>36</v>
      </c>
      <c r="B153" s="48" t="s">
        <v>37</v>
      </c>
      <c r="C153" s="49"/>
      <c r="D153" s="32" t="s">
        <v>242</v>
      </c>
      <c r="E153" s="32"/>
      <c r="F153" s="6" t="s">
        <v>243</v>
      </c>
      <c r="G153" s="32"/>
      <c r="H153" s="34">
        <v>6</v>
      </c>
    </row>
    <row r="154" ht="13.5" customHeight="1" spans="1:8">
      <c r="A154" s="12" t="s">
        <v>6</v>
      </c>
      <c r="B154" s="12" t="s">
        <v>24</v>
      </c>
      <c r="C154" s="19"/>
      <c r="D154" s="32" t="s">
        <v>242</v>
      </c>
      <c r="E154" s="32"/>
      <c r="F154" s="13" t="s">
        <v>244</v>
      </c>
      <c r="G154" s="32"/>
      <c r="H154" s="34">
        <v>5.28</v>
      </c>
    </row>
    <row r="155" ht="13.5" customHeight="1" spans="1:8">
      <c r="A155" s="9" t="s">
        <v>36</v>
      </c>
      <c r="B155" s="71" t="s">
        <v>43</v>
      </c>
      <c r="C155" s="72"/>
      <c r="D155" s="32" t="s">
        <v>242</v>
      </c>
      <c r="E155" s="32"/>
      <c r="F155" s="6" t="s">
        <v>244</v>
      </c>
      <c r="G155" s="32"/>
      <c r="H155" s="34">
        <v>5.28</v>
      </c>
    </row>
    <row r="156" ht="13.5" customHeight="1" spans="1:8">
      <c r="A156" s="41" t="s">
        <v>168</v>
      </c>
      <c r="B156" s="104" t="s">
        <v>190</v>
      </c>
      <c r="C156" s="31"/>
      <c r="D156" s="41" t="s">
        <v>242</v>
      </c>
      <c r="E156" s="64"/>
      <c r="F156" s="41" t="s">
        <v>243</v>
      </c>
      <c r="G156" s="65"/>
      <c r="H156" s="21">
        <v>6</v>
      </c>
    </row>
    <row r="157" ht="13.5" customHeight="1" spans="1:8">
      <c r="A157" s="9" t="s">
        <v>69</v>
      </c>
      <c r="B157" s="7" t="s">
        <v>95</v>
      </c>
      <c r="C157" s="6"/>
      <c r="D157" s="32" t="s">
        <v>242</v>
      </c>
      <c r="E157" s="32"/>
      <c r="F157" s="6" t="s">
        <v>244</v>
      </c>
      <c r="G157" s="32"/>
      <c r="H157" s="34">
        <v>5.28</v>
      </c>
    </row>
    <row r="158" ht="13.5" customHeight="1" spans="1:8">
      <c r="A158" s="12" t="s">
        <v>6</v>
      </c>
      <c r="B158" s="12" t="s">
        <v>21</v>
      </c>
      <c r="C158" s="19"/>
      <c r="D158" s="32" t="s">
        <v>242</v>
      </c>
      <c r="E158" s="32"/>
      <c r="F158" s="13" t="s">
        <v>244</v>
      </c>
      <c r="G158" s="32"/>
      <c r="H158" s="34">
        <v>5.28</v>
      </c>
    </row>
    <row r="159" ht="13.5" customHeight="1" spans="1:8">
      <c r="A159" s="41" t="s">
        <v>101</v>
      </c>
      <c r="B159" s="41" t="s">
        <v>109</v>
      </c>
      <c r="C159" s="31"/>
      <c r="D159" s="41" t="s">
        <v>242</v>
      </c>
      <c r="E159" s="64"/>
      <c r="F159" s="41" t="s">
        <v>244</v>
      </c>
      <c r="G159" s="65"/>
      <c r="H159" s="21">
        <v>5.28</v>
      </c>
    </row>
    <row r="160" ht="13.5" customHeight="1" spans="1:8">
      <c r="A160" s="41" t="s">
        <v>101</v>
      </c>
      <c r="B160" s="41" t="s">
        <v>104</v>
      </c>
      <c r="C160" s="31"/>
      <c r="D160" s="41" t="s">
        <v>242</v>
      </c>
      <c r="E160" s="64"/>
      <c r="F160" s="41" t="s">
        <v>243</v>
      </c>
      <c r="G160" s="65"/>
      <c r="H160" s="21">
        <v>6</v>
      </c>
    </row>
    <row r="161" ht="13.5" customHeight="1" spans="1:8">
      <c r="A161" s="41" t="s">
        <v>101</v>
      </c>
      <c r="B161" s="41" t="s">
        <v>132</v>
      </c>
      <c r="C161" s="31"/>
      <c r="D161" s="41" t="s">
        <v>242</v>
      </c>
      <c r="E161" s="64"/>
      <c r="F161" s="41" t="s">
        <v>244</v>
      </c>
      <c r="G161" s="65"/>
      <c r="H161" s="21">
        <v>5.28</v>
      </c>
    </row>
    <row r="162" ht="13.5" customHeight="1" spans="1:8">
      <c r="A162" s="12" t="s">
        <v>6</v>
      </c>
      <c r="B162" s="12" t="s">
        <v>8</v>
      </c>
      <c r="C162" s="19"/>
      <c r="D162" s="32" t="s">
        <v>242</v>
      </c>
      <c r="E162" s="32"/>
      <c r="F162" s="13" t="s">
        <v>243</v>
      </c>
      <c r="G162" s="32"/>
      <c r="H162" s="34">
        <v>6</v>
      </c>
    </row>
    <row r="163" ht="13.5" customHeight="1" spans="1:8">
      <c r="A163" s="41" t="s">
        <v>134</v>
      </c>
      <c r="B163" s="67" t="s">
        <v>140</v>
      </c>
      <c r="C163" s="68"/>
      <c r="D163" s="41" t="s">
        <v>242</v>
      </c>
      <c r="E163" s="64"/>
      <c r="F163" s="67" t="s">
        <v>244</v>
      </c>
      <c r="G163" s="65"/>
      <c r="H163" s="21">
        <v>5.28</v>
      </c>
    </row>
    <row r="164" ht="13.5" customHeight="1" spans="1:8">
      <c r="A164" s="41" t="s">
        <v>134</v>
      </c>
      <c r="B164" s="67" t="s">
        <v>149</v>
      </c>
      <c r="C164" s="68"/>
      <c r="D164" s="41" t="s">
        <v>242</v>
      </c>
      <c r="E164" s="64"/>
      <c r="F164" s="67" t="s">
        <v>243</v>
      </c>
      <c r="G164" s="65"/>
      <c r="H164" s="21">
        <v>6</v>
      </c>
    </row>
    <row r="165" ht="13.5" customHeight="1" spans="1:8">
      <c r="A165" s="41" t="s">
        <v>134</v>
      </c>
      <c r="B165" s="104" t="s">
        <v>149</v>
      </c>
      <c r="C165" s="31"/>
      <c r="D165" s="41" t="s">
        <v>252</v>
      </c>
      <c r="E165" s="41" t="s">
        <v>271</v>
      </c>
      <c r="F165" s="41" t="s">
        <v>246</v>
      </c>
      <c r="G165" s="6"/>
      <c r="H165" s="21">
        <v>0.25</v>
      </c>
    </row>
    <row r="166" ht="13.5" customHeight="1" spans="1:8">
      <c r="A166" s="41" t="s">
        <v>134</v>
      </c>
      <c r="B166" s="104" t="s">
        <v>149</v>
      </c>
      <c r="C166" s="31"/>
      <c r="D166" s="41" t="s">
        <v>252</v>
      </c>
      <c r="E166" s="41" t="s">
        <v>272</v>
      </c>
      <c r="F166" s="41" t="s">
        <v>246</v>
      </c>
      <c r="G166" s="6"/>
      <c r="H166" s="21">
        <v>0.25</v>
      </c>
    </row>
    <row r="167" ht="13.5" customHeight="1" spans="1:8">
      <c r="A167" s="41" t="s">
        <v>134</v>
      </c>
      <c r="B167" s="67" t="s">
        <v>143</v>
      </c>
      <c r="C167" s="68"/>
      <c r="D167" s="41" t="s">
        <v>242</v>
      </c>
      <c r="E167" s="64"/>
      <c r="F167" s="67" t="s">
        <v>243</v>
      </c>
      <c r="G167" s="65"/>
      <c r="H167" s="21">
        <v>6</v>
      </c>
    </row>
    <row r="168" ht="13.5" customHeight="1" spans="1:8">
      <c r="A168" s="41" t="s">
        <v>134</v>
      </c>
      <c r="B168" s="41" t="s">
        <v>143</v>
      </c>
      <c r="C168" s="31"/>
      <c r="D168" s="41" t="s">
        <v>252</v>
      </c>
      <c r="E168" s="41" t="s">
        <v>273</v>
      </c>
      <c r="F168" s="41" t="s">
        <v>248</v>
      </c>
      <c r="G168" s="6"/>
      <c r="H168" s="21">
        <v>0.1</v>
      </c>
    </row>
    <row r="169" ht="13.5" customHeight="1" spans="1:8">
      <c r="A169" s="12" t="s">
        <v>6</v>
      </c>
      <c r="B169" s="12" t="s">
        <v>34</v>
      </c>
      <c r="C169" s="19"/>
      <c r="D169" s="32" t="s">
        <v>242</v>
      </c>
      <c r="E169" s="32"/>
      <c r="F169" s="13" t="s">
        <v>244</v>
      </c>
      <c r="G169" s="32"/>
      <c r="H169" s="34">
        <v>5.28</v>
      </c>
    </row>
    <row r="170" ht="13.5" customHeight="1" spans="1:8">
      <c r="A170" s="41" t="s">
        <v>168</v>
      </c>
      <c r="B170" s="104" t="s">
        <v>188</v>
      </c>
      <c r="C170" s="31"/>
      <c r="D170" s="41" t="s">
        <v>242</v>
      </c>
      <c r="E170" s="64"/>
      <c r="F170" s="41" t="s">
        <v>244</v>
      </c>
      <c r="G170" s="65"/>
      <c r="H170" s="21">
        <v>5.28</v>
      </c>
    </row>
    <row r="171" ht="13.5" customHeight="1" spans="1:8">
      <c r="A171" s="41" t="s">
        <v>168</v>
      </c>
      <c r="B171" s="104" t="s">
        <v>185</v>
      </c>
      <c r="C171" s="31"/>
      <c r="D171" s="41" t="s">
        <v>242</v>
      </c>
      <c r="E171" s="64"/>
      <c r="F171" s="41" t="s">
        <v>243</v>
      </c>
      <c r="G171" s="65"/>
      <c r="H171" s="21">
        <v>6</v>
      </c>
    </row>
    <row r="172" ht="13.5" customHeight="1" spans="1:8">
      <c r="A172" s="41" t="s">
        <v>168</v>
      </c>
      <c r="B172" s="41" t="s">
        <v>185</v>
      </c>
      <c r="C172" s="31"/>
      <c r="D172" s="41" t="s">
        <v>252</v>
      </c>
      <c r="E172" s="41" t="s">
        <v>273</v>
      </c>
      <c r="F172" s="41" t="s">
        <v>248</v>
      </c>
      <c r="G172" s="6"/>
      <c r="H172" s="21">
        <v>0.1</v>
      </c>
    </row>
    <row r="173" ht="13.5" customHeight="1" spans="1:8">
      <c r="A173" s="12" t="s">
        <v>6</v>
      </c>
      <c r="B173" s="12" t="s">
        <v>32</v>
      </c>
      <c r="C173" s="19"/>
      <c r="D173" s="32" t="s">
        <v>242</v>
      </c>
      <c r="E173" s="32"/>
      <c r="F173" s="13" t="s">
        <v>244</v>
      </c>
      <c r="G173" s="32"/>
      <c r="H173" s="34">
        <v>5.28</v>
      </c>
    </row>
    <row r="174" ht="13.5" customHeight="1" spans="1:8">
      <c r="A174" s="9" t="s">
        <v>36</v>
      </c>
      <c r="B174" s="48" t="s">
        <v>62</v>
      </c>
      <c r="C174" s="49"/>
      <c r="D174" s="32" t="s">
        <v>242</v>
      </c>
      <c r="E174" s="32"/>
      <c r="F174" s="6" t="s">
        <v>244</v>
      </c>
      <c r="G174" s="32"/>
      <c r="H174" s="34">
        <v>5.28</v>
      </c>
    </row>
    <row r="175" ht="13.5" customHeight="1" spans="1:8">
      <c r="A175" s="9" t="s">
        <v>36</v>
      </c>
      <c r="B175" s="48" t="s">
        <v>60</v>
      </c>
      <c r="C175" s="49"/>
      <c r="D175" s="32" t="s">
        <v>242</v>
      </c>
      <c r="E175" s="32"/>
      <c r="F175" s="6" t="s">
        <v>244</v>
      </c>
      <c r="G175" s="32"/>
      <c r="H175" s="34">
        <v>5.28</v>
      </c>
    </row>
    <row r="176" ht="13.5" customHeight="1" spans="1:8">
      <c r="A176" s="9" t="s">
        <v>36</v>
      </c>
      <c r="B176" s="48" t="s">
        <v>53</v>
      </c>
      <c r="C176" s="49"/>
      <c r="D176" s="32" t="s">
        <v>242</v>
      </c>
      <c r="E176" s="32"/>
      <c r="F176" s="6" t="s">
        <v>244</v>
      </c>
      <c r="G176" s="32"/>
      <c r="H176" s="34">
        <v>5.28</v>
      </c>
    </row>
    <row r="177" ht="13.5" customHeight="1" spans="1:8">
      <c r="A177" s="9" t="s">
        <v>36</v>
      </c>
      <c r="B177" s="48" t="s">
        <v>65</v>
      </c>
      <c r="C177" s="49"/>
      <c r="D177" s="32" t="s">
        <v>242</v>
      </c>
      <c r="E177" s="32"/>
      <c r="F177" s="6" t="s">
        <v>244</v>
      </c>
      <c r="G177" s="32"/>
      <c r="H177" s="34">
        <v>5.28</v>
      </c>
    </row>
    <row r="178" ht="13.5" customHeight="1" spans="1:8">
      <c r="A178" s="9" t="s">
        <v>69</v>
      </c>
      <c r="B178" s="7" t="s">
        <v>84</v>
      </c>
      <c r="C178" s="6"/>
      <c r="D178" s="32" t="s">
        <v>242</v>
      </c>
      <c r="E178" s="32"/>
      <c r="F178" s="6" t="s">
        <v>244</v>
      </c>
      <c r="G178" s="32"/>
      <c r="H178" s="34">
        <v>5.28</v>
      </c>
    </row>
    <row r="179" ht="13.5" customHeight="1" spans="1:8">
      <c r="A179" s="9" t="s">
        <v>69</v>
      </c>
      <c r="B179" s="7" t="s">
        <v>85</v>
      </c>
      <c r="C179" s="6"/>
      <c r="D179" s="32" t="s">
        <v>242</v>
      </c>
      <c r="E179" s="32"/>
      <c r="F179" s="6" t="s">
        <v>244</v>
      </c>
      <c r="G179" s="32"/>
      <c r="H179" s="34">
        <v>5.28</v>
      </c>
    </row>
    <row r="180" ht="13.5" customHeight="1" spans="1:8">
      <c r="A180" s="12" t="s">
        <v>6</v>
      </c>
      <c r="B180" s="12" t="s">
        <v>13</v>
      </c>
      <c r="C180" s="19"/>
      <c r="D180" s="32" t="s">
        <v>242</v>
      </c>
      <c r="E180" s="33"/>
      <c r="F180" s="13" t="s">
        <v>243</v>
      </c>
      <c r="G180" s="32"/>
      <c r="H180" s="34">
        <v>6</v>
      </c>
    </row>
    <row r="181" ht="13.5" customHeight="1" spans="1:8">
      <c r="A181" s="41" t="s">
        <v>101</v>
      </c>
      <c r="B181" s="41" t="s">
        <v>130</v>
      </c>
      <c r="C181" s="31"/>
      <c r="D181" s="41" t="s">
        <v>242</v>
      </c>
      <c r="E181" s="64"/>
      <c r="F181" s="41" t="s">
        <v>244</v>
      </c>
      <c r="G181" s="65"/>
      <c r="H181" s="21">
        <v>5.28</v>
      </c>
    </row>
    <row r="182" ht="13.5" customHeight="1" spans="1:8">
      <c r="A182" s="41" t="s">
        <v>101</v>
      </c>
      <c r="B182" s="41" t="s">
        <v>125</v>
      </c>
      <c r="C182" s="31"/>
      <c r="D182" s="41" t="s">
        <v>242</v>
      </c>
      <c r="E182" s="64"/>
      <c r="F182" s="41" t="s">
        <v>244</v>
      </c>
      <c r="G182" s="65"/>
      <c r="H182" s="21">
        <v>5.28</v>
      </c>
    </row>
    <row r="183" ht="13.5" customHeight="1" spans="1:8">
      <c r="A183" s="41" t="s">
        <v>168</v>
      </c>
      <c r="B183" s="104" t="s">
        <v>170</v>
      </c>
      <c r="C183" s="31"/>
      <c r="D183" s="41" t="s">
        <v>242</v>
      </c>
      <c r="E183" s="64"/>
      <c r="F183" s="41" t="s">
        <v>243</v>
      </c>
      <c r="G183" s="65"/>
      <c r="H183" s="21">
        <v>6</v>
      </c>
    </row>
    <row r="184" ht="13.5" customHeight="1" spans="1:8">
      <c r="A184" s="41" t="s">
        <v>168</v>
      </c>
      <c r="B184" s="41" t="s">
        <v>170</v>
      </c>
      <c r="C184" s="31"/>
      <c r="D184" s="41" t="s">
        <v>252</v>
      </c>
      <c r="E184" s="41" t="s">
        <v>273</v>
      </c>
      <c r="F184" s="41" t="s">
        <v>248</v>
      </c>
      <c r="G184" s="6"/>
      <c r="H184" s="21">
        <v>0.1</v>
      </c>
    </row>
    <row r="185" ht="13.5" customHeight="1" spans="1:8">
      <c r="A185" s="41" t="s">
        <v>134</v>
      </c>
      <c r="B185" s="106" t="s">
        <v>153</v>
      </c>
      <c r="C185" s="68"/>
      <c r="D185" s="41" t="s">
        <v>242</v>
      </c>
      <c r="E185" s="64"/>
      <c r="F185" s="67" t="s">
        <v>244</v>
      </c>
      <c r="G185" s="65"/>
      <c r="H185" s="21">
        <v>5.28</v>
      </c>
    </row>
    <row r="186" ht="13.5" customHeight="1" spans="1:8">
      <c r="A186" s="41" t="s">
        <v>134</v>
      </c>
      <c r="B186" s="41" t="s">
        <v>153</v>
      </c>
      <c r="C186" s="31"/>
      <c r="D186" s="41" t="s">
        <v>252</v>
      </c>
      <c r="E186" s="41" t="s">
        <v>257</v>
      </c>
      <c r="F186" s="41" t="s">
        <v>248</v>
      </c>
      <c r="G186" s="6"/>
      <c r="H186" s="21">
        <v>0.1</v>
      </c>
    </row>
    <row r="187" ht="13.5" customHeight="1" spans="1:8">
      <c r="A187" s="9" t="s">
        <v>36</v>
      </c>
      <c r="B187" s="48" t="s">
        <v>48</v>
      </c>
      <c r="C187" s="49"/>
      <c r="D187" s="32" t="s">
        <v>242</v>
      </c>
      <c r="E187" s="32"/>
      <c r="F187" s="6" t="s">
        <v>243</v>
      </c>
      <c r="G187" s="32"/>
      <c r="H187" s="34">
        <v>6</v>
      </c>
    </row>
    <row r="188" ht="13.5" customHeight="1" spans="1:8">
      <c r="A188" s="9" t="s">
        <v>69</v>
      </c>
      <c r="B188" s="7" t="s">
        <v>76</v>
      </c>
      <c r="C188" s="6"/>
      <c r="D188" s="32" t="s">
        <v>242</v>
      </c>
      <c r="E188" s="32"/>
      <c r="F188" s="6" t="s">
        <v>244</v>
      </c>
      <c r="G188" s="32"/>
      <c r="H188" s="34">
        <v>5.28</v>
      </c>
    </row>
    <row r="189" ht="13.5" customHeight="1" spans="1:8">
      <c r="A189" s="9" t="s">
        <v>36</v>
      </c>
      <c r="B189" s="48" t="s">
        <v>58</v>
      </c>
      <c r="C189" s="49"/>
      <c r="D189" s="32" t="s">
        <v>242</v>
      </c>
      <c r="E189" s="32"/>
      <c r="F189" s="6" t="s">
        <v>243</v>
      </c>
      <c r="G189" s="32"/>
      <c r="H189" s="34">
        <v>6</v>
      </c>
    </row>
    <row r="190" ht="13.5" customHeight="1" spans="1:8">
      <c r="A190" s="9" t="s">
        <v>36</v>
      </c>
      <c r="B190" s="48" t="s">
        <v>68</v>
      </c>
      <c r="C190" s="49"/>
      <c r="D190" s="32" t="s">
        <v>242</v>
      </c>
      <c r="E190" s="32"/>
      <c r="F190" s="6" t="s">
        <v>243</v>
      </c>
      <c r="G190" s="32"/>
      <c r="H190" s="34">
        <v>6</v>
      </c>
    </row>
    <row r="191" ht="13.5" customHeight="1" spans="1:8">
      <c r="A191" s="9" t="s">
        <v>69</v>
      </c>
      <c r="B191" s="7" t="s">
        <v>77</v>
      </c>
      <c r="C191" s="6"/>
      <c r="D191" s="32" t="s">
        <v>242</v>
      </c>
      <c r="E191" s="32"/>
      <c r="F191" s="6" t="s">
        <v>244</v>
      </c>
      <c r="G191" s="32"/>
      <c r="H191" s="34">
        <v>5.28</v>
      </c>
    </row>
    <row r="192" ht="13.5" customHeight="1" spans="1:8">
      <c r="A192" s="41" t="s">
        <v>101</v>
      </c>
      <c r="B192" s="41" t="s">
        <v>119</v>
      </c>
      <c r="C192" s="31"/>
      <c r="D192" s="41" t="s">
        <v>242</v>
      </c>
      <c r="E192" s="64"/>
      <c r="F192" s="41" t="s">
        <v>244</v>
      </c>
      <c r="G192" s="65"/>
      <c r="H192" s="21">
        <v>5.28</v>
      </c>
    </row>
    <row r="193" ht="13.5" customHeight="1" spans="1:8">
      <c r="A193" s="41" t="s">
        <v>101</v>
      </c>
      <c r="B193" s="41" t="s">
        <v>105</v>
      </c>
      <c r="C193" s="31"/>
      <c r="D193" s="41" t="s">
        <v>242</v>
      </c>
      <c r="E193" s="64"/>
      <c r="F193" s="41" t="s">
        <v>243</v>
      </c>
      <c r="G193" s="65"/>
      <c r="H193" s="21">
        <v>6</v>
      </c>
    </row>
    <row r="194" ht="13.5" customHeight="1" spans="1:8">
      <c r="A194" s="41" t="s">
        <v>101</v>
      </c>
      <c r="B194" s="31" t="s">
        <v>105</v>
      </c>
      <c r="C194" s="31"/>
      <c r="D194" s="41" t="s">
        <v>252</v>
      </c>
      <c r="E194" s="41" t="s">
        <v>274</v>
      </c>
      <c r="F194" s="41" t="s">
        <v>248</v>
      </c>
      <c r="G194" s="6"/>
      <c r="H194" s="21">
        <v>0.1</v>
      </c>
    </row>
    <row r="195" ht="13.5" customHeight="1" spans="1:8">
      <c r="A195" s="9" t="s">
        <v>36</v>
      </c>
      <c r="B195" s="48" t="s">
        <v>57</v>
      </c>
      <c r="C195" s="49"/>
      <c r="D195" s="32" t="s">
        <v>242</v>
      </c>
      <c r="E195" s="32"/>
      <c r="F195" s="6" t="s">
        <v>244</v>
      </c>
      <c r="G195" s="32"/>
      <c r="H195" s="34">
        <v>5.28</v>
      </c>
    </row>
    <row r="196" ht="13.5" customHeight="1" spans="1:8">
      <c r="A196" s="9" t="s">
        <v>36</v>
      </c>
      <c r="B196" s="48" t="s">
        <v>56</v>
      </c>
      <c r="C196" s="49"/>
      <c r="D196" s="32" t="s">
        <v>230</v>
      </c>
      <c r="E196" s="64" t="s">
        <v>256</v>
      </c>
      <c r="F196" s="41" t="s">
        <v>246</v>
      </c>
      <c r="G196" s="65"/>
      <c r="H196" s="21">
        <v>0.375</v>
      </c>
    </row>
    <row r="197" ht="13.5" customHeight="1" spans="1:8">
      <c r="A197" s="9" t="s">
        <v>36</v>
      </c>
      <c r="B197" s="48" t="s">
        <v>56</v>
      </c>
      <c r="C197" s="49"/>
      <c r="D197" s="32" t="s">
        <v>230</v>
      </c>
      <c r="E197" s="64" t="s">
        <v>256</v>
      </c>
      <c r="F197" s="41" t="s">
        <v>248</v>
      </c>
      <c r="G197" s="65"/>
      <c r="H197" s="21">
        <v>0.25</v>
      </c>
    </row>
    <row r="198" ht="13.5" customHeight="1" spans="1:8">
      <c r="A198" s="9" t="s">
        <v>36</v>
      </c>
      <c r="B198" s="48" t="s">
        <v>56</v>
      </c>
      <c r="C198" s="49"/>
      <c r="D198" s="32" t="s">
        <v>242</v>
      </c>
      <c r="E198" s="32"/>
      <c r="F198" s="6" t="s">
        <v>243</v>
      </c>
      <c r="G198" s="32"/>
      <c r="H198" s="34">
        <v>6</v>
      </c>
    </row>
    <row r="199" ht="13.5" customHeight="1" spans="1:8">
      <c r="A199" s="12" t="s">
        <v>6</v>
      </c>
      <c r="B199" s="12" t="s">
        <v>23</v>
      </c>
      <c r="C199" s="12"/>
      <c r="D199" s="12" t="s">
        <v>252</v>
      </c>
      <c r="E199" s="8" t="s">
        <v>269</v>
      </c>
      <c r="F199" s="32" t="s">
        <v>248</v>
      </c>
      <c r="G199" s="32"/>
      <c r="H199" s="34">
        <v>0.1</v>
      </c>
    </row>
    <row r="200" ht="13.5" customHeight="1" spans="1:8">
      <c r="A200" s="12" t="s">
        <v>6</v>
      </c>
      <c r="B200" s="12" t="s">
        <v>23</v>
      </c>
      <c r="C200" s="19"/>
      <c r="D200" s="32" t="s">
        <v>242</v>
      </c>
      <c r="E200" s="32"/>
      <c r="F200" s="13" t="s">
        <v>244</v>
      </c>
      <c r="G200" s="32"/>
      <c r="H200" s="34">
        <v>5.28</v>
      </c>
    </row>
    <row r="201" ht="13.5" customHeight="1" spans="1:8">
      <c r="A201" s="9" t="s">
        <v>36</v>
      </c>
      <c r="B201" s="48" t="s">
        <v>52</v>
      </c>
      <c r="C201" s="49"/>
      <c r="D201" s="32" t="s">
        <v>242</v>
      </c>
      <c r="E201" s="32"/>
      <c r="F201" s="6" t="s">
        <v>243</v>
      </c>
      <c r="G201" s="32"/>
      <c r="H201" s="34">
        <v>6</v>
      </c>
    </row>
    <row r="202" ht="13.5" customHeight="1" spans="1:8">
      <c r="A202" s="9" t="s">
        <v>69</v>
      </c>
      <c r="B202" s="7" t="s">
        <v>92</v>
      </c>
      <c r="C202" s="6"/>
      <c r="D202" s="32" t="s">
        <v>242</v>
      </c>
      <c r="E202" s="32"/>
      <c r="F202" s="6" t="s">
        <v>244</v>
      </c>
      <c r="G202" s="32"/>
      <c r="H202" s="34">
        <v>5.28</v>
      </c>
    </row>
    <row r="203" ht="13.5" customHeight="1" spans="1:8">
      <c r="A203" s="41" t="s">
        <v>101</v>
      </c>
      <c r="B203" s="41" t="s">
        <v>118</v>
      </c>
      <c r="C203" s="31"/>
      <c r="D203" s="41" t="s">
        <v>242</v>
      </c>
      <c r="E203" s="64"/>
      <c r="F203" s="41" t="s">
        <v>243</v>
      </c>
      <c r="G203" s="65"/>
      <c r="H203" s="21">
        <v>6</v>
      </c>
    </row>
    <row r="204" ht="13.5" customHeight="1" spans="1:8">
      <c r="A204" s="9" t="s">
        <v>69</v>
      </c>
      <c r="B204" s="7" t="s">
        <v>275</v>
      </c>
      <c r="C204" s="6"/>
      <c r="D204" s="32" t="s">
        <v>242</v>
      </c>
      <c r="E204" s="32"/>
      <c r="F204" s="6" t="s">
        <v>244</v>
      </c>
      <c r="G204" s="32"/>
      <c r="H204" s="34">
        <v>5.28</v>
      </c>
    </row>
    <row r="205" ht="13.5" customHeight="1" spans="1:8">
      <c r="A205" s="41" t="s">
        <v>101</v>
      </c>
      <c r="B205" s="41" t="s">
        <v>103</v>
      </c>
      <c r="C205" s="31"/>
      <c r="D205" s="41" t="s">
        <v>242</v>
      </c>
      <c r="E205" s="64"/>
      <c r="F205" s="41" t="s">
        <v>244</v>
      </c>
      <c r="G205" s="65"/>
      <c r="H205" s="21">
        <v>5.28</v>
      </c>
    </row>
    <row r="206" ht="13.5" customHeight="1" spans="1:8">
      <c r="A206" s="41" t="s">
        <v>101</v>
      </c>
      <c r="B206" s="41" t="s">
        <v>107</v>
      </c>
      <c r="C206" s="31"/>
      <c r="D206" s="41" t="s">
        <v>242</v>
      </c>
      <c r="E206" s="64"/>
      <c r="F206" s="41" t="s">
        <v>244</v>
      </c>
      <c r="G206" s="65"/>
      <c r="H206" s="21">
        <v>5.28</v>
      </c>
    </row>
    <row r="207" ht="13.5" customHeight="1" spans="1:8">
      <c r="A207" s="41" t="s">
        <v>101</v>
      </c>
      <c r="B207" s="41" t="s">
        <v>110</v>
      </c>
      <c r="C207" s="31"/>
      <c r="D207" s="41" t="s">
        <v>242</v>
      </c>
      <c r="E207" s="64"/>
      <c r="F207" s="41" t="s">
        <v>244</v>
      </c>
      <c r="G207" s="65"/>
      <c r="H207" s="21">
        <v>5.28</v>
      </c>
    </row>
    <row r="208" ht="13.5" customHeight="1" spans="1:8">
      <c r="A208" s="41" t="s">
        <v>134</v>
      </c>
      <c r="B208" s="67" t="s">
        <v>137</v>
      </c>
      <c r="C208" s="68"/>
      <c r="D208" s="41" t="s">
        <v>242</v>
      </c>
      <c r="E208" s="64"/>
      <c r="F208" s="67" t="s">
        <v>244</v>
      </c>
      <c r="G208" s="65"/>
      <c r="H208" s="21">
        <v>5.28</v>
      </c>
    </row>
    <row r="209" ht="13.5" customHeight="1" spans="1:8">
      <c r="A209" s="41" t="s">
        <v>101</v>
      </c>
      <c r="B209" s="41" t="s">
        <v>108</v>
      </c>
      <c r="C209" s="31"/>
      <c r="D209" s="41" t="s">
        <v>242</v>
      </c>
      <c r="E209" s="64"/>
      <c r="F209" s="41" t="s">
        <v>244</v>
      </c>
      <c r="G209" s="65"/>
      <c r="H209" s="21">
        <v>5.28</v>
      </c>
    </row>
    <row r="210" ht="13.5" customHeight="1" spans="1:8">
      <c r="A210" s="41" t="s">
        <v>168</v>
      </c>
      <c r="B210" s="104" t="s">
        <v>196</v>
      </c>
      <c r="C210" s="31"/>
      <c r="D210" s="41" t="s">
        <v>242</v>
      </c>
      <c r="E210" s="64"/>
      <c r="F210" s="41" t="s">
        <v>244</v>
      </c>
      <c r="G210" s="65"/>
      <c r="H210" s="21">
        <v>5.28</v>
      </c>
    </row>
    <row r="211" ht="13.5" customHeight="1" spans="1:8">
      <c r="A211" s="41" t="s">
        <v>134</v>
      </c>
      <c r="B211" s="67" t="s">
        <v>161</v>
      </c>
      <c r="C211" s="68"/>
      <c r="D211" s="41" t="s">
        <v>242</v>
      </c>
      <c r="E211" s="64"/>
      <c r="F211" s="67" t="s">
        <v>244</v>
      </c>
      <c r="G211" s="65"/>
      <c r="H211" s="21">
        <v>5.28</v>
      </c>
    </row>
    <row r="212" ht="13.5" customHeight="1" spans="1:8">
      <c r="A212" s="41" t="s">
        <v>101</v>
      </c>
      <c r="B212" s="41" t="s">
        <v>102</v>
      </c>
      <c r="C212" s="31"/>
      <c r="D212" s="41" t="s">
        <v>242</v>
      </c>
      <c r="E212" s="64"/>
      <c r="F212" s="41" t="s">
        <v>243</v>
      </c>
      <c r="G212" s="65"/>
      <c r="H212" s="21">
        <v>6</v>
      </c>
    </row>
    <row r="213" ht="13.5" customHeight="1" spans="1:8">
      <c r="A213" s="41" t="s">
        <v>101</v>
      </c>
      <c r="B213" s="41" t="s">
        <v>102</v>
      </c>
      <c r="C213" s="31"/>
      <c r="D213" s="41" t="s">
        <v>230</v>
      </c>
      <c r="E213" s="64" t="s">
        <v>256</v>
      </c>
      <c r="F213" s="41" t="s">
        <v>246</v>
      </c>
      <c r="G213" s="65"/>
      <c r="H213" s="21">
        <v>0.375</v>
      </c>
    </row>
    <row r="214" ht="13.5" customHeight="1" spans="1:8">
      <c r="A214" s="41" t="s">
        <v>101</v>
      </c>
      <c r="B214" s="41" t="s">
        <v>102</v>
      </c>
      <c r="C214" s="31"/>
      <c r="D214" s="41" t="s">
        <v>230</v>
      </c>
      <c r="E214" s="64" t="s">
        <v>256</v>
      </c>
      <c r="F214" s="41" t="s">
        <v>248</v>
      </c>
      <c r="G214" s="65"/>
      <c r="H214" s="21">
        <v>0.25</v>
      </c>
    </row>
    <row r="215" ht="13.5" customHeight="1" spans="1:8">
      <c r="A215" s="41" t="s">
        <v>134</v>
      </c>
      <c r="B215" s="67" t="s">
        <v>139</v>
      </c>
      <c r="C215" s="68"/>
      <c r="D215" s="41" t="s">
        <v>242</v>
      </c>
      <c r="E215" s="64"/>
      <c r="F215" s="67" t="s">
        <v>243</v>
      </c>
      <c r="G215" s="65"/>
      <c r="H215" s="21">
        <v>6</v>
      </c>
    </row>
    <row r="216" ht="13.5" customHeight="1" spans="1:8">
      <c r="A216" s="41" t="s">
        <v>134</v>
      </c>
      <c r="B216" s="67" t="s">
        <v>160</v>
      </c>
      <c r="C216" s="68"/>
      <c r="D216" s="41" t="s">
        <v>242</v>
      </c>
      <c r="E216" s="64"/>
      <c r="F216" s="67" t="s">
        <v>244</v>
      </c>
      <c r="G216" s="65"/>
      <c r="H216" s="21">
        <v>5.28</v>
      </c>
    </row>
    <row r="217" ht="13.5" customHeight="1" spans="1:8">
      <c r="A217" s="41" t="s">
        <v>101</v>
      </c>
      <c r="B217" s="41" t="s">
        <v>129</v>
      </c>
      <c r="C217" s="31"/>
      <c r="D217" s="41" t="s">
        <v>242</v>
      </c>
      <c r="E217" s="64"/>
      <c r="F217" s="41" t="s">
        <v>244</v>
      </c>
      <c r="G217" s="65"/>
      <c r="H217" s="21">
        <v>5.28</v>
      </c>
    </row>
    <row r="218" ht="13.5" customHeight="1" spans="1:8">
      <c r="A218" s="41" t="s">
        <v>134</v>
      </c>
      <c r="B218" s="67" t="s">
        <v>151</v>
      </c>
      <c r="C218" s="68"/>
      <c r="D218" s="41" t="s">
        <v>242</v>
      </c>
      <c r="E218" s="64"/>
      <c r="F218" s="67" t="s">
        <v>244</v>
      </c>
      <c r="G218" s="65"/>
      <c r="H218" s="21">
        <v>5.28</v>
      </c>
    </row>
    <row r="219" ht="13.5" customHeight="1" spans="1:8">
      <c r="A219" s="41" t="s">
        <v>134</v>
      </c>
      <c r="B219" s="67" t="s">
        <v>150</v>
      </c>
      <c r="C219" s="68"/>
      <c r="D219" s="41" t="s">
        <v>242</v>
      </c>
      <c r="E219" s="64"/>
      <c r="F219" s="67" t="s">
        <v>243</v>
      </c>
      <c r="G219" s="65"/>
      <c r="H219" s="21">
        <v>6</v>
      </c>
    </row>
    <row r="220" ht="13.5" customHeight="1" spans="1:8">
      <c r="A220" s="41" t="s">
        <v>168</v>
      </c>
      <c r="B220" s="104" t="s">
        <v>178</v>
      </c>
      <c r="C220" s="31"/>
      <c r="D220" s="41" t="s">
        <v>242</v>
      </c>
      <c r="E220" s="64"/>
      <c r="F220" s="41" t="s">
        <v>243</v>
      </c>
      <c r="G220" s="65"/>
      <c r="H220" s="21">
        <v>6</v>
      </c>
    </row>
    <row r="221" ht="13.5" customHeight="1" spans="1:8">
      <c r="A221" s="9" t="s">
        <v>36</v>
      </c>
      <c r="B221" s="48" t="s">
        <v>50</v>
      </c>
      <c r="C221" s="49"/>
      <c r="D221" s="32" t="s">
        <v>242</v>
      </c>
      <c r="E221" s="32"/>
      <c r="F221" s="6" t="s">
        <v>244</v>
      </c>
      <c r="G221" s="32"/>
      <c r="H221" s="34">
        <v>5.28</v>
      </c>
    </row>
    <row r="222" ht="13.5" customHeight="1" spans="1:8">
      <c r="A222" s="9" t="s">
        <v>69</v>
      </c>
      <c r="B222" s="7" t="s">
        <v>94</v>
      </c>
      <c r="C222" s="6"/>
      <c r="D222" s="32" t="s">
        <v>242</v>
      </c>
      <c r="E222" s="32"/>
      <c r="F222" s="6" t="s">
        <v>244</v>
      </c>
      <c r="G222" s="32"/>
      <c r="H222" s="34">
        <v>5.28</v>
      </c>
    </row>
    <row r="223" ht="13.5" customHeight="1" spans="1:8">
      <c r="A223" s="9" t="s">
        <v>36</v>
      </c>
      <c r="B223" s="48" t="s">
        <v>49</v>
      </c>
      <c r="C223" s="49"/>
      <c r="D223" s="32" t="s">
        <v>242</v>
      </c>
      <c r="E223" s="32"/>
      <c r="F223" s="6" t="s">
        <v>244</v>
      </c>
      <c r="G223" s="32"/>
      <c r="H223" s="34">
        <v>5.28</v>
      </c>
    </row>
    <row r="224" ht="13.5" customHeight="1" spans="1:8">
      <c r="A224" s="9" t="s">
        <v>69</v>
      </c>
      <c r="B224" s="48" t="s">
        <v>96</v>
      </c>
      <c r="C224" s="49"/>
      <c r="D224" s="32" t="s">
        <v>242</v>
      </c>
      <c r="E224" s="32"/>
      <c r="F224" s="6" t="s">
        <v>244</v>
      </c>
      <c r="G224" s="32"/>
      <c r="H224" s="34">
        <v>5.28</v>
      </c>
    </row>
    <row r="225" ht="13.5" customHeight="1" spans="1:8">
      <c r="A225" s="9" t="s">
        <v>101</v>
      </c>
      <c r="B225" s="48" t="s">
        <v>126</v>
      </c>
      <c r="C225" s="49"/>
      <c r="D225" s="32" t="s">
        <v>242</v>
      </c>
      <c r="E225" s="32"/>
      <c r="F225" s="6" t="s">
        <v>243</v>
      </c>
      <c r="G225" s="32"/>
      <c r="H225" s="34">
        <v>6</v>
      </c>
    </row>
    <row r="226" ht="13.5" customHeight="1" spans="1:8">
      <c r="A226" s="9" t="s">
        <v>101</v>
      </c>
      <c r="B226" s="48" t="s">
        <v>111</v>
      </c>
      <c r="C226" s="49"/>
      <c r="D226" s="32" t="s">
        <v>242</v>
      </c>
      <c r="E226" s="32"/>
      <c r="F226" s="6" t="s">
        <v>243</v>
      </c>
      <c r="G226" s="32"/>
      <c r="H226" s="34">
        <v>6</v>
      </c>
    </row>
    <row r="227" ht="13.5" customHeight="1" spans="1:8">
      <c r="A227" s="9" t="s">
        <v>134</v>
      </c>
      <c r="B227" s="48" t="s">
        <v>141</v>
      </c>
      <c r="C227" s="49"/>
      <c r="D227" s="32" t="s">
        <v>242</v>
      </c>
      <c r="E227" s="32"/>
      <c r="F227" s="6" t="s">
        <v>243</v>
      </c>
      <c r="G227" s="32"/>
      <c r="H227" s="34">
        <v>6</v>
      </c>
    </row>
    <row r="228" ht="13.5" customHeight="1" spans="1:8">
      <c r="A228" s="9" t="s">
        <v>134</v>
      </c>
      <c r="B228" s="48" t="s">
        <v>141</v>
      </c>
      <c r="C228" s="49"/>
      <c r="D228" s="32" t="s">
        <v>252</v>
      </c>
      <c r="E228" s="32" t="s">
        <v>271</v>
      </c>
      <c r="F228" s="6" t="s">
        <v>246</v>
      </c>
      <c r="G228" s="32"/>
      <c r="H228" s="34">
        <v>0.25</v>
      </c>
    </row>
    <row r="229" ht="13.5" customHeight="1" spans="1:8">
      <c r="A229" s="9" t="s">
        <v>134</v>
      </c>
      <c r="B229" s="48" t="s">
        <v>141</v>
      </c>
      <c r="C229" s="49"/>
      <c r="D229" s="32" t="s">
        <v>252</v>
      </c>
      <c r="E229" s="32" t="s">
        <v>272</v>
      </c>
      <c r="F229" s="6" t="s">
        <v>246</v>
      </c>
      <c r="G229" s="32"/>
      <c r="H229" s="34">
        <v>0.25</v>
      </c>
    </row>
    <row r="230" ht="13.5" customHeight="1" spans="1:8">
      <c r="A230" s="9" t="s">
        <v>134</v>
      </c>
      <c r="B230" s="48" t="s">
        <v>141</v>
      </c>
      <c r="C230" s="49"/>
      <c r="D230" s="32" t="s">
        <v>230</v>
      </c>
      <c r="E230" s="32" t="s">
        <v>276</v>
      </c>
      <c r="F230" s="6" t="s">
        <v>248</v>
      </c>
      <c r="G230" s="32"/>
      <c r="H230" s="34">
        <v>0.25</v>
      </c>
    </row>
    <row r="231" ht="13.5" customHeight="1" spans="1:8">
      <c r="A231" s="9" t="s">
        <v>6</v>
      </c>
      <c r="B231" s="48" t="s">
        <v>30</v>
      </c>
      <c r="C231" s="49"/>
      <c r="D231" s="32" t="s">
        <v>242</v>
      </c>
      <c r="E231" s="32"/>
      <c r="F231" s="6" t="s">
        <v>244</v>
      </c>
      <c r="G231" s="32"/>
      <c r="H231" s="34">
        <v>5.28</v>
      </c>
    </row>
    <row r="232" ht="13.5" customHeight="1" spans="1:8">
      <c r="A232" s="9" t="s">
        <v>6</v>
      </c>
      <c r="B232" s="48" t="s">
        <v>14</v>
      </c>
      <c r="C232" s="49"/>
      <c r="D232" s="32" t="s">
        <v>230</v>
      </c>
      <c r="E232" s="32" t="s">
        <v>277</v>
      </c>
      <c r="F232" s="6" t="s">
        <v>246</v>
      </c>
      <c r="G232" s="32"/>
      <c r="H232" s="34">
        <v>0.375</v>
      </c>
    </row>
    <row r="233" ht="13.5" customHeight="1" spans="1:8">
      <c r="A233" s="9" t="s">
        <v>6</v>
      </c>
      <c r="B233" s="48" t="s">
        <v>14</v>
      </c>
      <c r="C233" s="49"/>
      <c r="D233" s="32" t="s">
        <v>252</v>
      </c>
      <c r="E233" s="32" t="s">
        <v>272</v>
      </c>
      <c r="F233" s="6" t="s">
        <v>246</v>
      </c>
      <c r="G233" s="32"/>
      <c r="H233" s="34">
        <v>0.25</v>
      </c>
    </row>
    <row r="234" ht="13.5" customHeight="1" spans="1:8">
      <c r="A234" s="9" t="s">
        <v>6</v>
      </c>
      <c r="B234" s="48" t="s">
        <v>14</v>
      </c>
      <c r="C234" s="49"/>
      <c r="D234" s="32" t="s">
        <v>242</v>
      </c>
      <c r="E234" s="32"/>
      <c r="F234" s="6" t="s">
        <v>244</v>
      </c>
      <c r="G234" s="32"/>
      <c r="H234" s="34">
        <v>5.28</v>
      </c>
    </row>
    <row r="235" ht="13.5" customHeight="1" spans="1:8">
      <c r="A235" s="9" t="s">
        <v>168</v>
      </c>
      <c r="B235" s="48" t="s">
        <v>192</v>
      </c>
      <c r="C235" s="49"/>
      <c r="D235" s="32" t="s">
        <v>242</v>
      </c>
      <c r="E235" s="32"/>
      <c r="F235" s="6" t="s">
        <v>244</v>
      </c>
      <c r="G235" s="32"/>
      <c r="H235" s="34">
        <v>5.28</v>
      </c>
    </row>
    <row r="236" ht="13.5" customHeight="1" spans="1:8">
      <c r="A236" s="9" t="s">
        <v>168</v>
      </c>
      <c r="B236" s="48" t="s">
        <v>187</v>
      </c>
      <c r="C236" s="49"/>
      <c r="D236" s="32" t="s">
        <v>242</v>
      </c>
      <c r="E236" s="32"/>
      <c r="F236" s="6" t="s">
        <v>244</v>
      </c>
      <c r="G236" s="32"/>
      <c r="H236" s="34">
        <v>5.28</v>
      </c>
    </row>
    <row r="237" ht="13.5" customHeight="1" spans="1:8">
      <c r="A237" s="9" t="s">
        <v>168</v>
      </c>
      <c r="B237" s="48" t="s">
        <v>199</v>
      </c>
      <c r="C237" s="49"/>
      <c r="D237" s="32" t="s">
        <v>242</v>
      </c>
      <c r="E237" s="32"/>
      <c r="F237" s="6" t="s">
        <v>244</v>
      </c>
      <c r="G237" s="32"/>
      <c r="H237" s="34">
        <v>5.28</v>
      </c>
    </row>
    <row r="238" ht="13.5" customHeight="1" spans="1:8">
      <c r="A238" s="9" t="s">
        <v>168</v>
      </c>
      <c r="B238" s="48" t="s">
        <v>173</v>
      </c>
      <c r="C238" s="49"/>
      <c r="D238" s="32" t="s">
        <v>242</v>
      </c>
      <c r="E238" s="32"/>
      <c r="F238" s="6" t="s">
        <v>244</v>
      </c>
      <c r="G238" s="32"/>
      <c r="H238" s="34">
        <v>5.28</v>
      </c>
    </row>
    <row r="239" ht="13.5" customHeight="1" spans="1:8">
      <c r="A239" s="9" t="s">
        <v>6</v>
      </c>
      <c r="B239" s="48" t="s">
        <v>26</v>
      </c>
      <c r="C239" s="49"/>
      <c r="D239" s="32" t="s">
        <v>242</v>
      </c>
      <c r="E239" s="32"/>
      <c r="F239" s="6" t="s">
        <v>244</v>
      </c>
      <c r="G239" s="32"/>
      <c r="H239" s="34">
        <v>5.28</v>
      </c>
    </row>
    <row r="240" ht="13.5" customHeight="1" spans="1:8">
      <c r="A240" s="9" t="s">
        <v>168</v>
      </c>
      <c r="B240" s="48" t="s">
        <v>193</v>
      </c>
      <c r="C240" s="49"/>
      <c r="D240" s="32" t="s">
        <v>242</v>
      </c>
      <c r="E240" s="32"/>
      <c r="F240" s="6" t="s">
        <v>244</v>
      </c>
      <c r="G240" s="32"/>
      <c r="H240" s="34">
        <v>5.28</v>
      </c>
    </row>
    <row r="241" ht="13.5" customHeight="1" spans="1:8">
      <c r="A241" s="9" t="s">
        <v>168</v>
      </c>
      <c r="B241" s="48" t="s">
        <v>181</v>
      </c>
      <c r="C241" s="49"/>
      <c r="D241" s="32" t="s">
        <v>242</v>
      </c>
      <c r="E241" s="32"/>
      <c r="F241" s="6" t="s">
        <v>244</v>
      </c>
      <c r="G241" s="32"/>
      <c r="H241" s="34">
        <v>5.28</v>
      </c>
    </row>
    <row r="242" ht="13.5" customHeight="1" spans="1:8">
      <c r="A242" s="9" t="s">
        <v>168</v>
      </c>
      <c r="B242" s="48" t="s">
        <v>197</v>
      </c>
      <c r="C242" s="49"/>
      <c r="D242" s="32" t="s">
        <v>242</v>
      </c>
      <c r="E242" s="32"/>
      <c r="F242" s="6" t="s">
        <v>244</v>
      </c>
      <c r="G242" s="32"/>
      <c r="H242" s="34">
        <v>5.28</v>
      </c>
    </row>
    <row r="243" ht="13.5" customHeight="1" spans="1:8">
      <c r="A243" s="9" t="s">
        <v>6</v>
      </c>
      <c r="B243" s="48" t="s">
        <v>7</v>
      </c>
      <c r="C243" s="49"/>
      <c r="D243" s="32" t="s">
        <v>252</v>
      </c>
      <c r="E243" s="32" t="s">
        <v>278</v>
      </c>
      <c r="F243" s="6" t="s">
        <v>248</v>
      </c>
      <c r="G243" s="32"/>
      <c r="H243" s="34">
        <v>0.1</v>
      </c>
    </row>
    <row r="244" ht="13.5" customHeight="1" spans="1:8">
      <c r="A244" s="9" t="s">
        <v>6</v>
      </c>
      <c r="B244" s="48" t="s">
        <v>7</v>
      </c>
      <c r="C244" s="49"/>
      <c r="D244" s="32" t="s">
        <v>230</v>
      </c>
      <c r="E244" s="32" t="s">
        <v>279</v>
      </c>
      <c r="F244" s="6" t="s">
        <v>246</v>
      </c>
      <c r="G244" s="32" t="s">
        <v>280</v>
      </c>
      <c r="H244" s="34">
        <v>0.375</v>
      </c>
    </row>
    <row r="245" ht="13.5" customHeight="1" spans="1:8">
      <c r="A245" s="9" t="s">
        <v>6</v>
      </c>
      <c r="B245" s="48" t="s">
        <v>7</v>
      </c>
      <c r="C245" s="49"/>
      <c r="D245" s="32" t="s">
        <v>230</v>
      </c>
      <c r="E245" s="32" t="s">
        <v>281</v>
      </c>
      <c r="F245" s="6" t="s">
        <v>246</v>
      </c>
      <c r="G245" s="32" t="s">
        <v>280</v>
      </c>
      <c r="H245" s="34">
        <v>0.375</v>
      </c>
    </row>
    <row r="246" ht="13.5" customHeight="1" spans="1:8">
      <c r="A246" s="9" t="s">
        <v>6</v>
      </c>
      <c r="B246" s="48" t="s">
        <v>7</v>
      </c>
      <c r="C246" s="49"/>
      <c r="D246" s="32" t="s">
        <v>230</v>
      </c>
      <c r="E246" s="32" t="s">
        <v>282</v>
      </c>
      <c r="F246" s="6" t="s">
        <v>248</v>
      </c>
      <c r="G246" s="32" t="s">
        <v>280</v>
      </c>
      <c r="H246" s="34">
        <v>0.25</v>
      </c>
    </row>
    <row r="247" ht="13.5" customHeight="1" spans="1:8">
      <c r="A247" s="9" t="s">
        <v>6</v>
      </c>
      <c r="B247" s="48" t="s">
        <v>7</v>
      </c>
      <c r="C247" s="49"/>
      <c r="D247" s="32" t="s">
        <v>230</v>
      </c>
      <c r="E247" s="32" t="s">
        <v>268</v>
      </c>
      <c r="F247" s="6" t="s">
        <v>248</v>
      </c>
      <c r="G247" s="32" t="s">
        <v>251</v>
      </c>
      <c r="H247" s="34">
        <v>0.25</v>
      </c>
    </row>
    <row r="248" ht="13.5" customHeight="1" spans="1:8">
      <c r="A248" s="9" t="s">
        <v>6</v>
      </c>
      <c r="B248" s="48" t="s">
        <v>7</v>
      </c>
      <c r="C248" s="49"/>
      <c r="D248" s="32" t="s">
        <v>242</v>
      </c>
      <c r="E248" s="32"/>
      <c r="F248" s="6" t="s">
        <v>243</v>
      </c>
      <c r="G248" s="32"/>
      <c r="H248" s="34">
        <v>6</v>
      </c>
    </row>
    <row r="249" ht="13.5" customHeight="1" spans="1:8">
      <c r="A249" s="9" t="s">
        <v>6</v>
      </c>
      <c r="B249" s="48" t="s">
        <v>7</v>
      </c>
      <c r="C249" s="49"/>
      <c r="D249" s="32" t="s">
        <v>252</v>
      </c>
      <c r="E249" s="32" t="s">
        <v>283</v>
      </c>
      <c r="F249" s="6" t="s">
        <v>246</v>
      </c>
      <c r="G249" s="32"/>
      <c r="H249" s="34">
        <v>0.25</v>
      </c>
    </row>
    <row r="250" ht="13.5" customHeight="1" spans="1:8">
      <c r="A250" s="9" t="s">
        <v>6</v>
      </c>
      <c r="B250" s="48" t="s">
        <v>7</v>
      </c>
      <c r="C250" s="49"/>
      <c r="D250" s="32" t="s">
        <v>252</v>
      </c>
      <c r="E250" s="32" t="s">
        <v>284</v>
      </c>
      <c r="F250" s="6" t="s">
        <v>246</v>
      </c>
      <c r="G250" s="32"/>
      <c r="H250" s="34">
        <v>0.25</v>
      </c>
    </row>
    <row r="251" ht="13.5" customHeight="1" spans="1:8">
      <c r="A251" s="9" t="s">
        <v>6</v>
      </c>
      <c r="B251" s="48" t="s">
        <v>7</v>
      </c>
      <c r="C251" s="49"/>
      <c r="D251" s="32" t="s">
        <v>252</v>
      </c>
      <c r="E251" s="32" t="s">
        <v>285</v>
      </c>
      <c r="F251" s="6" t="s">
        <v>246</v>
      </c>
      <c r="G251" s="32"/>
      <c r="H251" s="34">
        <v>0.25</v>
      </c>
    </row>
    <row r="252" ht="13.5" customHeight="1" spans="1:8">
      <c r="A252" s="9" t="s">
        <v>168</v>
      </c>
      <c r="B252" s="48" t="s">
        <v>175</v>
      </c>
      <c r="C252" s="49"/>
      <c r="D252" s="32" t="s">
        <v>242</v>
      </c>
      <c r="E252" s="32"/>
      <c r="F252" s="6" t="s">
        <v>244</v>
      </c>
      <c r="G252" s="32"/>
      <c r="H252" s="34">
        <v>5.28</v>
      </c>
    </row>
    <row r="253" ht="13.5" customHeight="1" spans="1:8">
      <c r="A253" s="9" t="s">
        <v>168</v>
      </c>
      <c r="B253" s="48" t="s">
        <v>184</v>
      </c>
      <c r="C253" s="49"/>
      <c r="D253" s="32" t="s">
        <v>242</v>
      </c>
      <c r="E253" s="32"/>
      <c r="F253" s="6" t="s">
        <v>244</v>
      </c>
      <c r="G253" s="32"/>
      <c r="H253" s="34">
        <v>5.28</v>
      </c>
    </row>
    <row r="254" ht="13.5" customHeight="1" spans="1:8">
      <c r="A254" s="9" t="s">
        <v>36</v>
      </c>
      <c r="B254" s="48" t="s">
        <v>51</v>
      </c>
      <c r="C254" s="49"/>
      <c r="D254" s="32" t="s">
        <v>242</v>
      </c>
      <c r="E254" s="32"/>
      <c r="F254" s="6" t="s">
        <v>244</v>
      </c>
      <c r="G254" s="32"/>
      <c r="H254" s="34">
        <v>5.28</v>
      </c>
    </row>
    <row r="255" ht="13.5" customHeight="1" spans="1:8">
      <c r="A255" s="9" t="s">
        <v>36</v>
      </c>
      <c r="B255" s="48" t="s">
        <v>45</v>
      </c>
      <c r="C255" s="49"/>
      <c r="D255" s="32" t="s">
        <v>242</v>
      </c>
      <c r="E255" s="32"/>
      <c r="F255" s="6" t="s">
        <v>244</v>
      </c>
      <c r="G255" s="32"/>
      <c r="H255" s="34">
        <v>5.28</v>
      </c>
    </row>
    <row r="256" ht="13.5" customHeight="1" spans="1:8">
      <c r="A256" s="9" t="s">
        <v>36</v>
      </c>
      <c r="B256" s="48" t="s">
        <v>50</v>
      </c>
      <c r="C256" s="49"/>
      <c r="D256" s="32" t="s">
        <v>230</v>
      </c>
      <c r="E256" s="32" t="s">
        <v>247</v>
      </c>
      <c r="F256" s="6" t="s">
        <v>248</v>
      </c>
      <c r="G256" s="32"/>
      <c r="H256" s="34">
        <v>0.25</v>
      </c>
    </row>
    <row r="257" ht="13.5" customHeight="1" spans="1:8">
      <c r="A257" s="9" t="s">
        <v>6</v>
      </c>
      <c r="B257" s="48" t="s">
        <v>25</v>
      </c>
      <c r="C257" s="49"/>
      <c r="D257" s="32" t="s">
        <v>230</v>
      </c>
      <c r="E257" s="32" t="s">
        <v>286</v>
      </c>
      <c r="F257" s="6" t="s">
        <v>248</v>
      </c>
      <c r="G257" s="32"/>
      <c r="H257" s="34">
        <v>0.25</v>
      </c>
    </row>
    <row r="258" ht="13.5" customHeight="1" spans="1:8">
      <c r="A258" s="9" t="s">
        <v>6</v>
      </c>
      <c r="B258" s="48"/>
      <c r="C258" s="49"/>
      <c r="D258" s="32" t="s">
        <v>287</v>
      </c>
      <c r="E258" s="32" t="s">
        <v>288</v>
      </c>
      <c r="F258" s="6" t="s">
        <v>243</v>
      </c>
      <c r="G258" s="32" t="s">
        <v>251</v>
      </c>
      <c r="H258" s="34">
        <v>1</v>
      </c>
    </row>
    <row r="259" ht="13.5" customHeight="1" spans="1:8">
      <c r="A259" s="9" t="s">
        <v>6</v>
      </c>
      <c r="B259" s="48"/>
      <c r="C259" s="49"/>
      <c r="D259" s="32" t="s">
        <v>287</v>
      </c>
      <c r="E259" s="32" t="s">
        <v>288</v>
      </c>
      <c r="F259" s="6" t="s">
        <v>243</v>
      </c>
      <c r="G259" s="32" t="s">
        <v>280</v>
      </c>
      <c r="H259" s="34">
        <v>1</v>
      </c>
    </row>
    <row r="260" ht="13.5" customHeight="1" spans="1:8">
      <c r="A260" s="9" t="s">
        <v>168</v>
      </c>
      <c r="B260" s="48"/>
      <c r="C260" s="49"/>
      <c r="D260" s="32" t="s">
        <v>287</v>
      </c>
      <c r="E260" s="32" t="s">
        <v>288</v>
      </c>
      <c r="F260" s="6" t="s">
        <v>243</v>
      </c>
      <c r="G260" s="32" t="s">
        <v>251</v>
      </c>
      <c r="H260" s="34">
        <v>1</v>
      </c>
    </row>
    <row r="261" ht="13.5" customHeight="1" spans="1:8">
      <c r="A261" s="9" t="s">
        <v>168</v>
      </c>
      <c r="B261" s="48"/>
      <c r="C261" s="49"/>
      <c r="D261" s="32" t="s">
        <v>287</v>
      </c>
      <c r="E261" s="32" t="s">
        <v>288</v>
      </c>
      <c r="F261" s="6" t="s">
        <v>243</v>
      </c>
      <c r="G261" s="32" t="s">
        <v>280</v>
      </c>
      <c r="H261" s="34">
        <v>1</v>
      </c>
    </row>
    <row r="262" ht="13.5" customHeight="1" spans="1:8">
      <c r="A262" s="9" t="s">
        <v>36</v>
      </c>
      <c r="B262" s="48"/>
      <c r="C262" s="49"/>
      <c r="D262" s="32" t="s">
        <v>287</v>
      </c>
      <c r="E262" s="32" t="s">
        <v>288</v>
      </c>
      <c r="F262" s="6" t="s">
        <v>244</v>
      </c>
      <c r="G262" s="32" t="s">
        <v>251</v>
      </c>
      <c r="H262" s="34">
        <v>0.5</v>
      </c>
    </row>
    <row r="263" ht="13.5" customHeight="1" spans="1:8">
      <c r="A263" s="9" t="s">
        <v>36</v>
      </c>
      <c r="B263" s="48"/>
      <c r="C263" s="49"/>
      <c r="D263" s="32" t="s">
        <v>287</v>
      </c>
      <c r="E263" s="32" t="s">
        <v>288</v>
      </c>
      <c r="F263" s="6" t="s">
        <v>244</v>
      </c>
      <c r="G263" s="32" t="s">
        <v>280</v>
      </c>
      <c r="H263" s="34">
        <v>0.5</v>
      </c>
    </row>
    <row r="264" ht="13.5" customHeight="1" spans="1:8">
      <c r="A264" s="9" t="s">
        <v>69</v>
      </c>
      <c r="B264" s="48"/>
      <c r="C264" s="49"/>
      <c r="D264" s="32" t="s">
        <v>287</v>
      </c>
      <c r="E264" s="32" t="s">
        <v>288</v>
      </c>
      <c r="F264" s="6" t="s">
        <v>244</v>
      </c>
      <c r="G264" s="32" t="s">
        <v>251</v>
      </c>
      <c r="H264" s="34">
        <v>0.5</v>
      </c>
    </row>
    <row r="265" ht="13.5" customHeight="1" spans="1:8">
      <c r="A265" s="9" t="s">
        <v>69</v>
      </c>
      <c r="B265" s="48"/>
      <c r="C265" s="49"/>
      <c r="D265" s="32" t="s">
        <v>287</v>
      </c>
      <c r="E265" s="32" t="s">
        <v>288</v>
      </c>
      <c r="F265" s="6" t="s">
        <v>244</v>
      </c>
      <c r="G265" s="32" t="s">
        <v>280</v>
      </c>
      <c r="H265" s="34">
        <v>0.5</v>
      </c>
    </row>
    <row r="266" ht="13.5" customHeight="1" spans="1:8">
      <c r="A266" s="9" t="s">
        <v>101</v>
      </c>
      <c r="B266" s="48"/>
      <c r="C266" s="49"/>
      <c r="D266" s="32" t="s">
        <v>287</v>
      </c>
      <c r="E266" s="32" t="s">
        <v>288</v>
      </c>
      <c r="F266" s="6" t="s">
        <v>244</v>
      </c>
      <c r="G266" s="32" t="s">
        <v>251</v>
      </c>
      <c r="H266" s="34">
        <v>0.5</v>
      </c>
    </row>
    <row r="267" ht="13.5" customHeight="1" spans="1:8">
      <c r="A267" s="9" t="s">
        <v>101</v>
      </c>
      <c r="B267" s="48"/>
      <c r="C267" s="49"/>
      <c r="D267" s="32" t="s">
        <v>287</v>
      </c>
      <c r="E267" s="32" t="s">
        <v>288</v>
      </c>
      <c r="F267" s="6" t="s">
        <v>244</v>
      </c>
      <c r="G267" s="32" t="s">
        <v>280</v>
      </c>
      <c r="H267" s="34">
        <v>0.5</v>
      </c>
    </row>
    <row r="268" ht="13.5" customHeight="1" spans="1:8">
      <c r="A268" s="9" t="s">
        <v>134</v>
      </c>
      <c r="B268" s="48"/>
      <c r="C268" s="49"/>
      <c r="D268" s="32" t="s">
        <v>287</v>
      </c>
      <c r="E268" s="32" t="s">
        <v>288</v>
      </c>
      <c r="F268" s="6" t="s">
        <v>244</v>
      </c>
      <c r="G268" s="32" t="s">
        <v>251</v>
      </c>
      <c r="H268" s="34">
        <v>0.5</v>
      </c>
    </row>
    <row r="269" spans="1:8">
      <c r="A269" s="9" t="s">
        <v>134</v>
      </c>
      <c r="B269" s="48"/>
      <c r="C269" s="49"/>
      <c r="D269" s="32" t="s">
        <v>287</v>
      </c>
      <c r="E269" s="32" t="s">
        <v>288</v>
      </c>
      <c r="F269" s="6" t="s">
        <v>244</v>
      </c>
      <c r="G269" s="32" t="s">
        <v>280</v>
      </c>
      <c r="H269" s="34">
        <v>0.5</v>
      </c>
    </row>
  </sheetData>
  <autoFilter xmlns:etc="http://www.wps.cn/officeDocument/2017/etCustomData" ref="A1:I269" etc:filterBottomFollowUsedRange="0">
    <extLst/>
  </autoFilter>
  <sortState ref="A2:H255">
    <sortCondition ref="B62:B255"/>
  </sortState>
  <dataValidations count="3">
    <dataValidation type="list" allowBlank="1" showInputMessage="1" showErrorMessage="1" sqref="D89 D252 D78:D81 D85:D87 D125:D247 D256:D269">
      <formula1>"基本评定分,集体评定等级分,社会责任记实分,荣誉称号加分,违纪违规扣分"</formula1>
    </dataValidation>
    <dataValidation type="list" allowBlank="1" showInputMessage="1" showErrorMessage="1" sqref="D253:D255">
      <formula1>"创新创业素质,水平考试,社会实践,社会工作能力（工作表现）"</formula1>
    </dataValidation>
    <dataValidation allowBlank="1" showInputMessage="1" showErrorMessage="1" sqref="E253:E254"/>
  </dataValidation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91"/>
  <sheetViews>
    <sheetView tabSelected="1" topLeftCell="A4" workbookViewId="0">
      <selection activeCell="G23" sqref="G23"/>
    </sheetView>
  </sheetViews>
  <sheetFormatPr defaultColWidth="9.2" defaultRowHeight="14" outlineLevelCol="4"/>
  <cols>
    <col min="1" max="1" width="35.5272727272727" style="2" customWidth="1"/>
    <col min="2" max="2" width="14.0636363636364" style="3" customWidth="1"/>
    <col min="3" max="3" width="8.72727272727273" style="2" customWidth="1"/>
    <col min="4" max="4" width="15.0636363636364" style="5" customWidth="1"/>
  </cols>
  <sheetData>
    <row r="1" spans="1:4">
      <c r="A1" s="6" t="s">
        <v>0</v>
      </c>
      <c r="B1" s="7" t="s">
        <v>1</v>
      </c>
      <c r="C1" s="6" t="s">
        <v>2</v>
      </c>
      <c r="D1" s="20" t="s">
        <v>289</v>
      </c>
    </row>
    <row r="2" spans="1:5">
      <c r="A2" s="41" t="s">
        <v>6</v>
      </c>
      <c r="B2" s="31" t="s">
        <v>7</v>
      </c>
      <c r="C2" s="6"/>
      <c r="D2" s="20">
        <v>4.088</v>
      </c>
      <c r="E2" s="2"/>
    </row>
    <row r="3" spans="1:5">
      <c r="A3" s="41" t="s">
        <v>6</v>
      </c>
      <c r="B3" s="31" t="s">
        <v>8</v>
      </c>
      <c r="C3" s="6"/>
      <c r="D3" s="20">
        <v>4.149</v>
      </c>
      <c r="E3" s="2"/>
    </row>
    <row r="4" spans="1:5">
      <c r="A4" s="41" t="s">
        <v>6</v>
      </c>
      <c r="B4" s="31" t="s">
        <v>9</v>
      </c>
      <c r="C4" s="6"/>
      <c r="D4" s="20">
        <v>3.868</v>
      </c>
      <c r="E4" s="2"/>
    </row>
    <row r="5" spans="1:5">
      <c r="A5" s="41" t="s">
        <v>6</v>
      </c>
      <c r="B5" s="31" t="s">
        <v>10</v>
      </c>
      <c r="C5" s="6"/>
      <c r="D5" s="20">
        <v>4.143</v>
      </c>
      <c r="E5" s="2"/>
    </row>
    <row r="6" spans="1:5">
      <c r="A6" s="41" t="s">
        <v>6</v>
      </c>
      <c r="B6" s="31" t="s">
        <v>11</v>
      </c>
      <c r="C6" s="6"/>
      <c r="D6" s="20">
        <v>3.8</v>
      </c>
      <c r="E6" s="2"/>
    </row>
    <row r="7" spans="1:5">
      <c r="A7" s="41" t="s">
        <v>6</v>
      </c>
      <c r="B7" s="31" t="s">
        <v>12</v>
      </c>
      <c r="C7" s="6"/>
      <c r="D7" s="20">
        <v>4.016</v>
      </c>
      <c r="E7" s="2"/>
    </row>
    <row r="8" spans="1:5">
      <c r="A8" s="41" t="s">
        <v>6</v>
      </c>
      <c r="B8" s="31" t="s">
        <v>13</v>
      </c>
      <c r="C8" s="6"/>
      <c r="D8" s="20">
        <v>3.846</v>
      </c>
      <c r="E8" s="2"/>
    </row>
    <row r="9" spans="1:5">
      <c r="A9" s="41" t="s">
        <v>6</v>
      </c>
      <c r="B9" s="31" t="s">
        <v>14</v>
      </c>
      <c r="C9" s="6"/>
      <c r="D9" s="20">
        <v>3.815</v>
      </c>
      <c r="E9" s="2"/>
    </row>
    <row r="10" spans="1:5">
      <c r="A10" s="41" t="s">
        <v>6</v>
      </c>
      <c r="B10" s="31" t="s">
        <v>15</v>
      </c>
      <c r="C10" s="6"/>
      <c r="D10" s="20">
        <v>3.19</v>
      </c>
      <c r="E10" s="2"/>
    </row>
    <row r="11" spans="1:5">
      <c r="A11" s="41" t="s">
        <v>6</v>
      </c>
      <c r="B11" s="31" t="s">
        <v>16</v>
      </c>
      <c r="C11" s="6"/>
      <c r="D11" s="20">
        <v>3.828</v>
      </c>
      <c r="E11" s="2"/>
    </row>
    <row r="12" spans="1:5">
      <c r="A12" s="41" t="s">
        <v>6</v>
      </c>
      <c r="B12" s="31" t="s">
        <v>17</v>
      </c>
      <c r="C12" s="6"/>
      <c r="D12" s="20">
        <v>3.442</v>
      </c>
      <c r="E12" s="2"/>
    </row>
    <row r="13" spans="1:5">
      <c r="A13" s="41" t="s">
        <v>6</v>
      </c>
      <c r="B13" s="31" t="s">
        <v>18</v>
      </c>
      <c r="C13" s="6"/>
      <c r="D13" s="20">
        <v>3.194</v>
      </c>
      <c r="E13" s="2"/>
    </row>
    <row r="14" spans="1:5">
      <c r="A14" s="41" t="s">
        <v>6</v>
      </c>
      <c r="B14" s="31" t="s">
        <v>19</v>
      </c>
      <c r="C14" s="6"/>
      <c r="D14" s="20">
        <v>3.085</v>
      </c>
      <c r="E14" s="2"/>
    </row>
    <row r="15" spans="1:5">
      <c r="A15" s="41" t="s">
        <v>6</v>
      </c>
      <c r="B15" s="31" t="s">
        <v>20</v>
      </c>
      <c r="C15" s="6"/>
      <c r="D15" s="20">
        <v>3.37</v>
      </c>
      <c r="E15" s="2"/>
    </row>
    <row r="16" spans="1:5">
      <c r="A16" s="41" t="s">
        <v>6</v>
      </c>
      <c r="B16" s="31" t="s">
        <v>21</v>
      </c>
      <c r="C16" s="6"/>
      <c r="D16" s="20">
        <v>3.337</v>
      </c>
      <c r="E16" s="2"/>
    </row>
    <row r="17" spans="1:5">
      <c r="A17" s="41" t="s">
        <v>6</v>
      </c>
      <c r="B17" s="31" t="s">
        <v>22</v>
      </c>
      <c r="C17" s="6"/>
      <c r="D17" s="20">
        <v>3.07</v>
      </c>
      <c r="E17" s="2"/>
    </row>
    <row r="18" spans="1:5">
      <c r="A18" s="41" t="s">
        <v>6</v>
      </c>
      <c r="B18" s="31" t="s">
        <v>23</v>
      </c>
      <c r="C18" s="6"/>
      <c r="D18" s="20">
        <v>3.348</v>
      </c>
      <c r="E18" s="2"/>
    </row>
    <row r="19" spans="1:5">
      <c r="A19" s="41" t="s">
        <v>6</v>
      </c>
      <c r="B19" s="31" t="s">
        <v>24</v>
      </c>
      <c r="C19" s="6"/>
      <c r="D19" s="20">
        <v>3.078</v>
      </c>
      <c r="E19" s="2"/>
    </row>
    <row r="20" spans="1:5">
      <c r="A20" s="41" t="s">
        <v>6</v>
      </c>
      <c r="B20" s="31" t="s">
        <v>25</v>
      </c>
      <c r="C20" s="6"/>
      <c r="D20" s="20">
        <v>3.174</v>
      </c>
      <c r="E20" s="2"/>
    </row>
    <row r="21" spans="1:5">
      <c r="A21" s="41" t="s">
        <v>6</v>
      </c>
      <c r="B21" s="31" t="s">
        <v>26</v>
      </c>
      <c r="C21" s="6"/>
      <c r="D21" s="20">
        <v>3.038</v>
      </c>
      <c r="E21" s="2"/>
    </row>
    <row r="22" spans="1:5">
      <c r="A22" s="41" t="s">
        <v>6</v>
      </c>
      <c r="B22" s="31" t="s">
        <v>27</v>
      </c>
      <c r="C22" s="6"/>
      <c r="D22" s="20">
        <v>2.43</v>
      </c>
      <c r="E22" s="2"/>
    </row>
    <row r="23" spans="1:5">
      <c r="A23" s="41" t="s">
        <v>6</v>
      </c>
      <c r="B23" s="31" t="s">
        <v>28</v>
      </c>
      <c r="C23" s="6"/>
      <c r="D23" s="20">
        <v>2.921</v>
      </c>
      <c r="E23" s="2"/>
    </row>
    <row r="24" spans="1:5">
      <c r="A24" s="41" t="s">
        <v>6</v>
      </c>
      <c r="B24" s="31" t="s">
        <v>29</v>
      </c>
      <c r="C24" s="6"/>
      <c r="D24" s="20">
        <v>2.663</v>
      </c>
      <c r="E24" s="2"/>
    </row>
    <row r="25" spans="1:5">
      <c r="A25" s="41" t="s">
        <v>6</v>
      </c>
      <c r="B25" s="31" t="s">
        <v>30</v>
      </c>
      <c r="C25" s="6"/>
      <c r="D25" s="20">
        <v>2.252</v>
      </c>
      <c r="E25" s="2"/>
    </row>
    <row r="26" spans="1:5">
      <c r="A26" s="41" t="s">
        <v>6</v>
      </c>
      <c r="B26" s="31" t="s">
        <v>31</v>
      </c>
      <c r="C26" s="6"/>
      <c r="D26" s="20">
        <v>2.907</v>
      </c>
      <c r="E26" s="2"/>
    </row>
    <row r="27" spans="1:5">
      <c r="A27" s="41" t="s">
        <v>6</v>
      </c>
      <c r="B27" s="31" t="s">
        <v>32</v>
      </c>
      <c r="C27" s="6"/>
      <c r="D27" s="20">
        <v>2.98</v>
      </c>
      <c r="E27" s="2"/>
    </row>
    <row r="28" spans="1:5">
      <c r="A28" s="41" t="s">
        <v>6</v>
      </c>
      <c r="B28" s="31" t="s">
        <v>33</v>
      </c>
      <c r="C28" s="6"/>
      <c r="D28" s="20">
        <v>2.996</v>
      </c>
      <c r="E28" s="2"/>
    </row>
    <row r="29" spans="1:5">
      <c r="A29" s="41" t="s">
        <v>6</v>
      </c>
      <c r="B29" s="31" t="s">
        <v>34</v>
      </c>
      <c r="C29" s="6"/>
      <c r="D29" s="20">
        <v>2.787</v>
      </c>
      <c r="E29" s="2"/>
    </row>
    <row r="30" spans="1:5">
      <c r="A30" s="41" t="s">
        <v>6</v>
      </c>
      <c r="B30" s="31" t="s">
        <v>35</v>
      </c>
      <c r="C30" s="6"/>
      <c r="D30" s="20">
        <v>1.757</v>
      </c>
      <c r="E30" s="2"/>
    </row>
    <row r="31" spans="1:5">
      <c r="A31" s="41" t="s">
        <v>36</v>
      </c>
      <c r="B31" s="31" t="s">
        <v>37</v>
      </c>
      <c r="C31" s="6"/>
      <c r="D31" s="20">
        <v>3.997</v>
      </c>
      <c r="E31" s="2"/>
    </row>
    <row r="32" spans="1:5">
      <c r="A32" s="41" t="s">
        <v>36</v>
      </c>
      <c r="B32" s="31" t="s">
        <v>38</v>
      </c>
      <c r="C32" s="6"/>
      <c r="D32" s="20">
        <v>3.741</v>
      </c>
      <c r="E32" s="2"/>
    </row>
    <row r="33" spans="1:5">
      <c r="A33" s="41" t="s">
        <v>36</v>
      </c>
      <c r="B33" s="31" t="s">
        <v>39</v>
      </c>
      <c r="C33" s="6"/>
      <c r="D33" s="20">
        <v>3.714</v>
      </c>
      <c r="E33" s="2"/>
    </row>
    <row r="34" spans="1:5">
      <c r="A34" s="41" t="s">
        <v>36</v>
      </c>
      <c r="B34" s="31" t="s">
        <v>40</v>
      </c>
      <c r="C34" s="6"/>
      <c r="D34" s="20">
        <v>3.382</v>
      </c>
      <c r="E34" s="2"/>
    </row>
    <row r="35" spans="1:5">
      <c r="A35" s="41" t="s">
        <v>36</v>
      </c>
      <c r="B35" s="31" t="s">
        <v>41</v>
      </c>
      <c r="C35" s="6"/>
      <c r="D35" s="20">
        <v>3.669</v>
      </c>
      <c r="E35" s="2"/>
    </row>
    <row r="36" spans="1:5">
      <c r="A36" s="41" t="s">
        <v>36</v>
      </c>
      <c r="B36" s="31" t="s">
        <v>42</v>
      </c>
      <c r="C36" s="6"/>
      <c r="D36" s="20">
        <v>3.229</v>
      </c>
      <c r="E36" s="2"/>
    </row>
    <row r="37" spans="1:5">
      <c r="A37" s="41" t="s">
        <v>36</v>
      </c>
      <c r="B37" s="31" t="s">
        <v>43</v>
      </c>
      <c r="C37" s="6"/>
      <c r="D37" s="20">
        <v>3.439</v>
      </c>
      <c r="E37" s="2"/>
    </row>
    <row r="38" spans="1:5">
      <c r="A38" s="41" t="s">
        <v>36</v>
      </c>
      <c r="B38" s="31" t="s">
        <v>44</v>
      </c>
      <c r="C38" s="6"/>
      <c r="D38" s="20">
        <v>2.976</v>
      </c>
      <c r="E38" s="2"/>
    </row>
    <row r="39" spans="1:5">
      <c r="A39" s="41" t="s">
        <v>36</v>
      </c>
      <c r="B39" s="31" t="s">
        <v>45</v>
      </c>
      <c r="C39" s="6"/>
      <c r="D39" s="20">
        <v>2.85</v>
      </c>
      <c r="E39" s="2"/>
    </row>
    <row r="40" spans="1:5">
      <c r="A40" s="41" t="s">
        <v>36</v>
      </c>
      <c r="B40" s="31" t="s">
        <v>46</v>
      </c>
      <c r="C40" s="6"/>
      <c r="D40" s="20">
        <v>2.959</v>
      </c>
      <c r="E40" s="2"/>
    </row>
    <row r="41" spans="1:5">
      <c r="A41" s="41" t="s">
        <v>36</v>
      </c>
      <c r="B41" s="31" t="s">
        <v>47</v>
      </c>
      <c r="C41" s="6"/>
      <c r="D41" s="20">
        <v>3.059</v>
      </c>
      <c r="E41" s="2"/>
    </row>
    <row r="42" spans="1:5">
      <c r="A42" s="41" t="s">
        <v>36</v>
      </c>
      <c r="B42" s="31" t="s">
        <v>48</v>
      </c>
      <c r="C42" s="6"/>
      <c r="D42" s="20">
        <v>2.759</v>
      </c>
      <c r="E42" s="2"/>
    </row>
    <row r="43" spans="1:5">
      <c r="A43" s="41" t="s">
        <v>36</v>
      </c>
      <c r="B43" s="31" t="s">
        <v>49</v>
      </c>
      <c r="C43" s="6"/>
      <c r="D43" s="20">
        <v>3.198</v>
      </c>
      <c r="E43" s="2"/>
    </row>
    <row r="44" spans="1:5">
      <c r="A44" s="41" t="s">
        <v>36</v>
      </c>
      <c r="B44" s="31" t="s">
        <v>50</v>
      </c>
      <c r="C44" s="6"/>
      <c r="D44" s="20">
        <v>3.033</v>
      </c>
      <c r="E44" s="2"/>
    </row>
    <row r="45" spans="1:5">
      <c r="A45" s="41" t="s">
        <v>36</v>
      </c>
      <c r="B45" s="31" t="s">
        <v>51</v>
      </c>
      <c r="C45" s="6"/>
      <c r="D45" s="20">
        <v>2.541</v>
      </c>
      <c r="E45" s="2"/>
    </row>
    <row r="46" spans="1:5">
      <c r="A46" s="41" t="s">
        <v>36</v>
      </c>
      <c r="B46" s="31" t="s">
        <v>52</v>
      </c>
      <c r="C46" s="6"/>
      <c r="D46" s="20">
        <v>2.247</v>
      </c>
      <c r="E46" s="2"/>
    </row>
    <row r="47" spans="1:5">
      <c r="A47" s="41" t="s">
        <v>36</v>
      </c>
      <c r="B47" s="31" t="s">
        <v>53</v>
      </c>
      <c r="C47" s="6"/>
      <c r="D47" s="20">
        <v>2.975</v>
      </c>
      <c r="E47" s="2"/>
    </row>
    <row r="48" spans="1:5">
      <c r="A48" s="41" t="s">
        <v>36</v>
      </c>
      <c r="B48" s="31" t="s">
        <v>54</v>
      </c>
      <c r="C48" s="6"/>
      <c r="D48" s="20">
        <v>3.098</v>
      </c>
      <c r="E48" s="2"/>
    </row>
    <row r="49" spans="1:5">
      <c r="A49" s="41" t="s">
        <v>36</v>
      </c>
      <c r="B49" s="31" t="s">
        <v>55</v>
      </c>
      <c r="C49" s="6"/>
      <c r="D49" s="20">
        <v>2.895</v>
      </c>
      <c r="E49" s="2"/>
    </row>
    <row r="50" spans="1:5">
      <c r="A50" s="41" t="s">
        <v>36</v>
      </c>
      <c r="B50" s="31" t="s">
        <v>56</v>
      </c>
      <c r="C50" s="6"/>
      <c r="D50" s="20">
        <v>2.763</v>
      </c>
      <c r="E50" s="2"/>
    </row>
    <row r="51" spans="1:5">
      <c r="A51" s="41" t="s">
        <v>36</v>
      </c>
      <c r="B51" s="31" t="s">
        <v>57</v>
      </c>
      <c r="C51" s="6"/>
      <c r="D51" s="20">
        <v>2.842</v>
      </c>
      <c r="E51" s="2"/>
    </row>
    <row r="52" spans="1:5">
      <c r="A52" s="41" t="s">
        <v>36</v>
      </c>
      <c r="B52" s="31" t="s">
        <v>58</v>
      </c>
      <c r="C52" s="6"/>
      <c r="D52" s="20">
        <v>2.768</v>
      </c>
      <c r="E52" s="2"/>
    </row>
    <row r="53" spans="1:5">
      <c r="A53" s="41" t="s">
        <v>36</v>
      </c>
      <c r="B53" s="31" t="s">
        <v>59</v>
      </c>
      <c r="C53" s="6"/>
      <c r="D53" s="20">
        <v>2.096</v>
      </c>
      <c r="E53" s="2"/>
    </row>
    <row r="54" spans="1:5">
      <c r="A54" s="41" t="s">
        <v>36</v>
      </c>
      <c r="B54" s="31" t="s">
        <v>60</v>
      </c>
      <c r="C54" s="6"/>
      <c r="D54" s="20">
        <v>2.568</v>
      </c>
      <c r="E54" s="2"/>
    </row>
    <row r="55" spans="1:5">
      <c r="A55" s="41" t="s">
        <v>36</v>
      </c>
      <c r="B55" s="31" t="s">
        <v>61</v>
      </c>
      <c r="C55" s="6"/>
      <c r="D55" s="20">
        <v>2.493</v>
      </c>
      <c r="E55" s="2"/>
    </row>
    <row r="56" spans="1:5">
      <c r="A56" s="41" t="s">
        <v>36</v>
      </c>
      <c r="B56" s="31" t="s">
        <v>62</v>
      </c>
      <c r="C56" s="6"/>
      <c r="D56" s="20">
        <v>2.57</v>
      </c>
      <c r="E56" s="2"/>
    </row>
    <row r="57" spans="1:5">
      <c r="A57" s="41" t="s">
        <v>36</v>
      </c>
      <c r="B57" s="31" t="s">
        <v>63</v>
      </c>
      <c r="C57" s="6"/>
      <c r="D57" s="20">
        <v>2.521</v>
      </c>
      <c r="E57" s="2"/>
    </row>
    <row r="58" spans="1:5">
      <c r="A58" s="41" t="s">
        <v>36</v>
      </c>
      <c r="B58" s="31" t="s">
        <v>64</v>
      </c>
      <c r="C58" s="6"/>
      <c r="D58" s="20">
        <v>2.413</v>
      </c>
      <c r="E58" s="2"/>
    </row>
    <row r="59" spans="1:5">
      <c r="A59" s="41" t="s">
        <v>36</v>
      </c>
      <c r="B59" s="31" t="s">
        <v>65</v>
      </c>
      <c r="C59" s="6"/>
      <c r="D59" s="20">
        <v>1.797</v>
      </c>
      <c r="E59" s="2"/>
    </row>
    <row r="60" spans="1:5">
      <c r="A60" s="41" t="s">
        <v>36</v>
      </c>
      <c r="B60" s="31" t="s">
        <v>66</v>
      </c>
      <c r="C60" s="6"/>
      <c r="D60" s="20">
        <v>2.019</v>
      </c>
      <c r="E60" s="2"/>
    </row>
    <row r="61" spans="1:5">
      <c r="A61" s="41" t="s">
        <v>36</v>
      </c>
      <c r="B61" s="31" t="s">
        <v>67</v>
      </c>
      <c r="C61" s="6"/>
      <c r="D61" s="20">
        <v>1.777</v>
      </c>
      <c r="E61" s="2"/>
    </row>
    <row r="62" spans="1:5">
      <c r="A62" s="41" t="s">
        <v>36</v>
      </c>
      <c r="B62" s="31" t="s">
        <v>68</v>
      </c>
      <c r="C62" s="6"/>
      <c r="D62" s="20">
        <v>1.896</v>
      </c>
      <c r="E62" s="2"/>
    </row>
    <row r="63" spans="1:5">
      <c r="A63" s="41" t="s">
        <v>69</v>
      </c>
      <c r="B63" s="31" t="s">
        <v>70</v>
      </c>
      <c r="C63" s="6"/>
      <c r="D63" s="20">
        <v>4.276</v>
      </c>
      <c r="E63" s="2"/>
    </row>
    <row r="64" spans="1:5">
      <c r="A64" s="41" t="s">
        <v>69</v>
      </c>
      <c r="B64" s="31" t="s">
        <v>71</v>
      </c>
      <c r="C64" s="6"/>
      <c r="D64" s="20">
        <v>4.109</v>
      </c>
      <c r="E64" s="2"/>
    </row>
    <row r="65" spans="1:5">
      <c r="A65" s="41" t="s">
        <v>69</v>
      </c>
      <c r="B65" s="31" t="s">
        <v>72</v>
      </c>
      <c r="C65" s="6"/>
      <c r="D65" s="20">
        <v>4.054</v>
      </c>
      <c r="E65" s="2"/>
    </row>
    <row r="66" spans="1:5">
      <c r="A66" s="41" t="s">
        <v>69</v>
      </c>
      <c r="B66" s="31" t="s">
        <v>73</v>
      </c>
      <c r="C66" s="6"/>
      <c r="D66" s="20">
        <v>3.929</v>
      </c>
      <c r="E66" s="2"/>
    </row>
    <row r="67" spans="1:5">
      <c r="A67" s="41" t="s">
        <v>69</v>
      </c>
      <c r="B67" s="31" t="s">
        <v>74</v>
      </c>
      <c r="C67" s="6"/>
      <c r="D67" s="20">
        <v>4.033</v>
      </c>
      <c r="E67" s="2"/>
    </row>
    <row r="68" spans="1:5">
      <c r="A68" s="41" t="s">
        <v>69</v>
      </c>
      <c r="B68" s="31" t="s">
        <v>75</v>
      </c>
      <c r="C68" s="6"/>
      <c r="D68" s="20">
        <v>3.964</v>
      </c>
      <c r="E68" s="2"/>
    </row>
    <row r="69" spans="1:5">
      <c r="A69" s="41" t="s">
        <v>69</v>
      </c>
      <c r="B69" s="31" t="s">
        <v>76</v>
      </c>
      <c r="C69" s="6"/>
      <c r="D69" s="20">
        <v>3.625</v>
      </c>
      <c r="E69" s="2"/>
    </row>
    <row r="70" spans="1:5">
      <c r="A70" s="41" t="s">
        <v>69</v>
      </c>
      <c r="B70" s="31" t="s">
        <v>77</v>
      </c>
      <c r="C70" s="6"/>
      <c r="D70" s="20">
        <v>3.432</v>
      </c>
      <c r="E70" s="2"/>
    </row>
    <row r="71" spans="1:5">
      <c r="A71" s="41" t="s">
        <v>69</v>
      </c>
      <c r="B71" s="31" t="s">
        <v>78</v>
      </c>
      <c r="C71" s="6"/>
      <c r="D71" s="20">
        <v>3.43</v>
      </c>
      <c r="E71" s="2"/>
    </row>
    <row r="72" spans="1:5">
      <c r="A72" s="41" t="s">
        <v>69</v>
      </c>
      <c r="B72" s="31" t="s">
        <v>79</v>
      </c>
      <c r="C72" s="6"/>
      <c r="D72" s="20">
        <v>3.255</v>
      </c>
      <c r="E72" s="2"/>
    </row>
    <row r="73" spans="1:5">
      <c r="A73" s="41" t="s">
        <v>69</v>
      </c>
      <c r="B73" s="31" t="s">
        <v>80</v>
      </c>
      <c r="C73" s="6"/>
      <c r="D73" s="20">
        <v>3.103</v>
      </c>
      <c r="E73" s="2"/>
    </row>
    <row r="74" spans="1:5">
      <c r="A74" s="41" t="s">
        <v>69</v>
      </c>
      <c r="B74" s="31" t="s">
        <v>81</v>
      </c>
      <c r="C74" s="6"/>
      <c r="D74" s="20">
        <v>3.401</v>
      </c>
      <c r="E74" s="2"/>
    </row>
    <row r="75" spans="1:5">
      <c r="A75" s="41" t="s">
        <v>69</v>
      </c>
      <c r="B75" s="31" t="s">
        <v>82</v>
      </c>
      <c r="C75" s="6"/>
      <c r="D75" s="20">
        <v>3.204</v>
      </c>
      <c r="E75" s="2"/>
    </row>
    <row r="76" spans="1:5">
      <c r="A76" s="41" t="s">
        <v>69</v>
      </c>
      <c r="B76" s="31" t="s">
        <v>83</v>
      </c>
      <c r="C76" s="6"/>
      <c r="D76" s="20">
        <v>3.478</v>
      </c>
      <c r="E76" s="2"/>
    </row>
    <row r="77" spans="1:5">
      <c r="A77" s="41" t="s">
        <v>69</v>
      </c>
      <c r="B77" s="31" t="s">
        <v>84</v>
      </c>
      <c r="C77" s="6"/>
      <c r="D77" s="20">
        <v>3.049</v>
      </c>
      <c r="E77" s="2"/>
    </row>
    <row r="78" spans="1:5">
      <c r="A78" s="41" t="s">
        <v>69</v>
      </c>
      <c r="B78" s="31" t="s">
        <v>85</v>
      </c>
      <c r="C78" s="6"/>
      <c r="D78" s="20">
        <v>3.127</v>
      </c>
      <c r="E78" s="2"/>
    </row>
    <row r="79" spans="1:5">
      <c r="A79" s="41" t="s">
        <v>69</v>
      </c>
      <c r="B79" s="31" t="s">
        <v>86</v>
      </c>
      <c r="C79" s="6"/>
      <c r="D79" s="20">
        <v>3.289</v>
      </c>
      <c r="E79" s="2"/>
    </row>
    <row r="80" spans="1:5">
      <c r="A80" s="41" t="s">
        <v>69</v>
      </c>
      <c r="B80" s="31" t="s">
        <v>87</v>
      </c>
      <c r="C80" s="6"/>
      <c r="D80" s="20">
        <v>2.89</v>
      </c>
      <c r="E80" s="2"/>
    </row>
    <row r="81" spans="1:5">
      <c r="A81" s="41" t="s">
        <v>69</v>
      </c>
      <c r="B81" s="31" t="s">
        <v>88</v>
      </c>
      <c r="C81" s="6"/>
      <c r="D81" s="20">
        <v>3.101</v>
      </c>
      <c r="E81" s="2"/>
    </row>
    <row r="82" spans="1:5">
      <c r="A82" s="41" t="s">
        <v>69</v>
      </c>
      <c r="B82" s="31" t="s">
        <v>89</v>
      </c>
      <c r="C82" s="6"/>
      <c r="D82" s="20">
        <v>2.999</v>
      </c>
      <c r="E82" s="2"/>
    </row>
    <row r="83" spans="1:5">
      <c r="A83" s="41" t="s">
        <v>69</v>
      </c>
      <c r="B83" s="31" t="s">
        <v>90</v>
      </c>
      <c r="C83" s="6"/>
      <c r="D83" s="20">
        <v>2.679</v>
      </c>
      <c r="E83" s="2"/>
    </row>
    <row r="84" spans="1:5">
      <c r="A84" s="41" t="s">
        <v>69</v>
      </c>
      <c r="B84" s="31" t="s">
        <v>91</v>
      </c>
      <c r="C84" s="6"/>
      <c r="D84" s="20">
        <v>2.853</v>
      </c>
      <c r="E84" s="2"/>
    </row>
    <row r="85" spans="1:5">
      <c r="A85" s="41" t="s">
        <v>69</v>
      </c>
      <c r="B85" s="31" t="s">
        <v>92</v>
      </c>
      <c r="C85" s="6"/>
      <c r="D85" s="20">
        <v>2.401</v>
      </c>
      <c r="E85" s="2"/>
    </row>
    <row r="86" spans="1:5">
      <c r="A86" s="41" t="s">
        <v>69</v>
      </c>
      <c r="B86" s="31" t="s">
        <v>93</v>
      </c>
      <c r="C86" s="6"/>
      <c r="D86" s="20">
        <v>2.549</v>
      </c>
      <c r="E86" s="2"/>
    </row>
    <row r="87" spans="1:5">
      <c r="A87" s="41" t="s">
        <v>69</v>
      </c>
      <c r="B87" s="31" t="s">
        <v>94</v>
      </c>
      <c r="C87" s="6"/>
      <c r="D87" s="20">
        <v>2.717</v>
      </c>
      <c r="E87" s="2"/>
    </row>
    <row r="88" spans="1:5">
      <c r="A88" s="41" t="s">
        <v>69</v>
      </c>
      <c r="B88" s="31" t="s">
        <v>95</v>
      </c>
      <c r="C88" s="6"/>
      <c r="D88" s="20">
        <v>2.785</v>
      </c>
      <c r="E88" s="2"/>
    </row>
    <row r="89" spans="1:5">
      <c r="A89" s="41" t="s">
        <v>69</v>
      </c>
      <c r="B89" s="31" t="s">
        <v>96</v>
      </c>
      <c r="C89" s="6"/>
      <c r="D89" s="20">
        <v>2.934</v>
      </c>
      <c r="E89" s="2"/>
    </row>
    <row r="90" spans="1:5">
      <c r="A90" s="41" t="s">
        <v>69</v>
      </c>
      <c r="B90" s="31" t="s">
        <v>97</v>
      </c>
      <c r="C90" s="6"/>
      <c r="D90" s="20">
        <v>2.747</v>
      </c>
      <c r="E90" s="2"/>
    </row>
    <row r="91" spans="1:5">
      <c r="A91" s="41" t="s">
        <v>69</v>
      </c>
      <c r="B91" s="31" t="s">
        <v>98</v>
      </c>
      <c r="C91" s="6"/>
      <c r="D91" s="20">
        <v>2.483</v>
      </c>
      <c r="E91" s="2"/>
    </row>
    <row r="92" spans="1:5">
      <c r="A92" s="41" t="s">
        <v>69</v>
      </c>
      <c r="B92" s="31" t="s">
        <v>99</v>
      </c>
      <c r="C92" s="6"/>
      <c r="D92" s="20">
        <v>1.815</v>
      </c>
      <c r="E92" s="2"/>
    </row>
    <row r="93" spans="1:5">
      <c r="A93" s="41" t="s">
        <v>69</v>
      </c>
      <c r="B93" s="31" t="s">
        <v>100</v>
      </c>
      <c r="C93" s="6"/>
      <c r="D93" s="20">
        <v>1.384</v>
      </c>
      <c r="E93" s="2"/>
    </row>
    <row r="94" spans="1:5">
      <c r="A94" s="41" t="s">
        <v>101</v>
      </c>
      <c r="B94" s="41" t="s">
        <v>102</v>
      </c>
      <c r="C94" s="6"/>
      <c r="D94" s="20">
        <v>4.161</v>
      </c>
      <c r="E94" s="2"/>
    </row>
    <row r="95" spans="1:5">
      <c r="A95" s="41" t="s">
        <v>101</v>
      </c>
      <c r="B95" s="41" t="s">
        <v>103</v>
      </c>
      <c r="C95" s="6"/>
      <c r="D95" s="20">
        <v>4.124</v>
      </c>
      <c r="E95" s="2"/>
    </row>
    <row r="96" spans="1:5">
      <c r="A96" s="41" t="s">
        <v>101</v>
      </c>
      <c r="B96" s="41" t="s">
        <v>104</v>
      </c>
      <c r="C96" s="6"/>
      <c r="D96" s="20">
        <v>3.744</v>
      </c>
      <c r="E96" s="2"/>
    </row>
    <row r="97" spans="1:5">
      <c r="A97" s="41" t="s">
        <v>101</v>
      </c>
      <c r="B97" s="41" t="s">
        <v>105</v>
      </c>
      <c r="C97" s="6"/>
      <c r="D97" s="20">
        <v>3.634</v>
      </c>
      <c r="E97" s="2"/>
    </row>
    <row r="98" spans="1:5">
      <c r="A98" s="41" t="s">
        <v>101</v>
      </c>
      <c r="B98" s="41" t="s">
        <v>106</v>
      </c>
      <c r="C98" s="6"/>
      <c r="D98" s="20">
        <v>3.286</v>
      </c>
      <c r="E98" s="2"/>
    </row>
    <row r="99" spans="1:5">
      <c r="A99" s="41" t="s">
        <v>101</v>
      </c>
      <c r="B99" s="41" t="s">
        <v>107</v>
      </c>
      <c r="C99" s="6"/>
      <c r="D99" s="20">
        <v>3.208</v>
      </c>
      <c r="E99" s="2"/>
    </row>
    <row r="100" spans="1:5">
      <c r="A100" s="41" t="s">
        <v>101</v>
      </c>
      <c r="B100" s="41" t="s">
        <v>108</v>
      </c>
      <c r="C100" s="6"/>
      <c r="D100" s="20">
        <v>3.099</v>
      </c>
      <c r="E100" s="2"/>
    </row>
    <row r="101" spans="1:5">
      <c r="A101" s="41" t="s">
        <v>101</v>
      </c>
      <c r="B101" s="41" t="s">
        <v>109</v>
      </c>
      <c r="C101" s="6"/>
      <c r="D101" s="20">
        <v>2.805</v>
      </c>
      <c r="E101" s="2"/>
    </row>
    <row r="102" spans="1:5">
      <c r="A102" s="41" t="s">
        <v>101</v>
      </c>
      <c r="B102" s="41" t="s">
        <v>110</v>
      </c>
      <c r="C102" s="6"/>
      <c r="D102" s="20">
        <v>3.215</v>
      </c>
      <c r="E102" s="2"/>
    </row>
    <row r="103" spans="1:5">
      <c r="A103" s="41" t="s">
        <v>101</v>
      </c>
      <c r="B103" s="41" t="s">
        <v>111</v>
      </c>
      <c r="C103" s="6"/>
      <c r="D103" s="20">
        <v>2.912</v>
      </c>
      <c r="E103" s="2"/>
    </row>
    <row r="104" spans="1:5">
      <c r="A104" s="41" t="s">
        <v>101</v>
      </c>
      <c r="B104" s="41" t="s">
        <v>112</v>
      </c>
      <c r="C104" s="6"/>
      <c r="D104" s="20">
        <v>2.98</v>
      </c>
      <c r="E104" s="2"/>
    </row>
    <row r="105" spans="1:5">
      <c r="A105" s="41" t="s">
        <v>101</v>
      </c>
      <c r="B105" s="41" t="s">
        <v>113</v>
      </c>
      <c r="C105" s="6"/>
      <c r="D105" s="20">
        <v>2.835</v>
      </c>
      <c r="E105" s="2"/>
    </row>
    <row r="106" spans="1:5">
      <c r="A106" s="41" t="s">
        <v>101</v>
      </c>
      <c r="B106" s="41" t="s">
        <v>114</v>
      </c>
      <c r="C106" s="6"/>
      <c r="D106" s="20">
        <v>3.062</v>
      </c>
      <c r="E106" s="2"/>
    </row>
    <row r="107" spans="1:5">
      <c r="A107" s="41" t="s">
        <v>101</v>
      </c>
      <c r="B107" s="41" t="s">
        <v>115</v>
      </c>
      <c r="C107" s="6"/>
      <c r="D107" s="20">
        <v>3.125</v>
      </c>
      <c r="E107" s="2"/>
    </row>
    <row r="108" spans="1:5">
      <c r="A108" s="41" t="s">
        <v>101</v>
      </c>
      <c r="B108" s="41" t="s">
        <v>116</v>
      </c>
      <c r="C108" s="6"/>
      <c r="D108" s="20">
        <v>3.272</v>
      </c>
      <c r="E108" s="2"/>
    </row>
    <row r="109" spans="1:5">
      <c r="A109" s="41" t="s">
        <v>101</v>
      </c>
      <c r="B109" s="41" t="s">
        <v>117</v>
      </c>
      <c r="C109" s="6"/>
      <c r="D109" s="20">
        <v>2.642</v>
      </c>
      <c r="E109" s="2"/>
    </row>
    <row r="110" spans="1:5">
      <c r="A110" s="41" t="s">
        <v>101</v>
      </c>
      <c r="B110" s="41" t="s">
        <v>118</v>
      </c>
      <c r="C110" s="6"/>
      <c r="D110" s="20">
        <v>2.734</v>
      </c>
      <c r="E110" s="2"/>
    </row>
    <row r="111" spans="1:5">
      <c r="A111" s="41" t="s">
        <v>101</v>
      </c>
      <c r="B111" s="41" t="s">
        <v>119</v>
      </c>
      <c r="C111" s="6"/>
      <c r="D111" s="20">
        <v>2.172</v>
      </c>
      <c r="E111" s="2"/>
    </row>
    <row r="112" spans="1:5">
      <c r="A112" s="41" t="s">
        <v>101</v>
      </c>
      <c r="B112" s="41" t="s">
        <v>120</v>
      </c>
      <c r="C112" s="6"/>
      <c r="D112" s="20">
        <v>2.335</v>
      </c>
      <c r="E112" s="2"/>
    </row>
    <row r="113" spans="1:5">
      <c r="A113" s="41" t="s">
        <v>101</v>
      </c>
      <c r="B113" s="41" t="s">
        <v>121</v>
      </c>
      <c r="C113" s="6"/>
      <c r="D113" s="20">
        <v>2.733</v>
      </c>
      <c r="E113" s="2"/>
    </row>
    <row r="114" spans="1:5">
      <c r="A114" s="41" t="s">
        <v>101</v>
      </c>
      <c r="B114" s="41" t="s">
        <v>122</v>
      </c>
      <c r="C114" s="6"/>
      <c r="D114" s="20">
        <v>2.185</v>
      </c>
      <c r="E114" s="2"/>
    </row>
    <row r="115" spans="1:5">
      <c r="A115" s="41" t="s">
        <v>101</v>
      </c>
      <c r="B115" s="41" t="s">
        <v>123</v>
      </c>
      <c r="C115" s="6"/>
      <c r="D115" s="20">
        <v>0</v>
      </c>
      <c r="E115" s="2"/>
    </row>
    <row r="116" spans="1:5">
      <c r="A116" s="41" t="s">
        <v>101</v>
      </c>
      <c r="B116" s="41" t="s">
        <v>124</v>
      </c>
      <c r="C116" s="6"/>
      <c r="D116" s="20">
        <v>2.024</v>
      </c>
      <c r="E116" s="2"/>
    </row>
    <row r="117" spans="1:5">
      <c r="A117" s="41" t="s">
        <v>101</v>
      </c>
      <c r="B117" s="41" t="s">
        <v>125</v>
      </c>
      <c r="C117" s="6"/>
      <c r="D117" s="20">
        <v>2.312</v>
      </c>
      <c r="E117" s="2"/>
    </row>
    <row r="118" spans="1:5">
      <c r="A118" s="41" t="s">
        <v>101</v>
      </c>
      <c r="B118" s="41" t="s">
        <v>126</v>
      </c>
      <c r="C118" s="6"/>
      <c r="D118" s="20">
        <v>2.943</v>
      </c>
      <c r="E118" s="2"/>
    </row>
    <row r="119" spans="1:5">
      <c r="A119" s="41" t="s">
        <v>101</v>
      </c>
      <c r="B119" s="41" t="s">
        <v>127</v>
      </c>
      <c r="C119" s="6"/>
      <c r="D119" s="20">
        <v>2.514</v>
      </c>
      <c r="E119" s="2"/>
    </row>
    <row r="120" spans="1:5">
      <c r="A120" s="41" t="s">
        <v>101</v>
      </c>
      <c r="B120" s="41" t="s">
        <v>128</v>
      </c>
      <c r="C120" s="6"/>
      <c r="D120" s="20">
        <v>2.34</v>
      </c>
      <c r="E120" s="2"/>
    </row>
    <row r="121" spans="1:5">
      <c r="A121" s="41" t="s">
        <v>101</v>
      </c>
      <c r="B121" s="41" t="s">
        <v>129</v>
      </c>
      <c r="C121" s="6"/>
      <c r="D121" s="20">
        <v>2.029</v>
      </c>
      <c r="E121" s="2"/>
    </row>
    <row r="122" spans="1:5">
      <c r="A122" s="41" t="s">
        <v>101</v>
      </c>
      <c r="B122" s="41" t="s">
        <v>130</v>
      </c>
      <c r="C122" s="6"/>
      <c r="D122" s="20">
        <v>1.874</v>
      </c>
      <c r="E122" s="2"/>
    </row>
    <row r="123" spans="1:5">
      <c r="A123" s="41" t="s">
        <v>101</v>
      </c>
      <c r="B123" s="41" t="s">
        <v>131</v>
      </c>
      <c r="C123" s="6"/>
      <c r="D123" s="20">
        <v>1.264</v>
      </c>
      <c r="E123" s="2"/>
    </row>
    <row r="124" spans="1:5">
      <c r="A124" s="41" t="s">
        <v>101</v>
      </c>
      <c r="B124" s="41" t="s">
        <v>132</v>
      </c>
      <c r="C124" s="6"/>
      <c r="D124" s="20">
        <v>0.966</v>
      </c>
      <c r="E124" s="2"/>
    </row>
    <row r="125" spans="1:5">
      <c r="A125" s="41" t="s">
        <v>101</v>
      </c>
      <c r="B125" s="41" t="s">
        <v>133</v>
      </c>
      <c r="C125" s="6"/>
      <c r="D125" s="20">
        <v>0.605</v>
      </c>
      <c r="E125" s="2"/>
    </row>
    <row r="126" spans="1:5">
      <c r="A126" s="41" t="s">
        <v>134</v>
      </c>
      <c r="B126" s="41" t="s">
        <v>135</v>
      </c>
      <c r="C126" s="6"/>
      <c r="D126" s="20">
        <v>4.013</v>
      </c>
      <c r="E126" s="2"/>
    </row>
    <row r="127" spans="1:5">
      <c r="A127" s="41" t="s">
        <v>134</v>
      </c>
      <c r="B127" s="41" t="s">
        <v>136</v>
      </c>
      <c r="C127" s="6"/>
      <c r="D127" s="20">
        <v>3.775</v>
      </c>
      <c r="E127" s="2"/>
    </row>
    <row r="128" spans="1:5">
      <c r="A128" s="41" t="s">
        <v>134</v>
      </c>
      <c r="B128" s="41" t="s">
        <v>137</v>
      </c>
      <c r="C128" s="6"/>
      <c r="D128" s="20">
        <v>3.544</v>
      </c>
      <c r="E128" s="2"/>
    </row>
    <row r="129" spans="1:5">
      <c r="A129" s="41" t="s">
        <v>134</v>
      </c>
      <c r="B129" s="41" t="s">
        <v>138</v>
      </c>
      <c r="C129" s="6"/>
      <c r="D129" s="20">
        <v>3.231</v>
      </c>
      <c r="E129" s="2"/>
    </row>
    <row r="130" spans="1:5">
      <c r="A130" s="41" t="s">
        <v>134</v>
      </c>
      <c r="B130" s="41" t="s">
        <v>139</v>
      </c>
      <c r="C130" s="6"/>
      <c r="D130" s="20">
        <v>3.517</v>
      </c>
      <c r="E130" s="2"/>
    </row>
    <row r="131" spans="1:5">
      <c r="A131" s="41" t="s">
        <v>134</v>
      </c>
      <c r="B131" s="41" t="s">
        <v>140</v>
      </c>
      <c r="C131" s="6"/>
      <c r="D131" s="20">
        <v>3.323</v>
      </c>
      <c r="E131" s="2"/>
    </row>
    <row r="132" spans="1:5">
      <c r="A132" s="41" t="s">
        <v>134</v>
      </c>
      <c r="B132" s="41" t="s">
        <v>141</v>
      </c>
      <c r="C132" s="6"/>
      <c r="D132" s="20">
        <v>3.342</v>
      </c>
      <c r="E132" s="2"/>
    </row>
    <row r="133" spans="1:5">
      <c r="A133" s="41" t="s">
        <v>134</v>
      </c>
      <c r="B133" s="41" t="s">
        <v>142</v>
      </c>
      <c r="C133" s="6"/>
      <c r="D133" s="20">
        <v>3.116</v>
      </c>
      <c r="E133" s="2"/>
    </row>
    <row r="134" spans="1:5">
      <c r="A134" s="41" t="s">
        <v>134</v>
      </c>
      <c r="B134" s="41" t="s">
        <v>143</v>
      </c>
      <c r="C134" s="6"/>
      <c r="D134" s="20">
        <v>3.268</v>
      </c>
      <c r="E134" s="2"/>
    </row>
    <row r="135" spans="1:5">
      <c r="A135" s="41" t="s">
        <v>134</v>
      </c>
      <c r="B135" s="41" t="s">
        <v>144</v>
      </c>
      <c r="C135" s="6"/>
      <c r="D135" s="20">
        <v>3.103</v>
      </c>
      <c r="E135" s="2"/>
    </row>
    <row r="136" spans="1:5">
      <c r="A136" s="41" t="s">
        <v>134</v>
      </c>
      <c r="B136" s="41" t="s">
        <v>145</v>
      </c>
      <c r="C136" s="6"/>
      <c r="D136" s="20">
        <v>2.919</v>
      </c>
      <c r="E136" s="2"/>
    </row>
    <row r="137" spans="1:5">
      <c r="A137" s="41" t="s">
        <v>134</v>
      </c>
      <c r="B137" s="41" t="s">
        <v>146</v>
      </c>
      <c r="C137" s="6"/>
      <c r="D137" s="20">
        <v>3.291</v>
      </c>
      <c r="E137" s="2"/>
    </row>
    <row r="138" spans="1:5">
      <c r="A138" s="41" t="s">
        <v>134</v>
      </c>
      <c r="B138" s="41" t="s">
        <v>147</v>
      </c>
      <c r="C138" s="6"/>
      <c r="D138" s="20">
        <v>3.171</v>
      </c>
      <c r="E138" s="2"/>
    </row>
    <row r="139" spans="1:5">
      <c r="A139" s="41" t="s">
        <v>134</v>
      </c>
      <c r="B139" s="41" t="s">
        <v>148</v>
      </c>
      <c r="C139" s="6"/>
      <c r="D139" s="20">
        <v>3.151</v>
      </c>
      <c r="E139" s="2"/>
    </row>
    <row r="140" spans="1:5">
      <c r="A140" s="41" t="s">
        <v>134</v>
      </c>
      <c r="B140" s="41" t="s">
        <v>149</v>
      </c>
      <c r="C140" s="6"/>
      <c r="D140" s="20">
        <v>3.564</v>
      </c>
      <c r="E140" s="2"/>
    </row>
    <row r="141" spans="1:5">
      <c r="A141" s="41" t="s">
        <v>134</v>
      </c>
      <c r="B141" s="41" t="s">
        <v>150</v>
      </c>
      <c r="C141" s="6"/>
      <c r="D141" s="20">
        <v>3.292</v>
      </c>
      <c r="E141" s="2"/>
    </row>
    <row r="142" spans="1:5">
      <c r="A142" s="41" t="s">
        <v>134</v>
      </c>
      <c r="B142" s="41" t="s">
        <v>151</v>
      </c>
      <c r="C142" s="6"/>
      <c r="D142" s="20">
        <v>3.415</v>
      </c>
      <c r="E142" s="2"/>
    </row>
    <row r="143" spans="1:5">
      <c r="A143" s="41" t="s">
        <v>134</v>
      </c>
      <c r="B143" s="41" t="s">
        <v>152</v>
      </c>
      <c r="C143" s="6"/>
      <c r="D143" s="20">
        <v>3.182</v>
      </c>
      <c r="E143" s="2"/>
    </row>
    <row r="144" spans="1:5">
      <c r="A144" s="41" t="s">
        <v>134</v>
      </c>
      <c r="B144" s="41" t="s">
        <v>153</v>
      </c>
      <c r="C144" s="6"/>
      <c r="D144" s="20">
        <v>3.165</v>
      </c>
      <c r="E144" s="2"/>
    </row>
    <row r="145" spans="1:5">
      <c r="A145" s="41" t="s">
        <v>134</v>
      </c>
      <c r="B145" s="41" t="s">
        <v>154</v>
      </c>
      <c r="C145" s="6"/>
      <c r="D145" s="20">
        <v>3.183</v>
      </c>
      <c r="E145" s="2"/>
    </row>
    <row r="146" spans="1:5">
      <c r="A146" s="41" t="s">
        <v>134</v>
      </c>
      <c r="B146" s="41" t="s">
        <v>155</v>
      </c>
      <c r="C146" s="6"/>
      <c r="D146" s="20">
        <v>3.282</v>
      </c>
      <c r="E146" s="2"/>
    </row>
    <row r="147" spans="1:5">
      <c r="A147" s="41" t="s">
        <v>134</v>
      </c>
      <c r="B147" s="41" t="s">
        <v>156</v>
      </c>
      <c r="C147" s="6"/>
      <c r="D147" s="20">
        <v>3.039</v>
      </c>
      <c r="E147" s="2"/>
    </row>
    <row r="148" spans="1:5">
      <c r="A148" s="41" t="s">
        <v>134</v>
      </c>
      <c r="B148" s="41" t="s">
        <v>157</v>
      </c>
      <c r="C148" s="6"/>
      <c r="D148" s="20">
        <v>2.968</v>
      </c>
      <c r="E148" s="2"/>
    </row>
    <row r="149" spans="1:5">
      <c r="A149" s="41" t="s">
        <v>134</v>
      </c>
      <c r="B149" s="41" t="s">
        <v>158</v>
      </c>
      <c r="C149" s="6"/>
      <c r="D149" s="20">
        <v>2.643</v>
      </c>
      <c r="E149" s="2"/>
    </row>
    <row r="150" spans="1:5">
      <c r="A150" s="41" t="s">
        <v>134</v>
      </c>
      <c r="B150" s="41" t="s">
        <v>159</v>
      </c>
      <c r="C150" s="6"/>
      <c r="D150" s="20">
        <v>2.971</v>
      </c>
      <c r="E150" s="2"/>
    </row>
    <row r="151" spans="1:5">
      <c r="A151" s="41" t="s">
        <v>134</v>
      </c>
      <c r="B151" s="41" t="s">
        <v>160</v>
      </c>
      <c r="C151" s="6"/>
      <c r="D151" s="20">
        <v>3.101</v>
      </c>
      <c r="E151" s="2"/>
    </row>
    <row r="152" spans="1:5">
      <c r="A152" s="41" t="s">
        <v>134</v>
      </c>
      <c r="B152" s="41" t="s">
        <v>161</v>
      </c>
      <c r="C152" s="6"/>
      <c r="D152" s="20">
        <v>3.03</v>
      </c>
      <c r="E152" s="2"/>
    </row>
    <row r="153" spans="1:5">
      <c r="A153" s="41" t="s">
        <v>134</v>
      </c>
      <c r="B153" s="41" t="s">
        <v>162</v>
      </c>
      <c r="C153" s="6"/>
      <c r="D153" s="20">
        <v>2.721</v>
      </c>
      <c r="E153" s="2"/>
    </row>
    <row r="154" spans="1:5">
      <c r="A154" s="41" t="s">
        <v>134</v>
      </c>
      <c r="B154" s="41" t="s">
        <v>163</v>
      </c>
      <c r="C154" s="6"/>
      <c r="D154" s="20">
        <v>2.773</v>
      </c>
      <c r="E154" s="2"/>
    </row>
    <row r="155" spans="1:5">
      <c r="A155" s="41" t="s">
        <v>134</v>
      </c>
      <c r="B155" s="41" t="s">
        <v>164</v>
      </c>
      <c r="C155" s="6"/>
      <c r="D155" s="20">
        <v>2.579</v>
      </c>
      <c r="E155" s="2"/>
    </row>
    <row r="156" spans="1:5">
      <c r="A156" s="41" t="s">
        <v>134</v>
      </c>
      <c r="B156" s="41" t="s">
        <v>165</v>
      </c>
      <c r="C156" s="6"/>
      <c r="D156" s="20">
        <v>2.508</v>
      </c>
      <c r="E156" s="2"/>
    </row>
    <row r="157" spans="1:5">
      <c r="A157" s="41" t="s">
        <v>134</v>
      </c>
      <c r="B157" s="41" t="s">
        <v>166</v>
      </c>
      <c r="C157" s="6"/>
      <c r="D157" s="20">
        <v>2.392</v>
      </c>
      <c r="E157" s="2"/>
    </row>
    <row r="158" spans="1:5">
      <c r="A158" s="41" t="s">
        <v>134</v>
      </c>
      <c r="B158" s="41" t="s">
        <v>167</v>
      </c>
      <c r="C158" s="6"/>
      <c r="D158" s="20">
        <v>2.106</v>
      </c>
      <c r="E158" s="2"/>
    </row>
    <row r="159" spans="1:5">
      <c r="A159" s="41" t="s">
        <v>168</v>
      </c>
      <c r="B159" s="41" t="s">
        <v>169</v>
      </c>
      <c r="C159" s="6"/>
      <c r="D159" s="20">
        <v>3.955</v>
      </c>
      <c r="E159" s="2"/>
    </row>
    <row r="160" spans="1:5">
      <c r="A160" s="41" t="s">
        <v>168</v>
      </c>
      <c r="B160" s="41" t="s">
        <v>170</v>
      </c>
      <c r="C160" s="6"/>
      <c r="D160" s="20">
        <v>4.029</v>
      </c>
      <c r="E160" s="2"/>
    </row>
    <row r="161" spans="1:5">
      <c r="A161" s="41" t="s">
        <v>168</v>
      </c>
      <c r="B161" s="41" t="s">
        <v>171</v>
      </c>
      <c r="C161" s="6"/>
      <c r="D161" s="20">
        <v>3.859</v>
      </c>
      <c r="E161" s="2"/>
    </row>
    <row r="162" spans="1:5">
      <c r="A162" s="41" t="s">
        <v>168</v>
      </c>
      <c r="B162" s="41" t="s">
        <v>172</v>
      </c>
      <c r="C162" s="6"/>
      <c r="D162" s="20">
        <v>3.821</v>
      </c>
      <c r="E162" s="2"/>
    </row>
    <row r="163" spans="1:5">
      <c r="A163" s="41" t="s">
        <v>168</v>
      </c>
      <c r="B163" s="41" t="s">
        <v>173</v>
      </c>
      <c r="C163" s="6"/>
      <c r="D163" s="20">
        <v>3.848</v>
      </c>
      <c r="E163" s="2"/>
    </row>
    <row r="164" spans="1:5">
      <c r="A164" s="41" t="s">
        <v>168</v>
      </c>
      <c r="B164" s="41" t="s">
        <v>174</v>
      </c>
      <c r="C164" s="6"/>
      <c r="D164" s="20">
        <v>3.536</v>
      </c>
      <c r="E164" s="2"/>
    </row>
    <row r="165" spans="1:5">
      <c r="A165" s="41" t="s">
        <v>168</v>
      </c>
      <c r="B165" s="41" t="s">
        <v>175</v>
      </c>
      <c r="C165" s="6"/>
      <c r="D165" s="20">
        <v>3.254</v>
      </c>
      <c r="E165" s="2"/>
    </row>
    <row r="166" spans="1:5">
      <c r="A166" s="41" t="s">
        <v>168</v>
      </c>
      <c r="B166" s="41" t="s">
        <v>176</v>
      </c>
      <c r="C166" s="6"/>
      <c r="D166" s="20">
        <v>3.715</v>
      </c>
      <c r="E166" s="2"/>
    </row>
    <row r="167" spans="1:5">
      <c r="A167" s="41" t="s">
        <v>168</v>
      </c>
      <c r="B167" s="41" t="s">
        <v>177</v>
      </c>
      <c r="C167" s="6"/>
      <c r="D167" s="20">
        <v>3.411</v>
      </c>
      <c r="E167" s="2"/>
    </row>
    <row r="168" spans="1:5">
      <c r="A168" s="41" t="s">
        <v>168</v>
      </c>
      <c r="B168" s="41" t="s">
        <v>178</v>
      </c>
      <c r="C168" s="6"/>
      <c r="D168" s="20">
        <v>3.339</v>
      </c>
      <c r="E168" s="2"/>
    </row>
    <row r="169" spans="1:5">
      <c r="A169" s="41" t="s">
        <v>168</v>
      </c>
      <c r="B169" s="41" t="s">
        <v>179</v>
      </c>
      <c r="C169" s="6"/>
      <c r="D169" s="20">
        <v>3.34</v>
      </c>
      <c r="E169" s="2"/>
    </row>
    <row r="170" spans="1:5">
      <c r="A170" s="41" t="s">
        <v>168</v>
      </c>
      <c r="B170" s="41" t="s">
        <v>180</v>
      </c>
      <c r="C170" s="6"/>
      <c r="D170" s="20">
        <v>2.716</v>
      </c>
      <c r="E170" s="2"/>
    </row>
    <row r="171" spans="1:5">
      <c r="A171" s="41" t="s">
        <v>168</v>
      </c>
      <c r="B171" s="41" t="s">
        <v>181</v>
      </c>
      <c r="C171" s="6"/>
      <c r="D171" s="20">
        <v>3.246</v>
      </c>
      <c r="E171" s="2"/>
    </row>
    <row r="172" spans="1:5">
      <c r="A172" s="41" t="s">
        <v>168</v>
      </c>
      <c r="B172" s="41" t="s">
        <v>182</v>
      </c>
      <c r="C172" s="6"/>
      <c r="D172" s="20">
        <v>3.022</v>
      </c>
      <c r="E172" s="2"/>
    </row>
    <row r="173" spans="1:5">
      <c r="A173" s="41" t="s">
        <v>168</v>
      </c>
      <c r="B173" s="41" t="s">
        <v>183</v>
      </c>
      <c r="C173" s="6"/>
      <c r="D173" s="20">
        <v>3.311</v>
      </c>
      <c r="E173" s="2"/>
    </row>
    <row r="174" spans="1:5">
      <c r="A174" s="41" t="s">
        <v>168</v>
      </c>
      <c r="B174" s="41" t="s">
        <v>184</v>
      </c>
      <c r="C174" s="6"/>
      <c r="D174" s="20">
        <v>3.277</v>
      </c>
      <c r="E174" s="2"/>
    </row>
    <row r="175" spans="1:5">
      <c r="A175" s="41" t="s">
        <v>168</v>
      </c>
      <c r="B175" s="41" t="s">
        <v>185</v>
      </c>
      <c r="C175" s="6"/>
      <c r="D175" s="20">
        <v>3.216</v>
      </c>
      <c r="E175" s="2"/>
    </row>
    <row r="176" spans="1:5">
      <c r="A176" s="41" t="s">
        <v>168</v>
      </c>
      <c r="B176" s="41" t="s">
        <v>186</v>
      </c>
      <c r="C176" s="6"/>
      <c r="D176" s="20">
        <v>2.997</v>
      </c>
      <c r="E176" s="2"/>
    </row>
    <row r="177" spans="1:5">
      <c r="A177" s="41" t="s">
        <v>168</v>
      </c>
      <c r="B177" s="41" t="s">
        <v>187</v>
      </c>
      <c r="C177" s="6"/>
      <c r="D177" s="20">
        <v>3.106</v>
      </c>
      <c r="E177" s="2"/>
    </row>
    <row r="178" spans="1:5">
      <c r="A178" s="41" t="s">
        <v>168</v>
      </c>
      <c r="B178" s="41" t="s">
        <v>188</v>
      </c>
      <c r="C178" s="6"/>
      <c r="D178" s="20">
        <v>3.051</v>
      </c>
      <c r="E178" s="2"/>
    </row>
    <row r="179" spans="1:5">
      <c r="A179" s="41" t="s">
        <v>168</v>
      </c>
      <c r="B179" s="41" t="s">
        <v>189</v>
      </c>
      <c r="C179" s="6"/>
      <c r="D179" s="20">
        <v>2.75</v>
      </c>
      <c r="E179" s="2"/>
    </row>
    <row r="180" spans="1:5">
      <c r="A180" s="41" t="s">
        <v>168</v>
      </c>
      <c r="B180" s="41" t="s">
        <v>190</v>
      </c>
      <c r="C180" s="6"/>
      <c r="D180" s="20">
        <v>2.964</v>
      </c>
      <c r="E180" s="2"/>
    </row>
    <row r="181" spans="1:5">
      <c r="A181" s="41" t="s">
        <v>168</v>
      </c>
      <c r="B181" s="41" t="s">
        <v>191</v>
      </c>
      <c r="C181" s="6"/>
      <c r="D181" s="20">
        <v>2.662</v>
      </c>
      <c r="E181" s="2"/>
    </row>
    <row r="182" spans="1:5">
      <c r="A182" s="41" t="s">
        <v>168</v>
      </c>
      <c r="B182" s="41" t="s">
        <v>192</v>
      </c>
      <c r="C182" s="6"/>
      <c r="D182" s="20">
        <v>2.89</v>
      </c>
      <c r="E182" s="2"/>
    </row>
    <row r="183" spans="1:5">
      <c r="A183" s="41" t="s">
        <v>168</v>
      </c>
      <c r="B183" s="41" t="s">
        <v>193</v>
      </c>
      <c r="C183" s="6"/>
      <c r="D183" s="20">
        <v>3.027</v>
      </c>
      <c r="E183" s="2"/>
    </row>
    <row r="184" spans="1:5">
      <c r="A184" s="41" t="s">
        <v>168</v>
      </c>
      <c r="B184" s="41" t="s">
        <v>194</v>
      </c>
      <c r="C184" s="6"/>
      <c r="D184" s="20">
        <v>2.655</v>
      </c>
      <c r="E184" s="2"/>
    </row>
    <row r="185" spans="1:5">
      <c r="A185" s="41" t="s">
        <v>168</v>
      </c>
      <c r="B185" s="41" t="s">
        <v>195</v>
      </c>
      <c r="C185" s="6"/>
      <c r="D185" s="20">
        <v>2.855</v>
      </c>
      <c r="E185" s="2"/>
    </row>
    <row r="186" spans="1:5">
      <c r="A186" s="41" t="s">
        <v>168</v>
      </c>
      <c r="B186" s="41" t="s">
        <v>196</v>
      </c>
      <c r="C186" s="6"/>
      <c r="D186" s="20">
        <v>2.789</v>
      </c>
      <c r="E186" s="2"/>
    </row>
    <row r="187" spans="1:5">
      <c r="A187" s="41" t="s">
        <v>168</v>
      </c>
      <c r="B187" s="41" t="s">
        <v>197</v>
      </c>
      <c r="C187" s="6"/>
      <c r="D187" s="20">
        <v>2.889</v>
      </c>
      <c r="E187" s="2"/>
    </row>
    <row r="188" spans="1:5">
      <c r="A188" s="41" t="s">
        <v>168</v>
      </c>
      <c r="B188" s="41" t="s">
        <v>198</v>
      </c>
      <c r="C188" s="6"/>
      <c r="D188" s="20">
        <v>2.721</v>
      </c>
      <c r="E188" s="2"/>
    </row>
    <row r="189" spans="1:5">
      <c r="A189" s="41" t="s">
        <v>168</v>
      </c>
      <c r="B189" s="41" t="s">
        <v>199</v>
      </c>
      <c r="C189" s="6"/>
      <c r="D189" s="20">
        <v>2.468</v>
      </c>
      <c r="E189" s="2"/>
    </row>
    <row r="190" spans="1:5">
      <c r="A190" s="41" t="s">
        <v>168</v>
      </c>
      <c r="B190" s="41" t="s">
        <v>200</v>
      </c>
      <c r="C190" s="6"/>
      <c r="D190" s="20">
        <v>2.166</v>
      </c>
      <c r="E190" s="2"/>
    </row>
    <row r="191" spans="1:5">
      <c r="A191" s="41" t="s">
        <v>168</v>
      </c>
      <c r="B191" s="41" t="s">
        <v>201</v>
      </c>
      <c r="C191" s="6"/>
      <c r="D191" s="20">
        <v>3.473</v>
      </c>
      <c r="E191" s="2"/>
    </row>
  </sheetData>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89"/>
  <sheetViews>
    <sheetView workbookViewId="0">
      <selection activeCell="E32" sqref="E32"/>
    </sheetView>
  </sheetViews>
  <sheetFormatPr defaultColWidth="9.2" defaultRowHeight="14"/>
  <cols>
    <col min="1" max="1" width="35.2" style="2" customWidth="1"/>
    <col min="2" max="2" width="16.2" style="3" customWidth="1"/>
    <col min="3" max="3" width="9.46363636363636" style="2" customWidth="1"/>
    <col min="4" max="4" width="17.6" style="2" customWidth="1"/>
    <col min="5" max="5" width="20.2" style="2" customWidth="1"/>
    <col min="6" max="6" width="9.2" style="2" customWidth="1"/>
    <col min="7" max="8" width="8.06363636363636" style="2" customWidth="1"/>
    <col min="9" max="9" width="6" style="2" customWidth="1"/>
    <col min="10" max="10" width="8" style="5" customWidth="1"/>
    <col min="11" max="11" width="15.0636363636364" style="2" customWidth="1"/>
    <col min="12" max="12" width="8.6" style="5" customWidth="1"/>
    <col min="13" max="13" width="129.063636363636" customWidth="1"/>
  </cols>
  <sheetData>
    <row r="1" spans="1:13">
      <c r="A1" s="6" t="s">
        <v>0</v>
      </c>
      <c r="B1" s="7" t="s">
        <v>1</v>
      </c>
      <c r="C1" s="6" t="s">
        <v>2</v>
      </c>
      <c r="D1" s="6" t="s">
        <v>237</v>
      </c>
      <c r="E1" s="6" t="s">
        <v>238</v>
      </c>
      <c r="F1" s="6" t="s">
        <v>239</v>
      </c>
      <c r="G1" s="6" t="s">
        <v>240</v>
      </c>
      <c r="H1" s="6" t="s">
        <v>290</v>
      </c>
      <c r="I1" s="6" t="s">
        <v>291</v>
      </c>
      <c r="J1" s="20" t="s">
        <v>241</v>
      </c>
      <c r="K1" s="6" t="s">
        <v>292</v>
      </c>
      <c r="L1" s="20" t="s">
        <v>236</v>
      </c>
      <c r="M1" s="56"/>
    </row>
    <row r="2" spans="1:13">
      <c r="A2" s="13" t="s">
        <v>6</v>
      </c>
      <c r="B2" s="12" t="s">
        <v>14</v>
      </c>
      <c r="C2" s="12"/>
      <c r="D2" s="6" t="s">
        <v>293</v>
      </c>
      <c r="E2" s="6" t="s">
        <v>294</v>
      </c>
      <c r="F2" s="6" t="s">
        <v>295</v>
      </c>
      <c r="G2" s="6"/>
      <c r="H2" s="6" t="s">
        <v>296</v>
      </c>
      <c r="I2" s="6" t="s">
        <v>297</v>
      </c>
      <c r="J2" s="20">
        <v>2</v>
      </c>
      <c r="K2" s="6">
        <v>0.5</v>
      </c>
      <c r="L2" s="20">
        <v>1</v>
      </c>
      <c r="M2" s="57"/>
    </row>
    <row r="3" spans="1:13">
      <c r="A3" s="13" t="s">
        <v>6</v>
      </c>
      <c r="B3" s="12" t="s">
        <v>14</v>
      </c>
      <c r="C3" s="12"/>
      <c r="D3" s="6" t="s">
        <v>293</v>
      </c>
      <c r="E3" s="6" t="s">
        <v>298</v>
      </c>
      <c r="F3" s="6" t="s">
        <v>295</v>
      </c>
      <c r="G3" s="6"/>
      <c r="H3" s="6" t="s">
        <v>299</v>
      </c>
      <c r="I3" s="6"/>
      <c r="J3" s="20">
        <v>0.25</v>
      </c>
      <c r="K3" s="6"/>
      <c r="L3" s="20">
        <v>0.25</v>
      </c>
      <c r="M3" s="57"/>
    </row>
    <row r="4" s="54" customFormat="1" spans="1:13">
      <c r="A4" s="13" t="s">
        <v>6</v>
      </c>
      <c r="B4" s="12" t="s">
        <v>8</v>
      </c>
      <c r="C4" s="19"/>
      <c r="D4" s="6" t="s">
        <v>293</v>
      </c>
      <c r="E4" s="6" t="s">
        <v>294</v>
      </c>
      <c r="F4" s="6" t="s">
        <v>295</v>
      </c>
      <c r="G4" s="6"/>
      <c r="H4" s="6" t="s">
        <v>296</v>
      </c>
      <c r="I4" s="6" t="s">
        <v>297</v>
      </c>
      <c r="J4" s="20">
        <v>2</v>
      </c>
      <c r="K4" s="6">
        <v>0.5</v>
      </c>
      <c r="L4" s="20">
        <v>1</v>
      </c>
      <c r="M4" s="57"/>
    </row>
    <row r="5" s="54" customFormat="1" spans="1:13">
      <c r="A5" s="13" t="s">
        <v>6</v>
      </c>
      <c r="B5" s="48" t="s">
        <v>55</v>
      </c>
      <c r="C5" s="49"/>
      <c r="D5" s="6" t="s">
        <v>293</v>
      </c>
      <c r="E5" s="6" t="s">
        <v>300</v>
      </c>
      <c r="F5" s="6" t="s">
        <v>295</v>
      </c>
      <c r="G5" s="6"/>
      <c r="H5" s="6" t="s">
        <v>299</v>
      </c>
      <c r="I5" s="6" t="s">
        <v>297</v>
      </c>
      <c r="J5" s="20">
        <v>0.25</v>
      </c>
      <c r="K5" s="6">
        <v>0.5</v>
      </c>
      <c r="L5" s="20">
        <f>K5*J5</f>
        <v>0.125</v>
      </c>
      <c r="M5" s="57"/>
    </row>
    <row r="6" ht="28" spans="1:13">
      <c r="A6" s="13" t="s">
        <v>6</v>
      </c>
      <c r="B6" s="12" t="s">
        <v>8</v>
      </c>
      <c r="C6" s="19"/>
      <c r="D6" s="6" t="s">
        <v>293</v>
      </c>
      <c r="E6" s="8" t="s">
        <v>301</v>
      </c>
      <c r="F6" s="6" t="s">
        <v>295</v>
      </c>
      <c r="G6" s="6"/>
      <c r="H6" s="6" t="s">
        <v>296</v>
      </c>
      <c r="I6" s="6" t="s">
        <v>297</v>
      </c>
      <c r="J6" s="20">
        <v>2</v>
      </c>
      <c r="K6" s="6">
        <v>0.5</v>
      </c>
      <c r="L6" s="20">
        <v>1</v>
      </c>
      <c r="M6" s="57"/>
    </row>
    <row r="7" spans="1:13">
      <c r="A7" s="41" t="s">
        <v>101</v>
      </c>
      <c r="B7" s="108" t="s">
        <v>117</v>
      </c>
      <c r="C7" s="41"/>
      <c r="D7" s="15" t="s">
        <v>293</v>
      </c>
      <c r="E7" s="44" t="s">
        <v>294</v>
      </c>
      <c r="F7" s="15" t="s">
        <v>295</v>
      </c>
      <c r="G7" s="15"/>
      <c r="H7" s="15" t="s">
        <v>296</v>
      </c>
      <c r="I7" s="15" t="s">
        <v>297</v>
      </c>
      <c r="J7" s="14">
        <v>2</v>
      </c>
      <c r="K7" s="21">
        <v>0.5</v>
      </c>
      <c r="L7" s="14">
        <f>J7*K7</f>
        <v>1</v>
      </c>
      <c r="M7" s="57"/>
    </row>
    <row r="8" spans="1:13">
      <c r="A8" s="41" t="s">
        <v>101</v>
      </c>
      <c r="B8" s="108" t="s">
        <v>117</v>
      </c>
      <c r="C8" s="41"/>
      <c r="D8" s="15" t="s">
        <v>293</v>
      </c>
      <c r="E8" s="44" t="s">
        <v>302</v>
      </c>
      <c r="F8" s="15" t="s">
        <v>295</v>
      </c>
      <c r="G8" s="15"/>
      <c r="H8" s="15" t="s">
        <v>296</v>
      </c>
      <c r="I8" s="15"/>
      <c r="J8" s="14">
        <v>2</v>
      </c>
      <c r="K8" s="21"/>
      <c r="L8" s="14">
        <v>2</v>
      </c>
      <c r="M8" s="57"/>
    </row>
    <row r="9" spans="1:13">
      <c r="A9" s="41" t="s">
        <v>101</v>
      </c>
      <c r="B9" s="108" t="s">
        <v>117</v>
      </c>
      <c r="C9" s="41"/>
      <c r="D9" s="15" t="s">
        <v>293</v>
      </c>
      <c r="E9" s="44" t="s">
        <v>303</v>
      </c>
      <c r="F9" s="15" t="s">
        <v>295</v>
      </c>
      <c r="G9" s="15"/>
      <c r="H9" s="15" t="s">
        <v>296</v>
      </c>
      <c r="I9" s="15" t="s">
        <v>297</v>
      </c>
      <c r="J9" s="14">
        <v>2</v>
      </c>
      <c r="K9" s="21">
        <v>0.5</v>
      </c>
      <c r="L9" s="14">
        <f>J9*K9</f>
        <v>1</v>
      </c>
      <c r="M9" s="57"/>
    </row>
    <row r="10" spans="1:13">
      <c r="A10" s="41" t="s">
        <v>101</v>
      </c>
      <c r="B10" s="109" t="s">
        <v>106</v>
      </c>
      <c r="C10" s="41"/>
      <c r="D10" s="15" t="s">
        <v>293</v>
      </c>
      <c r="E10" s="41" t="s">
        <v>304</v>
      </c>
      <c r="F10" s="15" t="s">
        <v>295</v>
      </c>
      <c r="G10" s="15"/>
      <c r="H10" s="15" t="s">
        <v>299</v>
      </c>
      <c r="I10" s="15" t="s">
        <v>297</v>
      </c>
      <c r="J10" s="14">
        <v>0.25</v>
      </c>
      <c r="K10" s="21">
        <v>0.5</v>
      </c>
      <c r="L10" s="14">
        <f>J10*K10</f>
        <v>0.125</v>
      </c>
      <c r="M10" s="57"/>
    </row>
    <row r="11" spans="1:13">
      <c r="A11" s="31" t="s">
        <v>134</v>
      </c>
      <c r="B11" s="110" t="s">
        <v>155</v>
      </c>
      <c r="C11" s="31"/>
      <c r="D11" s="15" t="s">
        <v>293</v>
      </c>
      <c r="E11" s="13" t="s">
        <v>304</v>
      </c>
      <c r="F11" s="15" t="s">
        <v>295</v>
      </c>
      <c r="G11" s="15"/>
      <c r="H11" s="15" t="s">
        <v>299</v>
      </c>
      <c r="I11" s="15" t="s">
        <v>297</v>
      </c>
      <c r="J11" s="14">
        <v>0.25</v>
      </c>
      <c r="K11" s="21">
        <v>0.5</v>
      </c>
      <c r="L11" s="14">
        <f>K11*J11</f>
        <v>0.125</v>
      </c>
      <c r="M11" s="56"/>
    </row>
    <row r="12" spans="1:13">
      <c r="A12" s="31" t="s">
        <v>168</v>
      </c>
      <c r="B12" s="110" t="s">
        <v>171</v>
      </c>
      <c r="C12" s="31"/>
      <c r="D12" s="15" t="s">
        <v>293</v>
      </c>
      <c r="E12" s="44" t="s">
        <v>305</v>
      </c>
      <c r="F12" s="15" t="s">
        <v>295</v>
      </c>
      <c r="G12" s="15"/>
      <c r="H12" s="15" t="s">
        <v>306</v>
      </c>
      <c r="I12" s="15" t="s">
        <v>297</v>
      </c>
      <c r="J12" s="14">
        <v>0.5</v>
      </c>
      <c r="K12" s="21">
        <v>0.5</v>
      </c>
      <c r="L12" s="14">
        <f>J12*K12</f>
        <v>0.25</v>
      </c>
      <c r="M12" s="56"/>
    </row>
    <row r="13" spans="1:13">
      <c r="A13" s="31" t="s">
        <v>168</v>
      </c>
      <c r="B13" s="110" t="s">
        <v>171</v>
      </c>
      <c r="C13" s="31"/>
      <c r="D13" s="15" t="s">
        <v>293</v>
      </c>
      <c r="E13" s="44" t="s">
        <v>307</v>
      </c>
      <c r="F13" s="15" t="s">
        <v>295</v>
      </c>
      <c r="G13" s="15"/>
      <c r="H13" s="15" t="s">
        <v>308</v>
      </c>
      <c r="I13" s="15"/>
      <c r="J13" s="14">
        <v>0.25</v>
      </c>
      <c r="K13" s="21"/>
      <c r="L13" s="14">
        <v>0.25</v>
      </c>
      <c r="M13" s="56"/>
    </row>
    <row r="14" spans="1:13">
      <c r="A14" s="31" t="s">
        <v>168</v>
      </c>
      <c r="B14" s="110" t="s">
        <v>171</v>
      </c>
      <c r="C14" s="31"/>
      <c r="D14" s="15" t="s">
        <v>293</v>
      </c>
      <c r="E14" s="13" t="s">
        <v>309</v>
      </c>
      <c r="F14" s="15" t="s">
        <v>295</v>
      </c>
      <c r="G14" s="15"/>
      <c r="H14" s="15" t="s">
        <v>310</v>
      </c>
      <c r="I14" s="15" t="s">
        <v>297</v>
      </c>
      <c r="J14" s="14">
        <v>1</v>
      </c>
      <c r="K14" s="21">
        <v>0.5</v>
      </c>
      <c r="L14" s="14">
        <f>J14*K14</f>
        <v>0.5</v>
      </c>
      <c r="M14" s="56"/>
    </row>
    <row r="15" spans="1:13">
      <c r="A15" s="31" t="s">
        <v>168</v>
      </c>
      <c r="B15" s="110" t="s">
        <v>171</v>
      </c>
      <c r="C15" s="31"/>
      <c r="D15" s="15" t="s">
        <v>293</v>
      </c>
      <c r="E15" s="13" t="s">
        <v>311</v>
      </c>
      <c r="F15" s="15" t="s">
        <v>295</v>
      </c>
      <c r="G15" s="15"/>
      <c r="H15" s="15" t="s">
        <v>296</v>
      </c>
      <c r="I15" s="15" t="s">
        <v>297</v>
      </c>
      <c r="J15" s="14">
        <v>2</v>
      </c>
      <c r="K15" s="21">
        <v>0.5</v>
      </c>
      <c r="L15" s="14">
        <v>1</v>
      </c>
      <c r="M15" s="56"/>
    </row>
    <row r="16" spans="1:13">
      <c r="A16" s="31" t="s">
        <v>168</v>
      </c>
      <c r="B16" s="110" t="s">
        <v>176</v>
      </c>
      <c r="C16" s="31"/>
      <c r="D16" s="15" t="s">
        <v>293</v>
      </c>
      <c r="E16" s="44" t="s">
        <v>305</v>
      </c>
      <c r="F16" s="15" t="s">
        <v>295</v>
      </c>
      <c r="G16" s="15"/>
      <c r="H16" s="15" t="s">
        <v>306</v>
      </c>
      <c r="I16" s="15" t="s">
        <v>297</v>
      </c>
      <c r="J16" s="14">
        <v>0.5</v>
      </c>
      <c r="K16" s="21">
        <v>0.5</v>
      </c>
      <c r="L16" s="14">
        <f>J16*K16</f>
        <v>0.25</v>
      </c>
      <c r="M16" s="56"/>
    </row>
    <row r="17" spans="1:13">
      <c r="A17" s="31" t="s">
        <v>168</v>
      </c>
      <c r="B17" s="110" t="s">
        <v>176</v>
      </c>
      <c r="C17" s="31"/>
      <c r="D17" s="15" t="s">
        <v>293</v>
      </c>
      <c r="E17" s="44" t="s">
        <v>312</v>
      </c>
      <c r="F17" s="15" t="s">
        <v>295</v>
      </c>
      <c r="G17" s="15"/>
      <c r="H17" s="15" t="s">
        <v>299</v>
      </c>
      <c r="I17" s="15" t="s">
        <v>297</v>
      </c>
      <c r="J17" s="14">
        <v>0.25</v>
      </c>
      <c r="K17" s="21">
        <v>0.5</v>
      </c>
      <c r="L17" s="14">
        <f>K17*J17</f>
        <v>0.125</v>
      </c>
      <c r="M17" s="56"/>
    </row>
    <row r="18" spans="1:13">
      <c r="A18" s="31" t="s">
        <v>168</v>
      </c>
      <c r="B18" s="109" t="s">
        <v>195</v>
      </c>
      <c r="C18" s="41"/>
      <c r="D18" s="15" t="s">
        <v>293</v>
      </c>
      <c r="E18" s="13" t="s">
        <v>300</v>
      </c>
      <c r="F18" s="15" t="s">
        <v>295</v>
      </c>
      <c r="G18" s="15"/>
      <c r="H18" s="15" t="s">
        <v>299</v>
      </c>
      <c r="I18" s="15" t="s">
        <v>297</v>
      </c>
      <c r="J18" s="14">
        <v>0.25</v>
      </c>
      <c r="K18" s="21">
        <v>0.5</v>
      </c>
      <c r="L18" s="14">
        <f>K18*J18</f>
        <v>0.125</v>
      </c>
      <c r="M18" s="56"/>
    </row>
    <row r="19" spans="1:13">
      <c r="A19" s="31" t="s">
        <v>134</v>
      </c>
      <c r="B19" s="109" t="s">
        <v>135</v>
      </c>
      <c r="C19" s="41"/>
      <c r="D19" s="15" t="s">
        <v>293</v>
      </c>
      <c r="E19" s="13" t="s">
        <v>313</v>
      </c>
      <c r="F19" s="15" t="s">
        <v>295</v>
      </c>
      <c r="G19" s="15"/>
      <c r="H19" s="15" t="s">
        <v>314</v>
      </c>
      <c r="I19" s="15"/>
      <c r="J19" s="14">
        <v>0.5</v>
      </c>
      <c r="K19" s="21">
        <v>0.5</v>
      </c>
      <c r="L19" s="14">
        <v>0.25</v>
      </c>
      <c r="M19" s="56"/>
    </row>
    <row r="20" spans="1:12">
      <c r="A20" s="31" t="s">
        <v>6</v>
      </c>
      <c r="B20" s="30" t="s">
        <v>15</v>
      </c>
      <c r="C20" s="41"/>
      <c r="D20" s="15" t="s">
        <v>315</v>
      </c>
      <c r="E20" s="13" t="s">
        <v>316</v>
      </c>
      <c r="F20" s="15"/>
      <c r="G20" s="15" t="s">
        <v>251</v>
      </c>
      <c r="H20" s="15"/>
      <c r="I20" s="15"/>
      <c r="J20" s="14">
        <v>100</v>
      </c>
      <c r="K20" s="21"/>
      <c r="L20" s="14">
        <f>IF(J20&lt;60,0,IF(J20&gt;=100,0.5,(J20*0.05-2)/8))</f>
        <v>0.5</v>
      </c>
    </row>
    <row r="21" spans="1:12">
      <c r="A21" s="31" t="s">
        <v>6</v>
      </c>
      <c r="B21" s="30" t="s">
        <v>27</v>
      </c>
      <c r="C21" s="41"/>
      <c r="D21" s="15" t="s">
        <v>315</v>
      </c>
      <c r="E21" s="13" t="s">
        <v>316</v>
      </c>
      <c r="F21" s="15"/>
      <c r="G21" s="15" t="s">
        <v>251</v>
      </c>
      <c r="H21" s="15"/>
      <c r="I21" s="15"/>
      <c r="J21" s="14">
        <v>60.7833333333333</v>
      </c>
      <c r="K21" s="21"/>
      <c r="L21" s="14">
        <f t="shared" ref="L21:L52" si="0">IF(J21&lt;60,0,IF(J21&gt;=100,0.5,(J21*0.05-2)/8))</f>
        <v>0.129895833333333</v>
      </c>
    </row>
    <row r="22" spans="1:12">
      <c r="A22" s="31" t="s">
        <v>6</v>
      </c>
      <c r="B22" s="30" t="s">
        <v>16</v>
      </c>
      <c r="C22" s="41"/>
      <c r="D22" s="15" t="s">
        <v>315</v>
      </c>
      <c r="E22" s="13" t="s">
        <v>316</v>
      </c>
      <c r="F22" s="15"/>
      <c r="G22" s="15" t="s">
        <v>251</v>
      </c>
      <c r="H22" s="15"/>
      <c r="I22" s="15"/>
      <c r="J22" s="14">
        <v>100</v>
      </c>
      <c r="K22" s="21"/>
      <c r="L22" s="14">
        <f t="shared" si="0"/>
        <v>0.5</v>
      </c>
    </row>
    <row r="23" spans="1:12">
      <c r="A23" s="31" t="s">
        <v>6</v>
      </c>
      <c r="B23" s="30" t="s">
        <v>10</v>
      </c>
      <c r="C23" s="41"/>
      <c r="D23" s="15" t="s">
        <v>315</v>
      </c>
      <c r="E23" s="13" t="s">
        <v>316</v>
      </c>
      <c r="F23" s="15"/>
      <c r="G23" s="15" t="s">
        <v>251</v>
      </c>
      <c r="H23" s="15"/>
      <c r="I23" s="15"/>
      <c r="J23" s="14">
        <v>100</v>
      </c>
      <c r="K23" s="21"/>
      <c r="L23" s="14">
        <f t="shared" si="0"/>
        <v>0.5</v>
      </c>
    </row>
    <row r="24" spans="1:12">
      <c r="A24" s="31" t="s">
        <v>6</v>
      </c>
      <c r="B24" s="30" t="s">
        <v>28</v>
      </c>
      <c r="C24" s="41"/>
      <c r="D24" s="15" t="s">
        <v>315</v>
      </c>
      <c r="E24" s="13" t="s">
        <v>316</v>
      </c>
      <c r="F24" s="15"/>
      <c r="G24" s="15" t="s">
        <v>251</v>
      </c>
      <c r="H24" s="15"/>
      <c r="I24" s="15"/>
      <c r="J24" s="14">
        <v>60.6</v>
      </c>
      <c r="K24" s="21"/>
      <c r="L24" s="14">
        <f t="shared" si="0"/>
        <v>0.12875</v>
      </c>
    </row>
    <row r="25" spans="1:12">
      <c r="A25" s="31" t="s">
        <v>6</v>
      </c>
      <c r="B25" s="30" t="s">
        <v>12</v>
      </c>
      <c r="C25" s="41"/>
      <c r="D25" s="15" t="s">
        <v>315</v>
      </c>
      <c r="E25" s="13" t="s">
        <v>316</v>
      </c>
      <c r="F25" s="15"/>
      <c r="G25" s="15" t="s">
        <v>251</v>
      </c>
      <c r="H25" s="15"/>
      <c r="I25" s="15"/>
      <c r="J25" s="14">
        <v>100</v>
      </c>
      <c r="K25" s="21"/>
      <c r="L25" s="14">
        <f t="shared" si="0"/>
        <v>0.5</v>
      </c>
    </row>
    <row r="26" spans="1:12">
      <c r="A26" s="31" t="s">
        <v>6</v>
      </c>
      <c r="B26" s="30" t="s">
        <v>33</v>
      </c>
      <c r="C26" s="41"/>
      <c r="D26" s="15" t="s">
        <v>315</v>
      </c>
      <c r="E26" s="13" t="s">
        <v>316</v>
      </c>
      <c r="F26" s="15"/>
      <c r="G26" s="15" t="s">
        <v>251</v>
      </c>
      <c r="H26" s="15"/>
      <c r="I26" s="15"/>
      <c r="J26" s="14">
        <v>0</v>
      </c>
      <c r="K26" s="21"/>
      <c r="L26" s="14">
        <f t="shared" si="0"/>
        <v>0</v>
      </c>
    </row>
    <row r="27" spans="1:12">
      <c r="A27" s="31" t="s">
        <v>6</v>
      </c>
      <c r="B27" s="30" t="s">
        <v>20</v>
      </c>
      <c r="C27" s="41"/>
      <c r="D27" s="15" t="s">
        <v>315</v>
      </c>
      <c r="E27" s="13" t="s">
        <v>316</v>
      </c>
      <c r="F27" s="15"/>
      <c r="G27" s="15" t="s">
        <v>251</v>
      </c>
      <c r="H27" s="15"/>
      <c r="I27" s="15"/>
      <c r="J27" s="14">
        <v>60.4</v>
      </c>
      <c r="K27" s="21"/>
      <c r="L27" s="14">
        <f t="shared" si="0"/>
        <v>0.1275</v>
      </c>
    </row>
    <row r="28" spans="1:12">
      <c r="A28" s="31" t="s">
        <v>6</v>
      </c>
      <c r="B28" s="30" t="s">
        <v>22</v>
      </c>
      <c r="C28" s="41"/>
      <c r="D28" s="15" t="s">
        <v>315</v>
      </c>
      <c r="E28" s="13" t="s">
        <v>316</v>
      </c>
      <c r="F28" s="15"/>
      <c r="G28" s="15" t="s">
        <v>251</v>
      </c>
      <c r="H28" s="15"/>
      <c r="I28" s="15"/>
      <c r="J28" s="14">
        <v>60</v>
      </c>
      <c r="K28" s="21"/>
      <c r="L28" s="14">
        <f t="shared" si="0"/>
        <v>0.125</v>
      </c>
    </row>
    <row r="29" spans="1:12">
      <c r="A29" s="31" t="s">
        <v>6</v>
      </c>
      <c r="B29" s="30" t="s">
        <v>18</v>
      </c>
      <c r="C29" s="41"/>
      <c r="D29" s="15" t="s">
        <v>315</v>
      </c>
      <c r="E29" s="13" t="s">
        <v>316</v>
      </c>
      <c r="F29" s="15"/>
      <c r="G29" s="15" t="s">
        <v>251</v>
      </c>
      <c r="H29" s="15"/>
      <c r="I29" s="15"/>
      <c r="J29" s="14">
        <v>61.9916666666667</v>
      </c>
      <c r="K29" s="21"/>
      <c r="L29" s="14">
        <f t="shared" si="0"/>
        <v>0.137447916666667</v>
      </c>
    </row>
    <row r="30" spans="1:12">
      <c r="A30" s="31" t="s">
        <v>6</v>
      </c>
      <c r="B30" s="30" t="s">
        <v>11</v>
      </c>
      <c r="C30" s="41"/>
      <c r="D30" s="15" t="s">
        <v>315</v>
      </c>
      <c r="E30" s="13" t="s">
        <v>316</v>
      </c>
      <c r="F30" s="15"/>
      <c r="G30" s="15" t="s">
        <v>251</v>
      </c>
      <c r="H30" s="15"/>
      <c r="I30" s="15"/>
      <c r="J30" s="14">
        <v>71.3583333333333</v>
      </c>
      <c r="K30" s="21"/>
      <c r="L30" s="14">
        <f t="shared" si="0"/>
        <v>0.195989583333333</v>
      </c>
    </row>
    <row r="31" spans="1:12">
      <c r="A31" s="31" t="s">
        <v>6</v>
      </c>
      <c r="B31" s="30" t="s">
        <v>9</v>
      </c>
      <c r="C31" s="41"/>
      <c r="D31" s="15" t="s">
        <v>315</v>
      </c>
      <c r="E31" s="13" t="s">
        <v>316</v>
      </c>
      <c r="F31" s="15"/>
      <c r="G31" s="15" t="s">
        <v>251</v>
      </c>
      <c r="H31" s="15"/>
      <c r="I31" s="15"/>
      <c r="J31" s="14">
        <v>100</v>
      </c>
      <c r="K31" s="21"/>
      <c r="L31" s="14">
        <f t="shared" si="0"/>
        <v>0.5</v>
      </c>
    </row>
    <row r="32" spans="1:12">
      <c r="A32" s="31" t="s">
        <v>6</v>
      </c>
      <c r="B32" s="30" t="s">
        <v>17</v>
      </c>
      <c r="C32" s="41"/>
      <c r="D32" s="15" t="s">
        <v>315</v>
      </c>
      <c r="E32" s="13" t="s">
        <v>316</v>
      </c>
      <c r="F32" s="15"/>
      <c r="G32" s="15" t="s">
        <v>251</v>
      </c>
      <c r="H32" s="15"/>
      <c r="I32" s="15"/>
      <c r="J32" s="14">
        <v>100</v>
      </c>
      <c r="K32" s="21"/>
      <c r="L32" s="14">
        <f t="shared" si="0"/>
        <v>0.5</v>
      </c>
    </row>
    <row r="33" spans="1:12">
      <c r="A33" s="31" t="s">
        <v>6</v>
      </c>
      <c r="B33" s="30" t="s">
        <v>25</v>
      </c>
      <c r="C33" s="41"/>
      <c r="D33" s="15" t="s">
        <v>315</v>
      </c>
      <c r="E33" s="13" t="s">
        <v>316</v>
      </c>
      <c r="F33" s="15"/>
      <c r="G33" s="15" t="s">
        <v>251</v>
      </c>
      <c r="H33" s="15"/>
      <c r="I33" s="15"/>
      <c r="J33" s="14">
        <v>100</v>
      </c>
      <c r="K33" s="21"/>
      <c r="L33" s="14">
        <f t="shared" si="0"/>
        <v>0.5</v>
      </c>
    </row>
    <row r="34" spans="1:12">
      <c r="A34" s="31" t="s">
        <v>6</v>
      </c>
      <c r="B34" s="30" t="s">
        <v>19</v>
      </c>
      <c r="C34" s="41"/>
      <c r="D34" s="15" t="s">
        <v>315</v>
      </c>
      <c r="E34" s="13" t="s">
        <v>316</v>
      </c>
      <c r="F34" s="15"/>
      <c r="G34" s="15" t="s">
        <v>251</v>
      </c>
      <c r="H34" s="15"/>
      <c r="I34" s="15"/>
      <c r="J34" s="14">
        <v>65.65</v>
      </c>
      <c r="K34" s="21"/>
      <c r="L34" s="14">
        <f t="shared" si="0"/>
        <v>0.1603125</v>
      </c>
    </row>
    <row r="35" spans="1:12">
      <c r="A35" s="31" t="s">
        <v>6</v>
      </c>
      <c r="B35" s="30" t="s">
        <v>31</v>
      </c>
      <c r="C35" s="41"/>
      <c r="D35" s="15" t="s">
        <v>315</v>
      </c>
      <c r="E35" s="13" t="s">
        <v>316</v>
      </c>
      <c r="F35" s="15"/>
      <c r="G35" s="15" t="s">
        <v>251</v>
      </c>
      <c r="H35" s="15"/>
      <c r="I35" s="15"/>
      <c r="J35" s="14">
        <v>0</v>
      </c>
      <c r="K35" s="21"/>
      <c r="L35" s="14">
        <f t="shared" si="0"/>
        <v>0</v>
      </c>
    </row>
    <row r="36" spans="1:12">
      <c r="A36" s="31" t="s">
        <v>6</v>
      </c>
      <c r="B36" s="30" t="s">
        <v>29</v>
      </c>
      <c r="C36" s="41"/>
      <c r="D36" s="15" t="s">
        <v>315</v>
      </c>
      <c r="E36" s="13" t="s">
        <v>316</v>
      </c>
      <c r="F36" s="15"/>
      <c r="G36" s="15" t="s">
        <v>251</v>
      </c>
      <c r="H36" s="15"/>
      <c r="I36" s="15"/>
      <c r="J36" s="14">
        <v>61.5166666666667</v>
      </c>
      <c r="K36" s="21"/>
      <c r="L36" s="14">
        <f t="shared" si="0"/>
        <v>0.134479166666667</v>
      </c>
    </row>
    <row r="37" spans="1:12">
      <c r="A37" s="31" t="s">
        <v>6</v>
      </c>
      <c r="B37" s="30" t="s">
        <v>35</v>
      </c>
      <c r="C37" s="41"/>
      <c r="D37" s="15" t="s">
        <v>315</v>
      </c>
      <c r="E37" s="13" t="s">
        <v>316</v>
      </c>
      <c r="F37" s="15"/>
      <c r="G37" s="15" t="s">
        <v>251</v>
      </c>
      <c r="H37" s="15"/>
      <c r="I37" s="15"/>
      <c r="J37" s="14">
        <v>98</v>
      </c>
      <c r="K37" s="21"/>
      <c r="L37" s="14">
        <f t="shared" si="0"/>
        <v>0.3625</v>
      </c>
    </row>
    <row r="38" spans="1:12">
      <c r="A38" s="31" t="s">
        <v>6</v>
      </c>
      <c r="B38" s="30" t="s">
        <v>24</v>
      </c>
      <c r="C38" s="41"/>
      <c r="D38" s="15" t="s">
        <v>315</v>
      </c>
      <c r="E38" s="13" t="s">
        <v>316</v>
      </c>
      <c r="F38" s="15"/>
      <c r="G38" s="15" t="s">
        <v>251</v>
      </c>
      <c r="H38" s="15"/>
      <c r="I38" s="15"/>
      <c r="J38" s="14">
        <v>51.99</v>
      </c>
      <c r="K38" s="21"/>
      <c r="L38" s="14">
        <f t="shared" si="0"/>
        <v>0</v>
      </c>
    </row>
    <row r="39" spans="1:12">
      <c r="A39" s="31" t="s">
        <v>6</v>
      </c>
      <c r="B39" s="30" t="s">
        <v>21</v>
      </c>
      <c r="C39" s="41"/>
      <c r="D39" s="15" t="s">
        <v>315</v>
      </c>
      <c r="E39" s="13" t="s">
        <v>316</v>
      </c>
      <c r="F39" s="15"/>
      <c r="G39" s="15" t="s">
        <v>251</v>
      </c>
      <c r="H39" s="15"/>
      <c r="I39" s="15"/>
      <c r="J39" s="14">
        <v>67.9833333333333</v>
      </c>
      <c r="K39" s="21"/>
      <c r="L39" s="14">
        <f t="shared" si="0"/>
        <v>0.174895833333333</v>
      </c>
    </row>
    <row r="40" spans="1:12">
      <c r="A40" s="31" t="s">
        <v>6</v>
      </c>
      <c r="B40" s="30" t="s">
        <v>8</v>
      </c>
      <c r="C40" s="41"/>
      <c r="D40" s="15" t="s">
        <v>315</v>
      </c>
      <c r="E40" s="13" t="s">
        <v>316</v>
      </c>
      <c r="F40" s="15"/>
      <c r="G40" s="15" t="s">
        <v>251</v>
      </c>
      <c r="H40" s="15"/>
      <c r="I40" s="15"/>
      <c r="J40" s="14">
        <v>100</v>
      </c>
      <c r="K40" s="21"/>
      <c r="L40" s="14">
        <f t="shared" si="0"/>
        <v>0.5</v>
      </c>
    </row>
    <row r="41" spans="1:12">
      <c r="A41" s="31" t="s">
        <v>6</v>
      </c>
      <c r="B41" s="30" t="s">
        <v>34</v>
      </c>
      <c r="C41" s="41"/>
      <c r="D41" s="15" t="s">
        <v>315</v>
      </c>
      <c r="E41" s="13" t="s">
        <v>316</v>
      </c>
      <c r="F41" s="15"/>
      <c r="G41" s="15" t="s">
        <v>251</v>
      </c>
      <c r="H41" s="15"/>
      <c r="I41" s="15"/>
      <c r="J41" s="14">
        <v>90.1416666666667</v>
      </c>
      <c r="K41" s="21"/>
      <c r="L41" s="14">
        <f t="shared" si="0"/>
        <v>0.313385416666667</v>
      </c>
    </row>
    <row r="42" spans="1:12">
      <c r="A42" s="31" t="s">
        <v>6</v>
      </c>
      <c r="B42" s="30" t="s">
        <v>32</v>
      </c>
      <c r="C42" s="41"/>
      <c r="D42" s="15" t="s">
        <v>315</v>
      </c>
      <c r="E42" s="13" t="s">
        <v>316</v>
      </c>
      <c r="F42" s="15"/>
      <c r="G42" s="15" t="s">
        <v>251</v>
      </c>
      <c r="H42" s="15"/>
      <c r="I42" s="15"/>
      <c r="J42" s="14">
        <v>100</v>
      </c>
      <c r="K42" s="21"/>
      <c r="L42" s="14">
        <f t="shared" si="0"/>
        <v>0.5</v>
      </c>
    </row>
    <row r="43" spans="1:12">
      <c r="A43" s="31" t="s">
        <v>6</v>
      </c>
      <c r="B43" s="30" t="s">
        <v>13</v>
      </c>
      <c r="C43" s="41"/>
      <c r="D43" s="15" t="s">
        <v>315</v>
      </c>
      <c r="E43" s="13" t="s">
        <v>316</v>
      </c>
      <c r="F43" s="15"/>
      <c r="G43" s="15" t="s">
        <v>251</v>
      </c>
      <c r="H43" s="15"/>
      <c r="I43" s="15"/>
      <c r="J43" s="14">
        <v>100</v>
      </c>
      <c r="K43" s="21"/>
      <c r="L43" s="14">
        <f t="shared" si="0"/>
        <v>0.5</v>
      </c>
    </row>
    <row r="44" spans="1:12">
      <c r="A44" s="31" t="s">
        <v>6</v>
      </c>
      <c r="B44" s="30" t="s">
        <v>23</v>
      </c>
      <c r="C44" s="41"/>
      <c r="D44" s="15" t="s">
        <v>315</v>
      </c>
      <c r="E44" s="13" t="s">
        <v>316</v>
      </c>
      <c r="F44" s="15"/>
      <c r="G44" s="15" t="s">
        <v>251</v>
      </c>
      <c r="H44" s="15"/>
      <c r="I44" s="15"/>
      <c r="J44" s="14">
        <v>100</v>
      </c>
      <c r="K44" s="21"/>
      <c r="L44" s="14">
        <f t="shared" si="0"/>
        <v>0.5</v>
      </c>
    </row>
    <row r="45" spans="1:12">
      <c r="A45" s="31" t="s">
        <v>6</v>
      </c>
      <c r="B45" s="30" t="s">
        <v>30</v>
      </c>
      <c r="C45" s="41"/>
      <c r="D45" s="15" t="s">
        <v>315</v>
      </c>
      <c r="E45" s="13" t="s">
        <v>316</v>
      </c>
      <c r="F45" s="15"/>
      <c r="G45" s="15" t="s">
        <v>251</v>
      </c>
      <c r="H45" s="15"/>
      <c r="I45" s="15"/>
      <c r="J45" s="14">
        <v>2.53333333333333</v>
      </c>
      <c r="K45" s="21"/>
      <c r="L45" s="14">
        <f t="shared" si="0"/>
        <v>0</v>
      </c>
    </row>
    <row r="46" spans="1:12">
      <c r="A46" s="31" t="s">
        <v>6</v>
      </c>
      <c r="B46" s="30" t="s">
        <v>14</v>
      </c>
      <c r="C46" s="41"/>
      <c r="D46" s="15" t="s">
        <v>315</v>
      </c>
      <c r="E46" s="13" t="s">
        <v>316</v>
      </c>
      <c r="F46" s="15"/>
      <c r="G46" s="15" t="s">
        <v>251</v>
      </c>
      <c r="H46" s="15"/>
      <c r="I46" s="15"/>
      <c r="J46" s="14">
        <v>0</v>
      </c>
      <c r="K46" s="21"/>
      <c r="L46" s="14">
        <f t="shared" si="0"/>
        <v>0</v>
      </c>
    </row>
    <row r="47" spans="1:12">
      <c r="A47" s="31" t="s">
        <v>6</v>
      </c>
      <c r="B47" s="30" t="s">
        <v>26</v>
      </c>
      <c r="C47" s="41"/>
      <c r="D47" s="15" t="s">
        <v>315</v>
      </c>
      <c r="E47" s="13" t="s">
        <v>316</v>
      </c>
      <c r="F47" s="15"/>
      <c r="G47" s="15" t="s">
        <v>251</v>
      </c>
      <c r="H47" s="15"/>
      <c r="I47" s="15"/>
      <c r="J47" s="14">
        <v>0</v>
      </c>
      <c r="K47" s="21"/>
      <c r="L47" s="14">
        <f t="shared" si="0"/>
        <v>0</v>
      </c>
    </row>
    <row r="48" spans="1:12">
      <c r="A48" s="31" t="s">
        <v>6</v>
      </c>
      <c r="B48" s="30" t="s">
        <v>7</v>
      </c>
      <c r="C48" s="41"/>
      <c r="D48" s="15" t="s">
        <v>315</v>
      </c>
      <c r="E48" s="13" t="s">
        <v>316</v>
      </c>
      <c r="F48" s="15"/>
      <c r="G48" s="15" t="s">
        <v>251</v>
      </c>
      <c r="H48" s="15"/>
      <c r="I48" s="15"/>
      <c r="J48" s="14">
        <v>100</v>
      </c>
      <c r="K48" s="21"/>
      <c r="L48" s="14">
        <f t="shared" si="0"/>
        <v>0.5</v>
      </c>
    </row>
    <row r="49" spans="1:12">
      <c r="A49" s="31" t="s">
        <v>36</v>
      </c>
      <c r="B49" s="30" t="s">
        <v>64</v>
      </c>
      <c r="C49" s="41"/>
      <c r="D49" s="15" t="s">
        <v>315</v>
      </c>
      <c r="E49" s="13" t="s">
        <v>316</v>
      </c>
      <c r="F49" s="15"/>
      <c r="G49" s="15" t="s">
        <v>251</v>
      </c>
      <c r="H49" s="15"/>
      <c r="I49" s="15"/>
      <c r="J49" s="14">
        <v>76.15</v>
      </c>
      <c r="K49" s="21"/>
      <c r="L49" s="14">
        <f t="shared" si="0"/>
        <v>0.2259375</v>
      </c>
    </row>
    <row r="50" spans="1:12">
      <c r="A50" s="31" t="s">
        <v>36</v>
      </c>
      <c r="B50" s="30" t="s">
        <v>63</v>
      </c>
      <c r="C50" s="41"/>
      <c r="D50" s="15" t="s">
        <v>315</v>
      </c>
      <c r="E50" s="13" t="s">
        <v>316</v>
      </c>
      <c r="F50" s="15"/>
      <c r="G50" s="15" t="s">
        <v>251</v>
      </c>
      <c r="H50" s="15"/>
      <c r="I50" s="15"/>
      <c r="J50" s="14">
        <v>88.1666666666667</v>
      </c>
      <c r="K50" s="21"/>
      <c r="L50" s="14">
        <f t="shared" si="0"/>
        <v>0.301041666666667</v>
      </c>
    </row>
    <row r="51" spans="1:12">
      <c r="A51" s="31" t="s">
        <v>36</v>
      </c>
      <c r="B51" s="30" t="s">
        <v>46</v>
      </c>
      <c r="C51" s="41"/>
      <c r="D51" s="15" t="s">
        <v>315</v>
      </c>
      <c r="E51" s="13" t="s">
        <v>316</v>
      </c>
      <c r="F51" s="15"/>
      <c r="G51" s="15" t="s">
        <v>251</v>
      </c>
      <c r="H51" s="15"/>
      <c r="I51" s="15"/>
      <c r="J51" s="14">
        <v>60.0166666666667</v>
      </c>
      <c r="K51" s="21"/>
      <c r="L51" s="14">
        <f t="shared" si="0"/>
        <v>0.125104166666667</v>
      </c>
    </row>
    <row r="52" spans="1:12">
      <c r="A52" s="31" t="s">
        <v>36</v>
      </c>
      <c r="B52" s="30" t="s">
        <v>44</v>
      </c>
      <c r="C52" s="41"/>
      <c r="D52" s="15" t="s">
        <v>315</v>
      </c>
      <c r="E52" s="13" t="s">
        <v>316</v>
      </c>
      <c r="F52" s="15"/>
      <c r="G52" s="15" t="s">
        <v>251</v>
      </c>
      <c r="H52" s="15"/>
      <c r="I52" s="15"/>
      <c r="J52" s="14">
        <v>62.5</v>
      </c>
      <c r="K52" s="21"/>
      <c r="L52" s="14">
        <f t="shared" si="0"/>
        <v>0.140625</v>
      </c>
    </row>
    <row r="53" spans="1:12">
      <c r="A53" s="31" t="s">
        <v>36</v>
      </c>
      <c r="B53" s="30" t="s">
        <v>61</v>
      </c>
      <c r="C53" s="41"/>
      <c r="D53" s="15" t="s">
        <v>315</v>
      </c>
      <c r="E53" s="13" t="s">
        <v>316</v>
      </c>
      <c r="F53" s="15"/>
      <c r="G53" s="15" t="s">
        <v>251</v>
      </c>
      <c r="H53" s="15"/>
      <c r="I53" s="15"/>
      <c r="J53" s="14">
        <v>60.0833333333333</v>
      </c>
      <c r="K53" s="21"/>
      <c r="L53" s="14">
        <f t="shared" ref="L53:L84" si="1">IF(J53&lt;60,0,IF(J53&gt;=100,0.5,(J53*0.05-2)/8))</f>
        <v>0.125520833333333</v>
      </c>
    </row>
    <row r="54" spans="1:12">
      <c r="A54" s="31" t="s">
        <v>36</v>
      </c>
      <c r="B54" s="30" t="s">
        <v>39</v>
      </c>
      <c r="C54" s="41"/>
      <c r="D54" s="15" t="s">
        <v>315</v>
      </c>
      <c r="E54" s="13" t="s">
        <v>316</v>
      </c>
      <c r="F54" s="15"/>
      <c r="G54" s="15" t="s">
        <v>251</v>
      </c>
      <c r="H54" s="15"/>
      <c r="I54" s="15"/>
      <c r="J54" s="14">
        <v>100</v>
      </c>
      <c r="K54" s="21"/>
      <c r="L54" s="14">
        <f t="shared" si="1"/>
        <v>0.5</v>
      </c>
    </row>
    <row r="55" spans="1:12">
      <c r="A55" s="31" t="s">
        <v>36</v>
      </c>
      <c r="B55" s="30" t="s">
        <v>59</v>
      </c>
      <c r="C55" s="41"/>
      <c r="D55" s="15" t="s">
        <v>315</v>
      </c>
      <c r="E55" s="13" t="s">
        <v>316</v>
      </c>
      <c r="F55" s="15"/>
      <c r="G55" s="15" t="s">
        <v>251</v>
      </c>
      <c r="H55" s="15"/>
      <c r="I55" s="15"/>
      <c r="J55" s="14">
        <v>61.7583333333333</v>
      </c>
      <c r="K55" s="21"/>
      <c r="L55" s="14">
        <f t="shared" si="1"/>
        <v>0.135989583333333</v>
      </c>
    </row>
    <row r="56" spans="1:12">
      <c r="A56" s="31" t="s">
        <v>36</v>
      </c>
      <c r="B56" s="30" t="s">
        <v>40</v>
      </c>
      <c r="C56" s="41"/>
      <c r="D56" s="15" t="s">
        <v>315</v>
      </c>
      <c r="E56" s="13" t="s">
        <v>316</v>
      </c>
      <c r="F56" s="15"/>
      <c r="G56" s="15" t="s">
        <v>251</v>
      </c>
      <c r="H56" s="15"/>
      <c r="I56" s="15"/>
      <c r="J56" s="14">
        <v>100</v>
      </c>
      <c r="K56" s="21"/>
      <c r="L56" s="14">
        <f t="shared" si="1"/>
        <v>0.5</v>
      </c>
    </row>
    <row r="57" spans="1:12">
      <c r="A57" s="31" t="s">
        <v>36</v>
      </c>
      <c r="B57" s="30" t="s">
        <v>55</v>
      </c>
      <c r="C57" s="41"/>
      <c r="D57" s="15" t="s">
        <v>315</v>
      </c>
      <c r="E57" s="13" t="s">
        <v>316</v>
      </c>
      <c r="F57" s="15"/>
      <c r="G57" s="15" t="s">
        <v>251</v>
      </c>
      <c r="H57" s="15"/>
      <c r="I57" s="15"/>
      <c r="J57" s="14">
        <v>100</v>
      </c>
      <c r="K57" s="21"/>
      <c r="L57" s="14">
        <f t="shared" si="1"/>
        <v>0.5</v>
      </c>
    </row>
    <row r="58" spans="1:12">
      <c r="A58" s="31" t="s">
        <v>36</v>
      </c>
      <c r="B58" s="30" t="s">
        <v>66</v>
      </c>
      <c r="C58" s="41"/>
      <c r="D58" s="15" t="s">
        <v>315</v>
      </c>
      <c r="E58" s="13" t="s">
        <v>316</v>
      </c>
      <c r="F58" s="15"/>
      <c r="G58" s="15" t="s">
        <v>251</v>
      </c>
      <c r="H58" s="15"/>
      <c r="I58" s="15"/>
      <c r="J58" s="14">
        <v>0</v>
      </c>
      <c r="K58" s="21"/>
      <c r="L58" s="14">
        <f t="shared" si="1"/>
        <v>0</v>
      </c>
    </row>
    <row r="59" spans="1:12">
      <c r="A59" s="31" t="s">
        <v>36</v>
      </c>
      <c r="B59" s="30" t="s">
        <v>54</v>
      </c>
      <c r="C59" s="41"/>
      <c r="D59" s="15" t="s">
        <v>315</v>
      </c>
      <c r="E59" s="13" t="s">
        <v>316</v>
      </c>
      <c r="F59" s="15"/>
      <c r="G59" s="15" t="s">
        <v>251</v>
      </c>
      <c r="H59" s="15"/>
      <c r="I59" s="15"/>
      <c r="J59" s="14">
        <v>60.9416666666667</v>
      </c>
      <c r="K59" s="21"/>
      <c r="L59" s="14">
        <f t="shared" si="1"/>
        <v>0.130885416666667</v>
      </c>
    </row>
    <row r="60" spans="1:12">
      <c r="A60" s="31" t="s">
        <v>36</v>
      </c>
      <c r="B60" s="30" t="s">
        <v>42</v>
      </c>
      <c r="C60" s="41"/>
      <c r="D60" s="15" t="s">
        <v>315</v>
      </c>
      <c r="E60" s="13" t="s">
        <v>316</v>
      </c>
      <c r="F60" s="15"/>
      <c r="G60" s="15" t="s">
        <v>251</v>
      </c>
      <c r="H60" s="15"/>
      <c r="I60" s="15"/>
      <c r="J60" s="14">
        <v>67.6833333333333</v>
      </c>
      <c r="K60" s="21"/>
      <c r="L60" s="14">
        <f t="shared" si="1"/>
        <v>0.173020833333333</v>
      </c>
    </row>
    <row r="61" spans="1:12">
      <c r="A61" s="31" t="s">
        <v>36</v>
      </c>
      <c r="B61" s="30" t="s">
        <v>41</v>
      </c>
      <c r="C61" s="41"/>
      <c r="D61" s="15" t="s">
        <v>315</v>
      </c>
      <c r="E61" s="13" t="s">
        <v>316</v>
      </c>
      <c r="F61" s="15"/>
      <c r="G61" s="15" t="s">
        <v>251</v>
      </c>
      <c r="H61" s="15"/>
      <c r="I61" s="15"/>
      <c r="J61" s="14">
        <v>60.1083333333333</v>
      </c>
      <c r="K61" s="21"/>
      <c r="L61" s="14">
        <f t="shared" si="1"/>
        <v>0.125677083333333</v>
      </c>
    </row>
    <row r="62" spans="1:12">
      <c r="A62" s="31" t="s">
        <v>36</v>
      </c>
      <c r="B62" s="30" t="s">
        <v>47</v>
      </c>
      <c r="C62" s="41"/>
      <c r="D62" s="15" t="s">
        <v>315</v>
      </c>
      <c r="E62" s="13" t="s">
        <v>316</v>
      </c>
      <c r="F62" s="15"/>
      <c r="G62" s="15" t="s">
        <v>251</v>
      </c>
      <c r="H62" s="15"/>
      <c r="I62" s="15"/>
      <c r="J62" s="14">
        <v>60.0166666666667</v>
      </c>
      <c r="K62" s="21"/>
      <c r="L62" s="14">
        <f t="shared" si="1"/>
        <v>0.125104166666667</v>
      </c>
    </row>
    <row r="63" spans="1:12">
      <c r="A63" s="31" t="s">
        <v>36</v>
      </c>
      <c r="B63" s="30" t="s">
        <v>38</v>
      </c>
      <c r="C63" s="41"/>
      <c r="D63" s="15" t="s">
        <v>315</v>
      </c>
      <c r="E63" s="13" t="s">
        <v>316</v>
      </c>
      <c r="F63" s="15"/>
      <c r="G63" s="15" t="s">
        <v>251</v>
      </c>
      <c r="H63" s="15"/>
      <c r="I63" s="15"/>
      <c r="J63" s="14">
        <v>80.3666666666667</v>
      </c>
      <c r="K63" s="21"/>
      <c r="L63" s="14">
        <f t="shared" si="1"/>
        <v>0.252291666666667</v>
      </c>
    </row>
    <row r="64" spans="1:12">
      <c r="A64" s="31" t="s">
        <v>36</v>
      </c>
      <c r="B64" s="30" t="s">
        <v>67</v>
      </c>
      <c r="C64" s="41"/>
      <c r="D64" s="15" t="s">
        <v>315</v>
      </c>
      <c r="E64" s="13" t="s">
        <v>316</v>
      </c>
      <c r="F64" s="15"/>
      <c r="G64" s="15" t="s">
        <v>251</v>
      </c>
      <c r="H64" s="15"/>
      <c r="I64" s="15"/>
      <c r="J64" s="14">
        <v>10.1666666666667</v>
      </c>
      <c r="K64" s="21"/>
      <c r="L64" s="14">
        <f t="shared" si="1"/>
        <v>0</v>
      </c>
    </row>
    <row r="65" spans="1:12">
      <c r="A65" s="31" t="s">
        <v>36</v>
      </c>
      <c r="B65" s="30" t="s">
        <v>37</v>
      </c>
      <c r="C65" s="41"/>
      <c r="D65" s="15" t="s">
        <v>315</v>
      </c>
      <c r="E65" s="13" t="s">
        <v>316</v>
      </c>
      <c r="F65" s="15"/>
      <c r="G65" s="15" t="s">
        <v>251</v>
      </c>
      <c r="H65" s="15"/>
      <c r="I65" s="15"/>
      <c r="J65" s="14">
        <v>100</v>
      </c>
      <c r="K65" s="21"/>
      <c r="L65" s="14">
        <f t="shared" si="1"/>
        <v>0.5</v>
      </c>
    </row>
    <row r="66" spans="1:12">
      <c r="A66" s="31" t="s">
        <v>36</v>
      </c>
      <c r="B66" s="30" t="s">
        <v>43</v>
      </c>
      <c r="C66" s="41"/>
      <c r="D66" s="15" t="s">
        <v>315</v>
      </c>
      <c r="E66" s="13" t="s">
        <v>316</v>
      </c>
      <c r="F66" s="15"/>
      <c r="G66" s="15" t="s">
        <v>251</v>
      </c>
      <c r="H66" s="15"/>
      <c r="I66" s="15"/>
      <c r="J66" s="14">
        <v>100</v>
      </c>
      <c r="K66" s="21"/>
      <c r="L66" s="14">
        <f t="shared" si="1"/>
        <v>0.5</v>
      </c>
    </row>
    <row r="67" spans="1:12">
      <c r="A67" s="31" t="s">
        <v>36</v>
      </c>
      <c r="B67" s="30" t="s">
        <v>62</v>
      </c>
      <c r="C67" s="41"/>
      <c r="D67" s="15" t="s">
        <v>315</v>
      </c>
      <c r="E67" s="13" t="s">
        <v>316</v>
      </c>
      <c r="F67" s="15"/>
      <c r="G67" s="15" t="s">
        <v>251</v>
      </c>
      <c r="H67" s="15"/>
      <c r="I67" s="15"/>
      <c r="J67" s="14">
        <v>0</v>
      </c>
      <c r="K67" s="21"/>
      <c r="L67" s="14">
        <f t="shared" si="1"/>
        <v>0</v>
      </c>
    </row>
    <row r="68" spans="1:12">
      <c r="A68" s="31" t="s">
        <v>36</v>
      </c>
      <c r="B68" s="30" t="s">
        <v>60</v>
      </c>
      <c r="C68" s="41"/>
      <c r="D68" s="15" t="s">
        <v>315</v>
      </c>
      <c r="E68" s="13" t="s">
        <v>316</v>
      </c>
      <c r="F68" s="15"/>
      <c r="G68" s="15" t="s">
        <v>251</v>
      </c>
      <c r="H68" s="15"/>
      <c r="I68" s="15"/>
      <c r="J68" s="14">
        <v>62.4916666666667</v>
      </c>
      <c r="K68" s="21"/>
      <c r="L68" s="14">
        <f t="shared" si="1"/>
        <v>0.140572916666667</v>
      </c>
    </row>
    <row r="69" spans="1:12">
      <c r="A69" s="31" t="s">
        <v>36</v>
      </c>
      <c r="B69" s="30" t="s">
        <v>53</v>
      </c>
      <c r="C69" s="41"/>
      <c r="D69" s="15" t="s">
        <v>315</v>
      </c>
      <c r="E69" s="13" t="s">
        <v>316</v>
      </c>
      <c r="F69" s="15"/>
      <c r="G69" s="15" t="s">
        <v>251</v>
      </c>
      <c r="H69" s="15"/>
      <c r="I69" s="15"/>
      <c r="J69" s="14">
        <v>60</v>
      </c>
      <c r="K69" s="21"/>
      <c r="L69" s="14">
        <f t="shared" si="1"/>
        <v>0.125</v>
      </c>
    </row>
    <row r="70" spans="1:12">
      <c r="A70" s="31" t="s">
        <v>36</v>
      </c>
      <c r="B70" s="30" t="s">
        <v>65</v>
      </c>
      <c r="C70" s="41"/>
      <c r="D70" s="15" t="s">
        <v>315</v>
      </c>
      <c r="E70" s="13" t="s">
        <v>316</v>
      </c>
      <c r="F70" s="15"/>
      <c r="G70" s="15" t="s">
        <v>251</v>
      </c>
      <c r="H70" s="15"/>
      <c r="I70" s="15"/>
      <c r="J70" s="14">
        <v>60</v>
      </c>
      <c r="K70" s="21"/>
      <c r="L70" s="14">
        <f t="shared" si="1"/>
        <v>0.125</v>
      </c>
    </row>
    <row r="71" spans="1:12">
      <c r="A71" s="31" t="s">
        <v>36</v>
      </c>
      <c r="B71" s="30" t="s">
        <v>48</v>
      </c>
      <c r="C71" s="41"/>
      <c r="D71" s="15" t="s">
        <v>315</v>
      </c>
      <c r="E71" s="13" t="s">
        <v>316</v>
      </c>
      <c r="F71" s="15"/>
      <c r="G71" s="15" t="s">
        <v>251</v>
      </c>
      <c r="H71" s="15"/>
      <c r="I71" s="15"/>
      <c r="J71" s="14">
        <v>0</v>
      </c>
      <c r="K71" s="21"/>
      <c r="L71" s="14">
        <f t="shared" si="1"/>
        <v>0</v>
      </c>
    </row>
    <row r="72" spans="1:12">
      <c r="A72" s="31" t="s">
        <v>36</v>
      </c>
      <c r="B72" s="30" t="s">
        <v>58</v>
      </c>
      <c r="C72" s="41"/>
      <c r="D72" s="15" t="s">
        <v>315</v>
      </c>
      <c r="E72" s="13" t="s">
        <v>316</v>
      </c>
      <c r="F72" s="15"/>
      <c r="G72" s="15" t="s">
        <v>251</v>
      </c>
      <c r="H72" s="15"/>
      <c r="I72" s="15"/>
      <c r="J72" s="14">
        <v>60</v>
      </c>
      <c r="K72" s="21"/>
      <c r="L72" s="14">
        <f t="shared" si="1"/>
        <v>0.125</v>
      </c>
    </row>
    <row r="73" spans="1:12">
      <c r="A73" s="31" t="s">
        <v>36</v>
      </c>
      <c r="B73" s="30" t="s">
        <v>68</v>
      </c>
      <c r="C73" s="41"/>
      <c r="D73" s="15" t="s">
        <v>315</v>
      </c>
      <c r="E73" s="13" t="s">
        <v>316</v>
      </c>
      <c r="F73" s="15"/>
      <c r="G73" s="15" t="s">
        <v>251</v>
      </c>
      <c r="H73" s="15"/>
      <c r="I73" s="15"/>
      <c r="J73" s="14">
        <v>60</v>
      </c>
      <c r="K73" s="21"/>
      <c r="L73" s="14">
        <f t="shared" si="1"/>
        <v>0.125</v>
      </c>
    </row>
    <row r="74" spans="1:12">
      <c r="A74" s="31" t="s">
        <v>36</v>
      </c>
      <c r="B74" s="30" t="s">
        <v>57</v>
      </c>
      <c r="C74" s="41"/>
      <c r="D74" s="15" t="s">
        <v>315</v>
      </c>
      <c r="E74" s="13" t="s">
        <v>316</v>
      </c>
      <c r="F74" s="15"/>
      <c r="G74" s="15" t="s">
        <v>251</v>
      </c>
      <c r="H74" s="15"/>
      <c r="I74" s="15"/>
      <c r="J74" s="14">
        <v>100</v>
      </c>
      <c r="K74" s="21"/>
      <c r="L74" s="14">
        <f t="shared" si="1"/>
        <v>0.5</v>
      </c>
    </row>
    <row r="75" spans="1:12">
      <c r="A75" s="31" t="s">
        <v>36</v>
      </c>
      <c r="B75" s="30" t="s">
        <v>56</v>
      </c>
      <c r="C75" s="41"/>
      <c r="D75" s="15" t="s">
        <v>315</v>
      </c>
      <c r="E75" s="13" t="s">
        <v>316</v>
      </c>
      <c r="F75" s="15"/>
      <c r="G75" s="15" t="s">
        <v>251</v>
      </c>
      <c r="H75" s="15"/>
      <c r="I75" s="15"/>
      <c r="J75" s="14">
        <v>85.05</v>
      </c>
      <c r="K75" s="21"/>
      <c r="L75" s="14">
        <f t="shared" si="1"/>
        <v>0.2815625</v>
      </c>
    </row>
    <row r="76" spans="1:12">
      <c r="A76" s="31" t="s">
        <v>36</v>
      </c>
      <c r="B76" s="30" t="s">
        <v>52</v>
      </c>
      <c r="C76" s="41"/>
      <c r="D76" s="15" t="s">
        <v>315</v>
      </c>
      <c r="E76" s="13" t="s">
        <v>316</v>
      </c>
      <c r="F76" s="15"/>
      <c r="G76" s="15" t="s">
        <v>251</v>
      </c>
      <c r="H76" s="15"/>
      <c r="I76" s="15"/>
      <c r="J76" s="14">
        <v>60.05</v>
      </c>
      <c r="K76" s="21"/>
      <c r="L76" s="14">
        <f t="shared" si="1"/>
        <v>0.1253125</v>
      </c>
    </row>
    <row r="77" spans="1:12">
      <c r="A77" s="31" t="s">
        <v>36</v>
      </c>
      <c r="B77" s="30" t="s">
        <v>50</v>
      </c>
      <c r="C77" s="41"/>
      <c r="D77" s="15" t="s">
        <v>315</v>
      </c>
      <c r="E77" s="13" t="s">
        <v>316</v>
      </c>
      <c r="F77" s="15"/>
      <c r="G77" s="15" t="s">
        <v>251</v>
      </c>
      <c r="H77" s="15"/>
      <c r="I77" s="15"/>
      <c r="J77" s="14">
        <v>100</v>
      </c>
      <c r="K77" s="21"/>
      <c r="L77" s="14">
        <f t="shared" si="1"/>
        <v>0.5</v>
      </c>
    </row>
    <row r="78" spans="1:12">
      <c r="A78" s="31" t="s">
        <v>36</v>
      </c>
      <c r="B78" s="30" t="s">
        <v>49</v>
      </c>
      <c r="C78" s="41"/>
      <c r="D78" s="15" t="s">
        <v>315</v>
      </c>
      <c r="E78" s="13" t="s">
        <v>316</v>
      </c>
      <c r="F78" s="15"/>
      <c r="G78" s="15" t="s">
        <v>251</v>
      </c>
      <c r="H78" s="15"/>
      <c r="I78" s="15"/>
      <c r="J78" s="14">
        <v>66.2916666666667</v>
      </c>
      <c r="K78" s="21"/>
      <c r="L78" s="14">
        <f t="shared" si="1"/>
        <v>0.164322916666667</v>
      </c>
    </row>
    <row r="79" spans="1:12">
      <c r="A79" s="31" t="s">
        <v>36</v>
      </c>
      <c r="B79" s="30" t="s">
        <v>51</v>
      </c>
      <c r="C79" s="41"/>
      <c r="D79" s="15" t="s">
        <v>315</v>
      </c>
      <c r="E79" s="13" t="s">
        <v>316</v>
      </c>
      <c r="F79" s="15"/>
      <c r="G79" s="15" t="s">
        <v>251</v>
      </c>
      <c r="H79" s="15"/>
      <c r="I79" s="15"/>
      <c r="J79" s="14">
        <v>0</v>
      </c>
      <c r="K79" s="21"/>
      <c r="L79" s="14">
        <f t="shared" si="1"/>
        <v>0</v>
      </c>
    </row>
    <row r="80" spans="1:12">
      <c r="A80" s="31" t="s">
        <v>36</v>
      </c>
      <c r="B80" s="30" t="s">
        <v>45</v>
      </c>
      <c r="C80" s="41"/>
      <c r="D80" s="15" t="s">
        <v>315</v>
      </c>
      <c r="E80" s="13" t="s">
        <v>316</v>
      </c>
      <c r="F80" s="15"/>
      <c r="G80" s="15" t="s">
        <v>251</v>
      </c>
      <c r="H80" s="15"/>
      <c r="I80" s="15"/>
      <c r="J80" s="14">
        <v>0</v>
      </c>
      <c r="K80" s="21"/>
      <c r="L80" s="14">
        <f t="shared" si="1"/>
        <v>0</v>
      </c>
    </row>
    <row r="81" spans="1:12">
      <c r="A81" s="31" t="s">
        <v>36</v>
      </c>
      <c r="B81" s="30" t="s">
        <v>317</v>
      </c>
      <c r="C81" s="41"/>
      <c r="D81" s="15" t="s">
        <v>315</v>
      </c>
      <c r="E81" s="13" t="s">
        <v>316</v>
      </c>
      <c r="F81" s="15"/>
      <c r="G81" s="15" t="s">
        <v>251</v>
      </c>
      <c r="H81" s="15"/>
      <c r="I81" s="15"/>
      <c r="J81" s="14">
        <v>0</v>
      </c>
      <c r="K81" s="21"/>
      <c r="L81" s="14">
        <f t="shared" si="1"/>
        <v>0</v>
      </c>
    </row>
    <row r="82" spans="1:12">
      <c r="A82" s="31" t="s">
        <v>69</v>
      </c>
      <c r="B82" s="30" t="s">
        <v>80</v>
      </c>
      <c r="C82" s="41"/>
      <c r="D82" s="15" t="s">
        <v>315</v>
      </c>
      <c r="E82" s="13" t="s">
        <v>316</v>
      </c>
      <c r="F82" s="15"/>
      <c r="G82" s="15" t="s">
        <v>251</v>
      </c>
      <c r="H82" s="15"/>
      <c r="I82" s="15"/>
      <c r="J82" s="14">
        <v>100</v>
      </c>
      <c r="K82" s="21"/>
      <c r="L82" s="14">
        <f t="shared" si="1"/>
        <v>0.5</v>
      </c>
    </row>
    <row r="83" spans="1:12">
      <c r="A83" s="31" t="s">
        <v>69</v>
      </c>
      <c r="B83" s="30" t="s">
        <v>100</v>
      </c>
      <c r="C83" s="41"/>
      <c r="D83" s="15" t="s">
        <v>315</v>
      </c>
      <c r="E83" s="13" t="s">
        <v>316</v>
      </c>
      <c r="F83" s="15"/>
      <c r="G83" s="15" t="s">
        <v>251</v>
      </c>
      <c r="H83" s="15"/>
      <c r="I83" s="15"/>
      <c r="J83" s="14">
        <v>0</v>
      </c>
      <c r="K83" s="21"/>
      <c r="L83" s="14">
        <f t="shared" si="1"/>
        <v>0</v>
      </c>
    </row>
    <row r="84" spans="1:12">
      <c r="A84" s="31" t="s">
        <v>69</v>
      </c>
      <c r="B84" s="30" t="s">
        <v>99</v>
      </c>
      <c r="C84" s="41"/>
      <c r="D84" s="15" t="s">
        <v>315</v>
      </c>
      <c r="E84" s="13" t="s">
        <v>316</v>
      </c>
      <c r="F84" s="15"/>
      <c r="G84" s="15" t="s">
        <v>251</v>
      </c>
      <c r="H84" s="15"/>
      <c r="I84" s="15"/>
      <c r="J84" s="14">
        <v>52.5</v>
      </c>
      <c r="K84" s="21"/>
      <c r="L84" s="14">
        <f t="shared" si="1"/>
        <v>0</v>
      </c>
    </row>
    <row r="85" spans="1:12">
      <c r="A85" s="31" t="s">
        <v>69</v>
      </c>
      <c r="B85" s="30" t="s">
        <v>78</v>
      </c>
      <c r="C85" s="41"/>
      <c r="D85" s="15" t="s">
        <v>315</v>
      </c>
      <c r="E85" s="13" t="s">
        <v>316</v>
      </c>
      <c r="F85" s="15"/>
      <c r="G85" s="15" t="s">
        <v>251</v>
      </c>
      <c r="H85" s="15"/>
      <c r="I85" s="15"/>
      <c r="J85" s="14">
        <v>67.5</v>
      </c>
      <c r="K85" s="21"/>
      <c r="L85" s="14">
        <f t="shared" ref="L85:L116" si="2">IF(J85&lt;60,0,IF(J85&gt;=100,0.5,(J85*0.05-2)/8))</f>
        <v>0.171875</v>
      </c>
    </row>
    <row r="86" spans="1:12">
      <c r="A86" s="31" t="s">
        <v>69</v>
      </c>
      <c r="B86" s="30" t="s">
        <v>90</v>
      </c>
      <c r="C86" s="41"/>
      <c r="D86" s="15" t="s">
        <v>315</v>
      </c>
      <c r="E86" s="13" t="s">
        <v>316</v>
      </c>
      <c r="F86" s="15"/>
      <c r="G86" s="15" t="s">
        <v>251</v>
      </c>
      <c r="H86" s="15"/>
      <c r="I86" s="15"/>
      <c r="J86" s="14">
        <v>0</v>
      </c>
      <c r="K86" s="21"/>
      <c r="L86" s="14">
        <f t="shared" si="2"/>
        <v>0</v>
      </c>
    </row>
    <row r="87" spans="1:12">
      <c r="A87" s="31" t="s">
        <v>69</v>
      </c>
      <c r="B87" s="30" t="s">
        <v>75</v>
      </c>
      <c r="C87" s="41"/>
      <c r="D87" s="15" t="s">
        <v>315</v>
      </c>
      <c r="E87" s="13" t="s">
        <v>316</v>
      </c>
      <c r="F87" s="15"/>
      <c r="G87" s="15" t="s">
        <v>251</v>
      </c>
      <c r="H87" s="15"/>
      <c r="I87" s="15"/>
      <c r="J87" s="14">
        <v>85.5583333333333</v>
      </c>
      <c r="K87" s="21"/>
      <c r="L87" s="14">
        <f t="shared" si="2"/>
        <v>0.284739583333333</v>
      </c>
    </row>
    <row r="88" spans="1:12">
      <c r="A88" s="31" t="s">
        <v>69</v>
      </c>
      <c r="B88" s="30" t="s">
        <v>86</v>
      </c>
      <c r="C88" s="41"/>
      <c r="D88" s="15" t="s">
        <v>315</v>
      </c>
      <c r="E88" s="13" t="s">
        <v>316</v>
      </c>
      <c r="F88" s="15"/>
      <c r="G88" s="15" t="s">
        <v>251</v>
      </c>
      <c r="H88" s="15"/>
      <c r="I88" s="15"/>
      <c r="J88" s="14">
        <v>60</v>
      </c>
      <c r="K88" s="21"/>
      <c r="L88" s="14">
        <f t="shared" si="2"/>
        <v>0.125</v>
      </c>
    </row>
    <row r="89" spans="1:12">
      <c r="A89" s="31" t="s">
        <v>69</v>
      </c>
      <c r="B89" s="30" t="s">
        <v>93</v>
      </c>
      <c r="C89" s="41"/>
      <c r="D89" s="15" t="s">
        <v>315</v>
      </c>
      <c r="E89" s="13" t="s">
        <v>316</v>
      </c>
      <c r="F89" s="15"/>
      <c r="G89" s="15" t="s">
        <v>251</v>
      </c>
      <c r="H89" s="15"/>
      <c r="I89" s="15"/>
      <c r="J89" s="14">
        <v>60.9916666666667</v>
      </c>
      <c r="K89" s="21"/>
      <c r="L89" s="14">
        <f t="shared" si="2"/>
        <v>0.131197916666667</v>
      </c>
    </row>
    <row r="90" spans="1:12">
      <c r="A90" s="31" t="s">
        <v>69</v>
      </c>
      <c r="B90" s="30" t="s">
        <v>73</v>
      </c>
      <c r="C90" s="41"/>
      <c r="D90" s="15" t="s">
        <v>315</v>
      </c>
      <c r="E90" s="13" t="s">
        <v>316</v>
      </c>
      <c r="F90" s="15"/>
      <c r="G90" s="15" t="s">
        <v>251</v>
      </c>
      <c r="H90" s="15"/>
      <c r="I90" s="15"/>
      <c r="J90" s="14">
        <v>100</v>
      </c>
      <c r="K90" s="21"/>
      <c r="L90" s="14">
        <f t="shared" si="2"/>
        <v>0.5</v>
      </c>
    </row>
    <row r="91" spans="1:12">
      <c r="A91" s="31" t="s">
        <v>69</v>
      </c>
      <c r="B91" s="30" t="s">
        <v>91</v>
      </c>
      <c r="C91" s="41"/>
      <c r="D91" s="15" t="s">
        <v>315</v>
      </c>
      <c r="E91" s="13" t="s">
        <v>316</v>
      </c>
      <c r="F91" s="15"/>
      <c r="G91" s="15" t="s">
        <v>251</v>
      </c>
      <c r="H91" s="15"/>
      <c r="I91" s="15"/>
      <c r="J91" s="14">
        <v>60.1083333333333</v>
      </c>
      <c r="K91" s="21"/>
      <c r="L91" s="14">
        <f t="shared" si="2"/>
        <v>0.125677083333333</v>
      </c>
    </row>
    <row r="92" spans="1:12">
      <c r="A92" s="31" t="s">
        <v>69</v>
      </c>
      <c r="B92" s="30" t="s">
        <v>72</v>
      </c>
      <c r="C92" s="41"/>
      <c r="D92" s="15" t="s">
        <v>315</v>
      </c>
      <c r="E92" s="13" t="s">
        <v>316</v>
      </c>
      <c r="F92" s="15"/>
      <c r="G92" s="15" t="s">
        <v>251</v>
      </c>
      <c r="H92" s="15"/>
      <c r="I92" s="15"/>
      <c r="J92" s="14">
        <v>60</v>
      </c>
      <c r="K92" s="21"/>
      <c r="L92" s="14">
        <f t="shared" si="2"/>
        <v>0.125</v>
      </c>
    </row>
    <row r="93" spans="1:12">
      <c r="A93" s="31" t="s">
        <v>69</v>
      </c>
      <c r="B93" s="30" t="s">
        <v>74</v>
      </c>
      <c r="C93" s="41"/>
      <c r="D93" s="15" t="s">
        <v>315</v>
      </c>
      <c r="E93" s="13" t="s">
        <v>316</v>
      </c>
      <c r="F93" s="15"/>
      <c r="G93" s="15" t="s">
        <v>251</v>
      </c>
      <c r="H93" s="15"/>
      <c r="I93" s="15"/>
      <c r="J93" s="14">
        <v>100</v>
      </c>
      <c r="K93" s="21"/>
      <c r="L93" s="14">
        <f t="shared" si="2"/>
        <v>0.5</v>
      </c>
    </row>
    <row r="94" spans="1:12">
      <c r="A94" s="31" t="s">
        <v>69</v>
      </c>
      <c r="B94" s="30" t="s">
        <v>70</v>
      </c>
      <c r="C94" s="41"/>
      <c r="D94" s="15" t="s">
        <v>315</v>
      </c>
      <c r="E94" s="13" t="s">
        <v>316</v>
      </c>
      <c r="F94" s="15"/>
      <c r="G94" s="15" t="s">
        <v>251</v>
      </c>
      <c r="H94" s="15"/>
      <c r="I94" s="15"/>
      <c r="J94" s="14">
        <v>100</v>
      </c>
      <c r="K94" s="21"/>
      <c r="L94" s="14">
        <f t="shared" si="2"/>
        <v>0.5</v>
      </c>
    </row>
    <row r="95" spans="1:12">
      <c r="A95" s="31" t="s">
        <v>69</v>
      </c>
      <c r="B95" s="30" t="s">
        <v>87</v>
      </c>
      <c r="C95" s="41"/>
      <c r="D95" s="15" t="s">
        <v>315</v>
      </c>
      <c r="E95" s="13" t="s">
        <v>316</v>
      </c>
      <c r="F95" s="15"/>
      <c r="G95" s="15" t="s">
        <v>251</v>
      </c>
      <c r="H95" s="15"/>
      <c r="I95" s="15"/>
      <c r="J95" s="14">
        <v>23.525</v>
      </c>
      <c r="K95" s="21"/>
      <c r="L95" s="14">
        <f t="shared" si="2"/>
        <v>0</v>
      </c>
    </row>
    <row r="96" spans="1:12">
      <c r="A96" s="31" t="s">
        <v>69</v>
      </c>
      <c r="B96" s="30" t="s">
        <v>81</v>
      </c>
      <c r="C96" s="41"/>
      <c r="D96" s="15" t="s">
        <v>315</v>
      </c>
      <c r="E96" s="13" t="s">
        <v>316</v>
      </c>
      <c r="F96" s="15"/>
      <c r="G96" s="15" t="s">
        <v>251</v>
      </c>
      <c r="H96" s="15"/>
      <c r="I96" s="15"/>
      <c r="J96" s="14">
        <v>21.0166666666667</v>
      </c>
      <c r="K96" s="21"/>
      <c r="L96" s="14">
        <f t="shared" si="2"/>
        <v>0</v>
      </c>
    </row>
    <row r="97" spans="1:12">
      <c r="A97" s="31" t="s">
        <v>69</v>
      </c>
      <c r="B97" s="30" t="s">
        <v>97</v>
      </c>
      <c r="C97" s="41"/>
      <c r="D97" s="15" t="s">
        <v>315</v>
      </c>
      <c r="E97" s="13" t="s">
        <v>316</v>
      </c>
      <c r="F97" s="15"/>
      <c r="G97" s="15" t="s">
        <v>251</v>
      </c>
      <c r="H97" s="15"/>
      <c r="I97" s="15"/>
      <c r="J97" s="14">
        <v>6.85833333333333</v>
      </c>
      <c r="K97" s="21"/>
      <c r="L97" s="14">
        <f t="shared" si="2"/>
        <v>0</v>
      </c>
    </row>
    <row r="98" spans="1:12">
      <c r="A98" s="31" t="s">
        <v>69</v>
      </c>
      <c r="B98" s="30" t="s">
        <v>89</v>
      </c>
      <c r="C98" s="41"/>
      <c r="D98" s="15" t="s">
        <v>315</v>
      </c>
      <c r="E98" s="13" t="s">
        <v>316</v>
      </c>
      <c r="F98" s="15"/>
      <c r="G98" s="15" t="s">
        <v>251</v>
      </c>
      <c r="H98" s="15"/>
      <c r="I98" s="15"/>
      <c r="J98" s="14">
        <v>56.4916666666667</v>
      </c>
      <c r="K98" s="21"/>
      <c r="L98" s="14">
        <f t="shared" si="2"/>
        <v>0</v>
      </c>
    </row>
    <row r="99" spans="1:12">
      <c r="A99" s="31" t="s">
        <v>69</v>
      </c>
      <c r="B99" s="30" t="s">
        <v>88</v>
      </c>
      <c r="C99" s="41"/>
      <c r="D99" s="15" t="s">
        <v>315</v>
      </c>
      <c r="E99" s="13" t="s">
        <v>316</v>
      </c>
      <c r="F99" s="15"/>
      <c r="G99" s="15" t="s">
        <v>251</v>
      </c>
      <c r="H99" s="15"/>
      <c r="I99" s="15"/>
      <c r="J99" s="14">
        <v>100</v>
      </c>
      <c r="K99" s="21"/>
      <c r="L99" s="14">
        <f t="shared" si="2"/>
        <v>0.5</v>
      </c>
    </row>
    <row r="100" spans="1:12">
      <c r="A100" s="31" t="s">
        <v>69</v>
      </c>
      <c r="B100" s="30" t="s">
        <v>83</v>
      </c>
      <c r="C100" s="41"/>
      <c r="D100" s="15" t="s">
        <v>315</v>
      </c>
      <c r="E100" s="13" t="s">
        <v>316</v>
      </c>
      <c r="F100" s="15"/>
      <c r="G100" s="15" t="s">
        <v>251</v>
      </c>
      <c r="H100" s="15"/>
      <c r="I100" s="15"/>
      <c r="J100" s="14">
        <v>0</v>
      </c>
      <c r="K100" s="21"/>
      <c r="L100" s="14">
        <f t="shared" si="2"/>
        <v>0</v>
      </c>
    </row>
    <row r="101" spans="1:12">
      <c r="A101" s="31" t="s">
        <v>69</v>
      </c>
      <c r="B101" s="30" t="s">
        <v>79</v>
      </c>
      <c r="C101" s="41"/>
      <c r="D101" s="15" t="s">
        <v>315</v>
      </c>
      <c r="E101" s="13" t="s">
        <v>316</v>
      </c>
      <c r="F101" s="15"/>
      <c r="G101" s="15" t="s">
        <v>251</v>
      </c>
      <c r="H101" s="15"/>
      <c r="I101" s="15"/>
      <c r="J101" s="14">
        <v>64.175</v>
      </c>
      <c r="K101" s="21"/>
      <c r="L101" s="14">
        <f t="shared" si="2"/>
        <v>0.15109375</v>
      </c>
    </row>
    <row r="102" spans="1:12">
      <c r="A102" s="31" t="s">
        <v>69</v>
      </c>
      <c r="B102" s="30" t="s">
        <v>98</v>
      </c>
      <c r="C102" s="41"/>
      <c r="D102" s="15" t="s">
        <v>315</v>
      </c>
      <c r="E102" s="13" t="s">
        <v>316</v>
      </c>
      <c r="F102" s="15"/>
      <c r="G102" s="15" t="s">
        <v>251</v>
      </c>
      <c r="H102" s="15"/>
      <c r="I102" s="15"/>
      <c r="J102" s="14">
        <v>0</v>
      </c>
      <c r="K102" s="21"/>
      <c r="L102" s="14">
        <f t="shared" si="2"/>
        <v>0</v>
      </c>
    </row>
    <row r="103" spans="1:12">
      <c r="A103" s="31" t="s">
        <v>69</v>
      </c>
      <c r="B103" s="30" t="s">
        <v>82</v>
      </c>
      <c r="C103" s="41"/>
      <c r="D103" s="15" t="s">
        <v>315</v>
      </c>
      <c r="E103" s="13" t="s">
        <v>316</v>
      </c>
      <c r="F103" s="15"/>
      <c r="G103" s="15" t="s">
        <v>251</v>
      </c>
      <c r="H103" s="15"/>
      <c r="I103" s="15"/>
      <c r="J103" s="14">
        <v>60.28</v>
      </c>
      <c r="K103" s="21"/>
      <c r="L103" s="14">
        <f t="shared" si="2"/>
        <v>0.12675</v>
      </c>
    </row>
    <row r="104" spans="1:12">
      <c r="A104" s="31" t="s">
        <v>69</v>
      </c>
      <c r="B104" s="30" t="s">
        <v>71</v>
      </c>
      <c r="C104" s="41"/>
      <c r="D104" s="15" t="s">
        <v>315</v>
      </c>
      <c r="E104" s="13" t="s">
        <v>316</v>
      </c>
      <c r="F104" s="15"/>
      <c r="G104" s="15" t="s">
        <v>251</v>
      </c>
      <c r="H104" s="15"/>
      <c r="I104" s="15"/>
      <c r="J104" s="14">
        <v>100</v>
      </c>
      <c r="K104" s="21"/>
      <c r="L104" s="14">
        <f t="shared" si="2"/>
        <v>0.5</v>
      </c>
    </row>
    <row r="105" spans="1:12">
      <c r="A105" s="31" t="s">
        <v>69</v>
      </c>
      <c r="B105" s="30" t="s">
        <v>95</v>
      </c>
      <c r="C105" s="41"/>
      <c r="D105" s="15" t="s">
        <v>315</v>
      </c>
      <c r="E105" s="13" t="s">
        <v>316</v>
      </c>
      <c r="F105" s="15"/>
      <c r="G105" s="15" t="s">
        <v>251</v>
      </c>
      <c r="H105" s="15"/>
      <c r="I105" s="15"/>
      <c r="J105" s="14">
        <v>0</v>
      </c>
      <c r="K105" s="21"/>
      <c r="L105" s="14">
        <f t="shared" si="2"/>
        <v>0</v>
      </c>
    </row>
    <row r="106" spans="1:12">
      <c r="A106" s="31" t="s">
        <v>69</v>
      </c>
      <c r="B106" s="30" t="s">
        <v>84</v>
      </c>
      <c r="C106" s="41"/>
      <c r="D106" s="15" t="s">
        <v>315</v>
      </c>
      <c r="E106" s="13" t="s">
        <v>316</v>
      </c>
      <c r="F106" s="15"/>
      <c r="G106" s="15" t="s">
        <v>251</v>
      </c>
      <c r="H106" s="15"/>
      <c r="I106" s="15"/>
      <c r="J106" s="14">
        <v>60</v>
      </c>
      <c r="K106" s="21"/>
      <c r="L106" s="14">
        <f t="shared" si="2"/>
        <v>0.125</v>
      </c>
    </row>
    <row r="107" spans="1:12">
      <c r="A107" s="31" t="s">
        <v>69</v>
      </c>
      <c r="B107" s="30" t="s">
        <v>85</v>
      </c>
      <c r="C107" s="41"/>
      <c r="D107" s="15" t="s">
        <v>315</v>
      </c>
      <c r="E107" s="13" t="s">
        <v>316</v>
      </c>
      <c r="F107" s="15"/>
      <c r="G107" s="15" t="s">
        <v>251</v>
      </c>
      <c r="H107" s="15"/>
      <c r="I107" s="15"/>
      <c r="J107" s="14">
        <v>75.97</v>
      </c>
      <c r="K107" s="21"/>
      <c r="L107" s="14">
        <f t="shared" si="2"/>
        <v>0.2248125</v>
      </c>
    </row>
    <row r="108" spans="1:12">
      <c r="A108" s="31" t="s">
        <v>69</v>
      </c>
      <c r="B108" s="30" t="s">
        <v>76</v>
      </c>
      <c r="C108" s="41"/>
      <c r="D108" s="15" t="s">
        <v>315</v>
      </c>
      <c r="E108" s="13" t="s">
        <v>316</v>
      </c>
      <c r="F108" s="15"/>
      <c r="G108" s="15" t="s">
        <v>251</v>
      </c>
      <c r="H108" s="15"/>
      <c r="I108" s="15"/>
      <c r="J108" s="14">
        <v>83.325</v>
      </c>
      <c r="K108" s="21"/>
      <c r="L108" s="14">
        <f t="shared" si="2"/>
        <v>0.27078125</v>
      </c>
    </row>
    <row r="109" spans="1:12">
      <c r="A109" s="31" t="s">
        <v>69</v>
      </c>
      <c r="B109" s="30" t="s">
        <v>77</v>
      </c>
      <c r="C109" s="41"/>
      <c r="D109" s="15" t="s">
        <v>315</v>
      </c>
      <c r="E109" s="13" t="s">
        <v>316</v>
      </c>
      <c r="F109" s="15"/>
      <c r="G109" s="15" t="s">
        <v>251</v>
      </c>
      <c r="H109" s="15"/>
      <c r="I109" s="15"/>
      <c r="J109" s="14">
        <v>67.3</v>
      </c>
      <c r="K109" s="21"/>
      <c r="L109" s="14">
        <f t="shared" si="2"/>
        <v>0.170625</v>
      </c>
    </row>
    <row r="110" spans="1:12">
      <c r="A110" s="31" t="s">
        <v>69</v>
      </c>
      <c r="B110" s="30" t="s">
        <v>92</v>
      </c>
      <c r="C110" s="41"/>
      <c r="D110" s="15" t="s">
        <v>315</v>
      </c>
      <c r="E110" s="13" t="s">
        <v>316</v>
      </c>
      <c r="F110" s="15"/>
      <c r="G110" s="15" t="s">
        <v>251</v>
      </c>
      <c r="H110" s="15"/>
      <c r="I110" s="15"/>
      <c r="J110" s="14">
        <v>60</v>
      </c>
      <c r="K110" s="21"/>
      <c r="L110" s="14">
        <f t="shared" si="2"/>
        <v>0.125</v>
      </c>
    </row>
    <row r="111" spans="1:12">
      <c r="A111" s="31" t="s">
        <v>69</v>
      </c>
      <c r="B111" s="30" t="s">
        <v>94</v>
      </c>
      <c r="C111" s="41"/>
      <c r="D111" s="15" t="s">
        <v>315</v>
      </c>
      <c r="E111" s="13" t="s">
        <v>316</v>
      </c>
      <c r="F111" s="15"/>
      <c r="G111" s="15" t="s">
        <v>251</v>
      </c>
      <c r="H111" s="15"/>
      <c r="I111" s="15"/>
      <c r="J111" s="14">
        <v>14.35</v>
      </c>
      <c r="K111" s="21"/>
      <c r="L111" s="14">
        <f t="shared" si="2"/>
        <v>0</v>
      </c>
    </row>
    <row r="112" spans="1:12">
      <c r="A112" s="31" t="s">
        <v>69</v>
      </c>
      <c r="B112" s="30" t="s">
        <v>96</v>
      </c>
      <c r="C112" s="41"/>
      <c r="D112" s="15" t="s">
        <v>315</v>
      </c>
      <c r="E112" s="13" t="s">
        <v>316</v>
      </c>
      <c r="F112" s="15"/>
      <c r="G112" s="15" t="s">
        <v>251</v>
      </c>
      <c r="H112" s="15"/>
      <c r="I112" s="15"/>
      <c r="J112" s="14">
        <v>28.7916666666667</v>
      </c>
      <c r="K112" s="21"/>
      <c r="L112" s="14">
        <f t="shared" si="2"/>
        <v>0</v>
      </c>
    </row>
    <row r="113" spans="1:12">
      <c r="A113" s="31" t="s">
        <v>101</v>
      </c>
      <c r="B113" s="30" t="s">
        <v>124</v>
      </c>
      <c r="C113" s="41"/>
      <c r="D113" s="15" t="s">
        <v>315</v>
      </c>
      <c r="E113" s="13" t="s">
        <v>316</v>
      </c>
      <c r="F113" s="15"/>
      <c r="G113" s="15" t="s">
        <v>251</v>
      </c>
      <c r="H113" s="15"/>
      <c r="I113" s="15"/>
      <c r="J113" s="14">
        <v>78.5333333333333</v>
      </c>
      <c r="K113" s="21"/>
      <c r="L113" s="14">
        <f t="shared" si="2"/>
        <v>0.240833333333333</v>
      </c>
    </row>
    <row r="114" spans="1:12">
      <c r="A114" s="31" t="s">
        <v>101</v>
      </c>
      <c r="B114" s="30" t="s">
        <v>120</v>
      </c>
      <c r="C114" s="41"/>
      <c r="D114" s="15" t="s">
        <v>315</v>
      </c>
      <c r="E114" s="13" t="s">
        <v>316</v>
      </c>
      <c r="F114" s="15"/>
      <c r="G114" s="15" t="s">
        <v>251</v>
      </c>
      <c r="H114" s="15"/>
      <c r="I114" s="15"/>
      <c r="J114" s="14">
        <v>9.38333333333333</v>
      </c>
      <c r="K114" s="21"/>
      <c r="L114" s="14">
        <f t="shared" si="2"/>
        <v>0</v>
      </c>
    </row>
    <row r="115" spans="1:12">
      <c r="A115" s="31" t="s">
        <v>101</v>
      </c>
      <c r="B115" s="30" t="s">
        <v>116</v>
      </c>
      <c r="C115" s="41"/>
      <c r="D115" s="15" t="s">
        <v>315</v>
      </c>
      <c r="E115" s="13" t="s">
        <v>316</v>
      </c>
      <c r="F115" s="15"/>
      <c r="G115" s="15" t="s">
        <v>251</v>
      </c>
      <c r="H115" s="15"/>
      <c r="I115" s="15"/>
      <c r="J115" s="14">
        <v>0</v>
      </c>
      <c r="K115" s="21"/>
      <c r="L115" s="14">
        <f t="shared" si="2"/>
        <v>0</v>
      </c>
    </row>
    <row r="116" spans="1:12">
      <c r="A116" s="31" t="s">
        <v>101</v>
      </c>
      <c r="B116" s="30" t="s">
        <v>128</v>
      </c>
      <c r="C116" s="41"/>
      <c r="D116" s="15" t="s">
        <v>315</v>
      </c>
      <c r="E116" s="13" t="s">
        <v>316</v>
      </c>
      <c r="F116" s="15"/>
      <c r="G116" s="15" t="s">
        <v>251</v>
      </c>
      <c r="H116" s="15"/>
      <c r="I116" s="15"/>
      <c r="J116" s="14">
        <v>60</v>
      </c>
      <c r="K116" s="21"/>
      <c r="L116" s="14">
        <f t="shared" si="2"/>
        <v>0.125</v>
      </c>
    </row>
    <row r="117" spans="1:12">
      <c r="A117" s="31" t="s">
        <v>101</v>
      </c>
      <c r="B117" s="30" t="s">
        <v>113</v>
      </c>
      <c r="C117" s="41"/>
      <c r="D117" s="15" t="s">
        <v>315</v>
      </c>
      <c r="E117" s="13" t="s">
        <v>316</v>
      </c>
      <c r="F117" s="15"/>
      <c r="G117" s="15" t="s">
        <v>251</v>
      </c>
      <c r="H117" s="15"/>
      <c r="I117" s="15"/>
      <c r="J117" s="14">
        <v>60.625</v>
      </c>
      <c r="K117" s="21"/>
      <c r="L117" s="14">
        <f t="shared" ref="L117:L148" si="3">IF(J117&lt;60,0,IF(J117&gt;=100,0.5,(J117*0.05-2)/8))</f>
        <v>0.12890625</v>
      </c>
    </row>
    <row r="118" spans="1:12">
      <c r="A118" s="31" t="s">
        <v>101</v>
      </c>
      <c r="B118" s="30" t="s">
        <v>106</v>
      </c>
      <c r="C118" s="41"/>
      <c r="D118" s="15" t="s">
        <v>315</v>
      </c>
      <c r="E118" s="13" t="s">
        <v>316</v>
      </c>
      <c r="F118" s="15"/>
      <c r="G118" s="15" t="s">
        <v>251</v>
      </c>
      <c r="H118" s="15"/>
      <c r="I118" s="15"/>
      <c r="J118" s="14">
        <v>60.0333333333333</v>
      </c>
      <c r="K118" s="21"/>
      <c r="L118" s="14">
        <f t="shared" si="3"/>
        <v>0.125208333333333</v>
      </c>
    </row>
    <row r="119" spans="1:12">
      <c r="A119" s="31" t="s">
        <v>101</v>
      </c>
      <c r="B119" s="30" t="s">
        <v>117</v>
      </c>
      <c r="C119" s="41"/>
      <c r="D119" s="15" t="s">
        <v>315</v>
      </c>
      <c r="E119" s="13" t="s">
        <v>316</v>
      </c>
      <c r="F119" s="15"/>
      <c r="G119" s="15" t="s">
        <v>251</v>
      </c>
      <c r="H119" s="15"/>
      <c r="I119" s="15"/>
      <c r="J119" s="14">
        <v>70.675</v>
      </c>
      <c r="K119" s="21"/>
      <c r="L119" s="14">
        <f t="shared" si="3"/>
        <v>0.19171875</v>
      </c>
    </row>
    <row r="120" spans="1:12">
      <c r="A120" s="31" t="s">
        <v>101</v>
      </c>
      <c r="B120" s="30" t="s">
        <v>115</v>
      </c>
      <c r="C120" s="41"/>
      <c r="D120" s="15" t="s">
        <v>315</v>
      </c>
      <c r="E120" s="13" t="s">
        <v>316</v>
      </c>
      <c r="F120" s="15"/>
      <c r="G120" s="15" t="s">
        <v>251</v>
      </c>
      <c r="H120" s="15"/>
      <c r="I120" s="15"/>
      <c r="J120" s="14">
        <v>61.1083333333333</v>
      </c>
      <c r="K120" s="21"/>
      <c r="L120" s="14">
        <f t="shared" si="3"/>
        <v>0.131927083333333</v>
      </c>
    </row>
    <row r="121" spans="1:12">
      <c r="A121" s="31" t="s">
        <v>101</v>
      </c>
      <c r="B121" s="30" t="s">
        <v>112</v>
      </c>
      <c r="C121" s="41"/>
      <c r="D121" s="15" t="s">
        <v>315</v>
      </c>
      <c r="E121" s="13" t="s">
        <v>316</v>
      </c>
      <c r="F121" s="15"/>
      <c r="G121" s="15" t="s">
        <v>251</v>
      </c>
      <c r="H121" s="15"/>
      <c r="I121" s="15"/>
      <c r="J121" s="14">
        <v>100</v>
      </c>
      <c r="K121" s="21"/>
      <c r="L121" s="14">
        <f t="shared" si="3"/>
        <v>0.5</v>
      </c>
    </row>
    <row r="122" spans="1:12">
      <c r="A122" s="31" t="s">
        <v>101</v>
      </c>
      <c r="B122" s="30" t="s">
        <v>131</v>
      </c>
      <c r="C122" s="41"/>
      <c r="D122" s="15" t="s">
        <v>315</v>
      </c>
      <c r="E122" s="13" t="s">
        <v>316</v>
      </c>
      <c r="F122" s="15"/>
      <c r="G122" s="15" t="s">
        <v>251</v>
      </c>
      <c r="H122" s="15"/>
      <c r="I122" s="15"/>
      <c r="J122" s="14">
        <v>47.7083333333333</v>
      </c>
      <c r="K122" s="21"/>
      <c r="L122" s="14">
        <f t="shared" si="3"/>
        <v>0</v>
      </c>
    </row>
    <row r="123" spans="1:12">
      <c r="A123" s="31" t="s">
        <v>101</v>
      </c>
      <c r="B123" s="30" t="s">
        <v>121</v>
      </c>
      <c r="C123" s="41"/>
      <c r="D123" s="15" t="s">
        <v>315</v>
      </c>
      <c r="E123" s="13" t="s">
        <v>316</v>
      </c>
      <c r="F123" s="15"/>
      <c r="G123" s="15" t="s">
        <v>251</v>
      </c>
      <c r="H123" s="15"/>
      <c r="I123" s="15"/>
      <c r="J123" s="14">
        <v>81.7583333333333</v>
      </c>
      <c r="K123" s="21"/>
      <c r="L123" s="14">
        <f t="shared" si="3"/>
        <v>0.260989583333333</v>
      </c>
    </row>
    <row r="124" spans="1:12">
      <c r="A124" s="31" t="s">
        <v>101</v>
      </c>
      <c r="B124" s="30" t="s">
        <v>127</v>
      </c>
      <c r="C124" s="41"/>
      <c r="D124" s="15" t="s">
        <v>315</v>
      </c>
      <c r="E124" s="13" t="s">
        <v>316</v>
      </c>
      <c r="F124" s="15"/>
      <c r="G124" s="15" t="s">
        <v>251</v>
      </c>
      <c r="H124" s="15"/>
      <c r="I124" s="15"/>
      <c r="J124" s="14">
        <v>56.25</v>
      </c>
      <c r="K124" s="21"/>
      <c r="L124" s="14">
        <f t="shared" si="3"/>
        <v>0</v>
      </c>
    </row>
    <row r="125" spans="1:12">
      <c r="A125" s="31" t="s">
        <v>101</v>
      </c>
      <c r="B125" s="30" t="s">
        <v>122</v>
      </c>
      <c r="C125" s="41"/>
      <c r="D125" s="15" t="s">
        <v>315</v>
      </c>
      <c r="E125" s="13" t="s">
        <v>316</v>
      </c>
      <c r="F125" s="15"/>
      <c r="G125" s="15" t="s">
        <v>251</v>
      </c>
      <c r="H125" s="15"/>
      <c r="I125" s="15"/>
      <c r="J125" s="14">
        <v>60.275</v>
      </c>
      <c r="K125" s="21"/>
      <c r="L125" s="14">
        <f t="shared" si="3"/>
        <v>0.12671875</v>
      </c>
    </row>
    <row r="126" spans="1:12">
      <c r="A126" s="31" t="s">
        <v>101</v>
      </c>
      <c r="B126" s="30" t="s">
        <v>114</v>
      </c>
      <c r="C126" s="41"/>
      <c r="D126" s="15" t="s">
        <v>315</v>
      </c>
      <c r="E126" s="13" t="s">
        <v>316</v>
      </c>
      <c r="F126" s="15"/>
      <c r="G126" s="15" t="s">
        <v>251</v>
      </c>
      <c r="H126" s="15"/>
      <c r="I126" s="15"/>
      <c r="J126" s="14">
        <v>60.0583333333333</v>
      </c>
      <c r="K126" s="21"/>
      <c r="L126" s="14">
        <f t="shared" si="3"/>
        <v>0.125364583333333</v>
      </c>
    </row>
    <row r="127" spans="1:12">
      <c r="A127" s="31" t="s">
        <v>101</v>
      </c>
      <c r="B127" s="30" t="s">
        <v>133</v>
      </c>
      <c r="C127" s="41"/>
      <c r="D127" s="15" t="s">
        <v>315</v>
      </c>
      <c r="E127" s="13" t="s">
        <v>316</v>
      </c>
      <c r="F127" s="15"/>
      <c r="G127" s="15" t="s">
        <v>251</v>
      </c>
      <c r="H127" s="15"/>
      <c r="I127" s="15"/>
      <c r="J127" s="14">
        <v>8.30833333333333</v>
      </c>
      <c r="K127" s="21"/>
      <c r="L127" s="14">
        <f t="shared" si="3"/>
        <v>0</v>
      </c>
    </row>
    <row r="128" spans="1:12">
      <c r="A128" s="31" t="s">
        <v>101</v>
      </c>
      <c r="B128" s="30" t="s">
        <v>109</v>
      </c>
      <c r="C128" s="41"/>
      <c r="D128" s="15" t="s">
        <v>315</v>
      </c>
      <c r="E128" s="13" t="s">
        <v>316</v>
      </c>
      <c r="F128" s="15"/>
      <c r="G128" s="15" t="s">
        <v>251</v>
      </c>
      <c r="H128" s="15"/>
      <c r="I128" s="15"/>
      <c r="J128" s="14">
        <v>85.95</v>
      </c>
      <c r="K128" s="21"/>
      <c r="L128" s="14">
        <f t="shared" si="3"/>
        <v>0.2871875</v>
      </c>
    </row>
    <row r="129" spans="1:12">
      <c r="A129" s="31" t="s">
        <v>101</v>
      </c>
      <c r="B129" s="30" t="s">
        <v>104</v>
      </c>
      <c r="C129" s="41"/>
      <c r="D129" s="15" t="s">
        <v>315</v>
      </c>
      <c r="E129" s="13" t="s">
        <v>316</v>
      </c>
      <c r="F129" s="15"/>
      <c r="G129" s="15" t="s">
        <v>251</v>
      </c>
      <c r="H129" s="15"/>
      <c r="I129" s="15"/>
      <c r="J129" s="14">
        <v>96.1083333333333</v>
      </c>
      <c r="K129" s="21"/>
      <c r="L129" s="14">
        <f t="shared" si="3"/>
        <v>0.350677083333333</v>
      </c>
    </row>
    <row r="130" spans="1:12">
      <c r="A130" s="31" t="s">
        <v>101</v>
      </c>
      <c r="B130" s="30" t="s">
        <v>132</v>
      </c>
      <c r="C130" s="41"/>
      <c r="D130" s="15" t="s">
        <v>315</v>
      </c>
      <c r="E130" s="13" t="s">
        <v>316</v>
      </c>
      <c r="F130" s="15"/>
      <c r="G130" s="15" t="s">
        <v>251</v>
      </c>
      <c r="H130" s="15"/>
      <c r="I130" s="15"/>
      <c r="J130" s="14">
        <v>68.4166666666667</v>
      </c>
      <c r="K130" s="21"/>
      <c r="L130" s="14">
        <f t="shared" si="3"/>
        <v>0.177604166666667</v>
      </c>
    </row>
    <row r="131" spans="1:12">
      <c r="A131" s="31" t="s">
        <v>101</v>
      </c>
      <c r="B131" s="30" t="s">
        <v>130</v>
      </c>
      <c r="C131" s="41"/>
      <c r="D131" s="15" t="s">
        <v>315</v>
      </c>
      <c r="E131" s="13" t="s">
        <v>316</v>
      </c>
      <c r="F131" s="15"/>
      <c r="G131" s="15" t="s">
        <v>251</v>
      </c>
      <c r="H131" s="15"/>
      <c r="I131" s="15"/>
      <c r="J131" s="14">
        <v>60</v>
      </c>
      <c r="K131" s="21"/>
      <c r="L131" s="14">
        <f t="shared" si="3"/>
        <v>0.125</v>
      </c>
    </row>
    <row r="132" spans="1:12">
      <c r="A132" s="31" t="s">
        <v>101</v>
      </c>
      <c r="B132" s="30" t="s">
        <v>125</v>
      </c>
      <c r="C132" s="41"/>
      <c r="D132" s="15" t="s">
        <v>315</v>
      </c>
      <c r="E132" s="13" t="s">
        <v>316</v>
      </c>
      <c r="F132" s="15"/>
      <c r="G132" s="15" t="s">
        <v>251</v>
      </c>
      <c r="H132" s="15"/>
      <c r="I132" s="15"/>
      <c r="J132" s="14">
        <v>60</v>
      </c>
      <c r="K132" s="21"/>
      <c r="L132" s="14">
        <f t="shared" si="3"/>
        <v>0.125</v>
      </c>
    </row>
    <row r="133" spans="1:12">
      <c r="A133" s="31" t="s">
        <v>101</v>
      </c>
      <c r="B133" s="30" t="s">
        <v>119</v>
      </c>
      <c r="C133" s="41"/>
      <c r="D133" s="15" t="s">
        <v>315</v>
      </c>
      <c r="E133" s="13" t="s">
        <v>316</v>
      </c>
      <c r="F133" s="15"/>
      <c r="G133" s="15" t="s">
        <v>251</v>
      </c>
      <c r="H133" s="15"/>
      <c r="I133" s="15"/>
      <c r="J133" s="14">
        <v>60.9</v>
      </c>
      <c r="K133" s="21"/>
      <c r="L133" s="14">
        <f t="shared" si="3"/>
        <v>0.130625</v>
      </c>
    </row>
    <row r="134" spans="1:12">
      <c r="A134" s="31" t="s">
        <v>101</v>
      </c>
      <c r="B134" s="30" t="s">
        <v>105</v>
      </c>
      <c r="C134" s="41"/>
      <c r="D134" s="15" t="s">
        <v>315</v>
      </c>
      <c r="E134" s="13" t="s">
        <v>316</v>
      </c>
      <c r="F134" s="15"/>
      <c r="G134" s="15" t="s">
        <v>251</v>
      </c>
      <c r="H134" s="15"/>
      <c r="I134" s="15"/>
      <c r="J134" s="14">
        <v>80.9416666666667</v>
      </c>
      <c r="K134" s="21"/>
      <c r="L134" s="14">
        <f t="shared" si="3"/>
        <v>0.255885416666667</v>
      </c>
    </row>
    <row r="135" spans="1:12">
      <c r="A135" s="31" t="s">
        <v>101</v>
      </c>
      <c r="B135" s="30" t="s">
        <v>118</v>
      </c>
      <c r="C135" s="41"/>
      <c r="D135" s="15" t="s">
        <v>315</v>
      </c>
      <c r="E135" s="13" t="s">
        <v>316</v>
      </c>
      <c r="F135" s="15"/>
      <c r="G135" s="15" t="s">
        <v>251</v>
      </c>
      <c r="H135" s="15"/>
      <c r="I135" s="15"/>
      <c r="J135" s="14">
        <v>71.3916666666667</v>
      </c>
      <c r="K135" s="21"/>
      <c r="L135" s="14">
        <f t="shared" si="3"/>
        <v>0.196197916666667</v>
      </c>
    </row>
    <row r="136" spans="1:12">
      <c r="A136" s="31" t="s">
        <v>101</v>
      </c>
      <c r="B136" s="30" t="s">
        <v>103</v>
      </c>
      <c r="C136" s="41"/>
      <c r="D136" s="15" t="s">
        <v>315</v>
      </c>
      <c r="E136" s="13" t="s">
        <v>316</v>
      </c>
      <c r="F136" s="15"/>
      <c r="G136" s="15" t="s">
        <v>251</v>
      </c>
      <c r="H136" s="15"/>
      <c r="I136" s="15"/>
      <c r="J136" s="14">
        <v>66.7333333333333</v>
      </c>
      <c r="K136" s="21"/>
      <c r="L136" s="14">
        <f t="shared" si="3"/>
        <v>0.167083333333333</v>
      </c>
    </row>
    <row r="137" spans="1:12">
      <c r="A137" s="31" t="s">
        <v>101</v>
      </c>
      <c r="B137" s="30" t="s">
        <v>107</v>
      </c>
      <c r="C137" s="41"/>
      <c r="D137" s="15" t="s">
        <v>315</v>
      </c>
      <c r="E137" s="13" t="s">
        <v>316</v>
      </c>
      <c r="F137" s="15"/>
      <c r="G137" s="15" t="s">
        <v>251</v>
      </c>
      <c r="H137" s="15"/>
      <c r="I137" s="15"/>
      <c r="J137" s="14">
        <v>63.75</v>
      </c>
      <c r="K137" s="21"/>
      <c r="L137" s="14">
        <f t="shared" si="3"/>
        <v>0.1484375</v>
      </c>
    </row>
    <row r="138" spans="1:12">
      <c r="A138" s="31" t="s">
        <v>101</v>
      </c>
      <c r="B138" s="30" t="s">
        <v>110</v>
      </c>
      <c r="C138" s="41"/>
      <c r="D138" s="15" t="s">
        <v>315</v>
      </c>
      <c r="E138" s="13" t="s">
        <v>316</v>
      </c>
      <c r="F138" s="15"/>
      <c r="G138" s="15" t="s">
        <v>251</v>
      </c>
      <c r="H138" s="15"/>
      <c r="I138" s="15"/>
      <c r="J138" s="14">
        <v>70</v>
      </c>
      <c r="K138" s="21"/>
      <c r="L138" s="14">
        <f t="shared" si="3"/>
        <v>0.1875</v>
      </c>
    </row>
    <row r="139" spans="1:12">
      <c r="A139" s="31" t="s">
        <v>101</v>
      </c>
      <c r="B139" s="30" t="s">
        <v>108</v>
      </c>
      <c r="C139" s="41"/>
      <c r="D139" s="15" t="s">
        <v>315</v>
      </c>
      <c r="E139" s="13" t="s">
        <v>316</v>
      </c>
      <c r="F139" s="15"/>
      <c r="G139" s="15" t="s">
        <v>251</v>
      </c>
      <c r="H139" s="15"/>
      <c r="I139" s="15"/>
      <c r="J139" s="14">
        <v>67.5</v>
      </c>
      <c r="K139" s="21"/>
      <c r="L139" s="14">
        <f t="shared" si="3"/>
        <v>0.171875</v>
      </c>
    </row>
    <row r="140" spans="1:12">
      <c r="A140" s="31" t="s">
        <v>101</v>
      </c>
      <c r="B140" s="30" t="s">
        <v>102</v>
      </c>
      <c r="C140" s="41"/>
      <c r="D140" s="15" t="s">
        <v>315</v>
      </c>
      <c r="E140" s="13" t="s">
        <v>316</v>
      </c>
      <c r="F140" s="15"/>
      <c r="G140" s="15" t="s">
        <v>251</v>
      </c>
      <c r="H140" s="15"/>
      <c r="I140" s="15"/>
      <c r="J140" s="14">
        <v>61.75</v>
      </c>
      <c r="K140" s="21"/>
      <c r="L140" s="14">
        <f t="shared" si="3"/>
        <v>0.1359375</v>
      </c>
    </row>
    <row r="141" spans="1:12">
      <c r="A141" s="31" t="s">
        <v>101</v>
      </c>
      <c r="B141" s="30" t="s">
        <v>129</v>
      </c>
      <c r="C141" s="41"/>
      <c r="D141" s="15" t="s">
        <v>315</v>
      </c>
      <c r="E141" s="13" t="s">
        <v>316</v>
      </c>
      <c r="F141" s="15"/>
      <c r="G141" s="15" t="s">
        <v>251</v>
      </c>
      <c r="H141" s="15"/>
      <c r="I141" s="15"/>
      <c r="J141" s="14">
        <v>82.075</v>
      </c>
      <c r="K141" s="21"/>
      <c r="L141" s="14">
        <f t="shared" si="3"/>
        <v>0.26296875</v>
      </c>
    </row>
    <row r="142" spans="1:12">
      <c r="A142" s="31" t="s">
        <v>101</v>
      </c>
      <c r="B142" s="30" t="s">
        <v>126</v>
      </c>
      <c r="C142" s="41"/>
      <c r="D142" s="15" t="s">
        <v>315</v>
      </c>
      <c r="E142" s="13" t="s">
        <v>316</v>
      </c>
      <c r="F142" s="15"/>
      <c r="G142" s="15" t="s">
        <v>251</v>
      </c>
      <c r="H142" s="15"/>
      <c r="I142" s="15"/>
      <c r="J142" s="14">
        <v>62.3416666666667</v>
      </c>
      <c r="K142" s="21"/>
      <c r="L142" s="14">
        <f t="shared" si="3"/>
        <v>0.139635416666667</v>
      </c>
    </row>
    <row r="143" spans="1:12">
      <c r="A143" s="31" t="s">
        <v>101</v>
      </c>
      <c r="B143" s="30" t="s">
        <v>111</v>
      </c>
      <c r="C143" s="41"/>
      <c r="D143" s="15" t="s">
        <v>315</v>
      </c>
      <c r="E143" s="13" t="s">
        <v>316</v>
      </c>
      <c r="F143" s="15"/>
      <c r="G143" s="15" t="s">
        <v>251</v>
      </c>
      <c r="H143" s="15"/>
      <c r="I143" s="15"/>
      <c r="J143" s="14">
        <v>60.03</v>
      </c>
      <c r="K143" s="21"/>
      <c r="L143" s="14">
        <f t="shared" si="3"/>
        <v>0.1251875</v>
      </c>
    </row>
    <row r="144" spans="1:12">
      <c r="A144" s="31" t="s">
        <v>101</v>
      </c>
      <c r="B144" s="30" t="s">
        <v>318</v>
      </c>
      <c r="C144" s="41"/>
      <c r="D144" s="15" t="s">
        <v>315</v>
      </c>
      <c r="E144" s="13" t="s">
        <v>316</v>
      </c>
      <c r="F144" s="15"/>
      <c r="G144" s="15" t="s">
        <v>251</v>
      </c>
      <c r="H144" s="15"/>
      <c r="I144" s="15"/>
      <c r="J144" s="14">
        <v>60.4166666666667</v>
      </c>
      <c r="K144" s="21"/>
      <c r="L144" s="14">
        <f t="shared" si="3"/>
        <v>0.127604166666667</v>
      </c>
    </row>
    <row r="145" spans="1:12">
      <c r="A145" s="31" t="s">
        <v>101</v>
      </c>
      <c r="B145" s="30" t="s">
        <v>319</v>
      </c>
      <c r="C145" s="41"/>
      <c r="D145" s="15" t="s">
        <v>315</v>
      </c>
      <c r="E145" s="13" t="s">
        <v>316</v>
      </c>
      <c r="F145" s="15"/>
      <c r="G145" s="15" t="s">
        <v>251</v>
      </c>
      <c r="H145" s="15"/>
      <c r="I145" s="15"/>
      <c r="J145" s="14">
        <v>100</v>
      </c>
      <c r="K145" s="21"/>
      <c r="L145" s="14">
        <f t="shared" si="3"/>
        <v>0.5</v>
      </c>
    </row>
    <row r="146" spans="1:12">
      <c r="A146" s="31" t="s">
        <v>134</v>
      </c>
      <c r="B146" s="30" t="s">
        <v>144</v>
      </c>
      <c r="C146" s="41"/>
      <c r="D146" s="15" t="s">
        <v>315</v>
      </c>
      <c r="E146" s="13" t="s">
        <v>316</v>
      </c>
      <c r="F146" s="15"/>
      <c r="G146" s="15" t="s">
        <v>251</v>
      </c>
      <c r="H146" s="15"/>
      <c r="I146" s="15"/>
      <c r="J146" s="14">
        <v>60</v>
      </c>
      <c r="K146" s="21"/>
      <c r="L146" s="14">
        <f t="shared" si="3"/>
        <v>0.125</v>
      </c>
    </row>
    <row r="147" spans="1:12">
      <c r="A147" s="31" t="s">
        <v>134</v>
      </c>
      <c r="B147" s="30" t="s">
        <v>163</v>
      </c>
      <c r="C147" s="41"/>
      <c r="D147" s="15" t="s">
        <v>315</v>
      </c>
      <c r="E147" s="13" t="s">
        <v>316</v>
      </c>
      <c r="F147" s="15"/>
      <c r="G147" s="15" t="s">
        <v>251</v>
      </c>
      <c r="H147" s="15"/>
      <c r="I147" s="15"/>
      <c r="J147" s="14">
        <v>60</v>
      </c>
      <c r="K147" s="21"/>
      <c r="L147" s="14">
        <f t="shared" si="3"/>
        <v>0.125</v>
      </c>
    </row>
    <row r="148" spans="1:12">
      <c r="A148" s="31" t="s">
        <v>134</v>
      </c>
      <c r="B148" s="30" t="s">
        <v>164</v>
      </c>
      <c r="C148" s="41"/>
      <c r="D148" s="15" t="s">
        <v>315</v>
      </c>
      <c r="E148" s="13" t="s">
        <v>316</v>
      </c>
      <c r="F148" s="15"/>
      <c r="G148" s="15" t="s">
        <v>251</v>
      </c>
      <c r="H148" s="15"/>
      <c r="I148" s="15"/>
      <c r="J148" s="14">
        <v>0</v>
      </c>
      <c r="K148" s="21"/>
      <c r="L148" s="14">
        <f t="shared" si="3"/>
        <v>0</v>
      </c>
    </row>
    <row r="149" spans="1:12">
      <c r="A149" s="31" t="s">
        <v>134</v>
      </c>
      <c r="B149" s="30" t="s">
        <v>157</v>
      </c>
      <c r="C149" s="41"/>
      <c r="D149" s="15" t="s">
        <v>315</v>
      </c>
      <c r="E149" s="13" t="s">
        <v>316</v>
      </c>
      <c r="F149" s="15"/>
      <c r="G149" s="15" t="s">
        <v>251</v>
      </c>
      <c r="H149" s="15"/>
      <c r="I149" s="15"/>
      <c r="J149" s="14">
        <v>60</v>
      </c>
      <c r="K149" s="21"/>
      <c r="L149" s="14">
        <f t="shared" ref="L149:L180" si="4">IF(J149&lt;60,0,IF(J149&gt;=100,0.5,(J149*0.05-2)/8))</f>
        <v>0.125</v>
      </c>
    </row>
    <row r="150" spans="1:12">
      <c r="A150" s="31" t="s">
        <v>134</v>
      </c>
      <c r="B150" s="30" t="s">
        <v>156</v>
      </c>
      <c r="C150" s="41"/>
      <c r="D150" s="15" t="s">
        <v>315</v>
      </c>
      <c r="E150" s="13" t="s">
        <v>316</v>
      </c>
      <c r="F150" s="15"/>
      <c r="G150" s="15" t="s">
        <v>251</v>
      </c>
      <c r="H150" s="15"/>
      <c r="I150" s="15"/>
      <c r="J150" s="14">
        <v>60.5916666666667</v>
      </c>
      <c r="K150" s="21"/>
      <c r="L150" s="14">
        <f t="shared" si="4"/>
        <v>0.128697916666667</v>
      </c>
    </row>
    <row r="151" spans="1:12">
      <c r="A151" s="31" t="s">
        <v>134</v>
      </c>
      <c r="B151" s="30" t="s">
        <v>154</v>
      </c>
      <c r="C151" s="41"/>
      <c r="D151" s="15" t="s">
        <v>315</v>
      </c>
      <c r="E151" s="13" t="s">
        <v>316</v>
      </c>
      <c r="F151" s="15"/>
      <c r="G151" s="15" t="s">
        <v>251</v>
      </c>
      <c r="H151" s="15"/>
      <c r="I151" s="15"/>
      <c r="J151" s="14">
        <v>71.25</v>
      </c>
      <c r="K151" s="21"/>
      <c r="L151" s="14">
        <f t="shared" si="4"/>
        <v>0.1953125</v>
      </c>
    </row>
    <row r="152" spans="1:12">
      <c r="A152" s="31" t="s">
        <v>134</v>
      </c>
      <c r="B152" s="30" t="s">
        <v>155</v>
      </c>
      <c r="C152" s="41"/>
      <c r="D152" s="15" t="s">
        <v>315</v>
      </c>
      <c r="E152" s="13" t="s">
        <v>316</v>
      </c>
      <c r="F152" s="15"/>
      <c r="G152" s="15" t="s">
        <v>251</v>
      </c>
      <c r="H152" s="15"/>
      <c r="I152" s="15"/>
      <c r="J152" s="14">
        <v>80.725</v>
      </c>
      <c r="K152" s="21"/>
      <c r="L152" s="14">
        <f t="shared" si="4"/>
        <v>0.25453125</v>
      </c>
    </row>
    <row r="153" spans="1:12">
      <c r="A153" s="31" t="s">
        <v>134</v>
      </c>
      <c r="B153" s="30" t="s">
        <v>145</v>
      </c>
      <c r="C153" s="41"/>
      <c r="D153" s="15" t="s">
        <v>315</v>
      </c>
      <c r="E153" s="13" t="s">
        <v>316</v>
      </c>
      <c r="F153" s="15"/>
      <c r="G153" s="15" t="s">
        <v>251</v>
      </c>
      <c r="H153" s="15"/>
      <c r="I153" s="15"/>
      <c r="J153" s="14">
        <v>78.75</v>
      </c>
      <c r="K153" s="21"/>
      <c r="L153" s="14">
        <f t="shared" si="4"/>
        <v>0.2421875</v>
      </c>
    </row>
    <row r="154" spans="1:12">
      <c r="A154" s="31" t="s">
        <v>134</v>
      </c>
      <c r="B154" s="30" t="s">
        <v>138</v>
      </c>
      <c r="C154" s="41"/>
      <c r="D154" s="15" t="s">
        <v>315</v>
      </c>
      <c r="E154" s="13" t="s">
        <v>316</v>
      </c>
      <c r="F154" s="15"/>
      <c r="G154" s="15" t="s">
        <v>251</v>
      </c>
      <c r="H154" s="15"/>
      <c r="I154" s="15"/>
      <c r="J154" s="14">
        <v>78.75</v>
      </c>
      <c r="K154" s="21"/>
      <c r="L154" s="14">
        <f t="shared" si="4"/>
        <v>0.2421875</v>
      </c>
    </row>
    <row r="155" spans="1:12">
      <c r="A155" s="31" t="s">
        <v>134</v>
      </c>
      <c r="B155" s="30" t="s">
        <v>146</v>
      </c>
      <c r="C155" s="41"/>
      <c r="D155" s="15" t="s">
        <v>315</v>
      </c>
      <c r="E155" s="13" t="s">
        <v>316</v>
      </c>
      <c r="F155" s="15"/>
      <c r="G155" s="15" t="s">
        <v>251</v>
      </c>
      <c r="H155" s="15"/>
      <c r="I155" s="15"/>
      <c r="J155" s="14">
        <v>60.0583333333333</v>
      </c>
      <c r="K155" s="21"/>
      <c r="L155" s="14">
        <f t="shared" si="4"/>
        <v>0.125364583333333</v>
      </c>
    </row>
    <row r="156" spans="1:12">
      <c r="A156" s="31" t="s">
        <v>134</v>
      </c>
      <c r="B156" s="30" t="s">
        <v>147</v>
      </c>
      <c r="C156" s="41"/>
      <c r="D156" s="15" t="s">
        <v>315</v>
      </c>
      <c r="E156" s="13" t="s">
        <v>316</v>
      </c>
      <c r="F156" s="15"/>
      <c r="G156" s="15" t="s">
        <v>251</v>
      </c>
      <c r="H156" s="15"/>
      <c r="I156" s="15"/>
      <c r="J156" s="14">
        <v>60.1083333333333</v>
      </c>
      <c r="K156" s="21"/>
      <c r="L156" s="14">
        <f t="shared" si="4"/>
        <v>0.125677083333333</v>
      </c>
    </row>
    <row r="157" spans="1:12">
      <c r="A157" s="31" t="s">
        <v>134</v>
      </c>
      <c r="B157" s="30" t="s">
        <v>162</v>
      </c>
      <c r="C157" s="41"/>
      <c r="D157" s="15" t="s">
        <v>315</v>
      </c>
      <c r="E157" s="13" t="s">
        <v>316</v>
      </c>
      <c r="F157" s="15"/>
      <c r="G157" s="15" t="s">
        <v>251</v>
      </c>
      <c r="H157" s="15"/>
      <c r="I157" s="15"/>
      <c r="J157" s="14">
        <v>60.025</v>
      </c>
      <c r="K157" s="21"/>
      <c r="L157" s="14">
        <f t="shared" si="4"/>
        <v>0.12515625</v>
      </c>
    </row>
    <row r="158" spans="1:12">
      <c r="A158" s="31" t="s">
        <v>134</v>
      </c>
      <c r="B158" s="30" t="s">
        <v>159</v>
      </c>
      <c r="C158" s="41"/>
      <c r="D158" s="15" t="s">
        <v>315</v>
      </c>
      <c r="E158" s="13" t="s">
        <v>316</v>
      </c>
      <c r="F158" s="15"/>
      <c r="G158" s="15" t="s">
        <v>251</v>
      </c>
      <c r="H158" s="15"/>
      <c r="I158" s="15"/>
      <c r="J158" s="14">
        <v>60.025</v>
      </c>
      <c r="K158" s="21"/>
      <c r="L158" s="14">
        <f t="shared" si="4"/>
        <v>0.12515625</v>
      </c>
    </row>
    <row r="159" spans="1:12">
      <c r="A159" s="31" t="s">
        <v>134</v>
      </c>
      <c r="B159" s="30" t="s">
        <v>166</v>
      </c>
      <c r="C159" s="41"/>
      <c r="D159" s="15" t="s">
        <v>315</v>
      </c>
      <c r="E159" s="13" t="s">
        <v>316</v>
      </c>
      <c r="F159" s="15"/>
      <c r="G159" s="15" t="s">
        <v>251</v>
      </c>
      <c r="H159" s="15"/>
      <c r="I159" s="15"/>
      <c r="J159" s="14">
        <v>60</v>
      </c>
      <c r="K159" s="21"/>
      <c r="L159" s="14">
        <f t="shared" si="4"/>
        <v>0.125</v>
      </c>
    </row>
    <row r="160" spans="1:12">
      <c r="A160" s="31" t="s">
        <v>134</v>
      </c>
      <c r="B160" s="30" t="s">
        <v>136</v>
      </c>
      <c r="C160" s="41"/>
      <c r="D160" s="15" t="s">
        <v>315</v>
      </c>
      <c r="E160" s="13" t="s">
        <v>316</v>
      </c>
      <c r="F160" s="15"/>
      <c r="G160" s="15" t="s">
        <v>251</v>
      </c>
      <c r="H160" s="15"/>
      <c r="I160" s="15"/>
      <c r="J160" s="14">
        <v>100</v>
      </c>
      <c r="K160" s="21"/>
      <c r="L160" s="14">
        <f t="shared" si="4"/>
        <v>0.5</v>
      </c>
    </row>
    <row r="161" spans="1:12">
      <c r="A161" s="31" t="s">
        <v>134</v>
      </c>
      <c r="B161" s="30" t="s">
        <v>142</v>
      </c>
      <c r="C161" s="41"/>
      <c r="D161" s="15" t="s">
        <v>315</v>
      </c>
      <c r="E161" s="13" t="s">
        <v>316</v>
      </c>
      <c r="F161" s="15"/>
      <c r="G161" s="15" t="s">
        <v>251</v>
      </c>
      <c r="H161" s="15"/>
      <c r="I161" s="15"/>
      <c r="J161" s="14">
        <v>93.74</v>
      </c>
      <c r="K161" s="21"/>
      <c r="L161" s="14">
        <f t="shared" si="4"/>
        <v>0.335875</v>
      </c>
    </row>
    <row r="162" spans="1:12">
      <c r="A162" s="31" t="s">
        <v>134</v>
      </c>
      <c r="B162" s="30" t="s">
        <v>158</v>
      </c>
      <c r="C162" s="41"/>
      <c r="D162" s="15" t="s">
        <v>315</v>
      </c>
      <c r="E162" s="13" t="s">
        <v>316</v>
      </c>
      <c r="F162" s="15"/>
      <c r="G162" s="15" t="s">
        <v>251</v>
      </c>
      <c r="H162" s="15"/>
      <c r="I162" s="15"/>
      <c r="J162" s="14">
        <v>60</v>
      </c>
      <c r="K162" s="21"/>
      <c r="L162" s="14">
        <f t="shared" si="4"/>
        <v>0.125</v>
      </c>
    </row>
    <row r="163" spans="1:12">
      <c r="A163" s="31" t="s">
        <v>134</v>
      </c>
      <c r="B163" s="30" t="s">
        <v>148</v>
      </c>
      <c r="C163" s="41"/>
      <c r="D163" s="15" t="s">
        <v>315</v>
      </c>
      <c r="E163" s="13" t="s">
        <v>316</v>
      </c>
      <c r="F163" s="15"/>
      <c r="G163" s="15" t="s">
        <v>251</v>
      </c>
      <c r="H163" s="15"/>
      <c r="I163" s="15"/>
      <c r="J163" s="14">
        <v>63.0083333333333</v>
      </c>
      <c r="K163" s="21"/>
      <c r="L163" s="14">
        <f t="shared" si="4"/>
        <v>0.143802083333333</v>
      </c>
    </row>
    <row r="164" spans="1:12">
      <c r="A164" s="31" t="s">
        <v>134</v>
      </c>
      <c r="B164" s="30" t="s">
        <v>165</v>
      </c>
      <c r="C164" s="41"/>
      <c r="D164" s="15" t="s">
        <v>315</v>
      </c>
      <c r="E164" s="13" t="s">
        <v>316</v>
      </c>
      <c r="F164" s="15"/>
      <c r="G164" s="15" t="s">
        <v>251</v>
      </c>
      <c r="H164" s="15"/>
      <c r="I164" s="15"/>
      <c r="J164" s="14">
        <v>0</v>
      </c>
      <c r="K164" s="21"/>
      <c r="L164" s="14">
        <f t="shared" si="4"/>
        <v>0</v>
      </c>
    </row>
    <row r="165" spans="1:12">
      <c r="A165" s="31" t="s">
        <v>134</v>
      </c>
      <c r="B165" s="30" t="s">
        <v>135</v>
      </c>
      <c r="C165" s="41"/>
      <c r="D165" s="15" t="s">
        <v>315</v>
      </c>
      <c r="E165" s="13" t="s">
        <v>316</v>
      </c>
      <c r="F165" s="15"/>
      <c r="G165" s="15" t="s">
        <v>251</v>
      </c>
      <c r="H165" s="15"/>
      <c r="I165" s="15"/>
      <c r="J165" s="14">
        <v>100</v>
      </c>
      <c r="K165" s="21"/>
      <c r="L165" s="14">
        <f t="shared" si="4"/>
        <v>0.5</v>
      </c>
    </row>
    <row r="166" spans="1:12">
      <c r="A166" s="31" t="s">
        <v>134</v>
      </c>
      <c r="B166" s="30" t="s">
        <v>167</v>
      </c>
      <c r="C166" s="41"/>
      <c r="D166" s="15" t="s">
        <v>315</v>
      </c>
      <c r="E166" s="13" t="s">
        <v>316</v>
      </c>
      <c r="F166" s="15"/>
      <c r="G166" s="15" t="s">
        <v>251</v>
      </c>
      <c r="H166" s="15"/>
      <c r="I166" s="15"/>
      <c r="J166" s="14">
        <v>10.4166666666667</v>
      </c>
      <c r="K166" s="21"/>
      <c r="L166" s="14">
        <f t="shared" si="4"/>
        <v>0</v>
      </c>
    </row>
    <row r="167" spans="1:12">
      <c r="A167" s="31" t="s">
        <v>134</v>
      </c>
      <c r="B167" s="30" t="s">
        <v>152</v>
      </c>
      <c r="C167" s="41"/>
      <c r="D167" s="15" t="s">
        <v>315</v>
      </c>
      <c r="E167" s="13" t="s">
        <v>316</v>
      </c>
      <c r="F167" s="15"/>
      <c r="G167" s="15" t="s">
        <v>251</v>
      </c>
      <c r="H167" s="15"/>
      <c r="I167" s="15"/>
      <c r="J167" s="14">
        <v>100</v>
      </c>
      <c r="K167" s="21"/>
      <c r="L167" s="14">
        <f t="shared" si="4"/>
        <v>0.5</v>
      </c>
    </row>
    <row r="168" spans="1:12">
      <c r="A168" s="31" t="s">
        <v>134</v>
      </c>
      <c r="B168" s="30" t="s">
        <v>140</v>
      </c>
      <c r="C168" s="41"/>
      <c r="D168" s="15" t="s">
        <v>315</v>
      </c>
      <c r="E168" s="13" t="s">
        <v>316</v>
      </c>
      <c r="F168" s="15"/>
      <c r="G168" s="15" t="s">
        <v>251</v>
      </c>
      <c r="H168" s="15"/>
      <c r="I168" s="15"/>
      <c r="J168" s="14">
        <v>60.5583333333333</v>
      </c>
      <c r="K168" s="21"/>
      <c r="L168" s="14">
        <f t="shared" si="4"/>
        <v>0.128489583333333</v>
      </c>
    </row>
    <row r="169" spans="1:12">
      <c r="A169" s="31" t="s">
        <v>134</v>
      </c>
      <c r="B169" s="30" t="s">
        <v>149</v>
      </c>
      <c r="C169" s="41"/>
      <c r="D169" s="15" t="s">
        <v>315</v>
      </c>
      <c r="E169" s="13" t="s">
        <v>316</v>
      </c>
      <c r="F169" s="15"/>
      <c r="G169" s="15" t="s">
        <v>251</v>
      </c>
      <c r="H169" s="15"/>
      <c r="I169" s="15"/>
      <c r="J169" s="14">
        <v>80</v>
      </c>
      <c r="K169" s="21"/>
      <c r="L169" s="14">
        <f t="shared" si="4"/>
        <v>0.25</v>
      </c>
    </row>
    <row r="170" spans="1:12">
      <c r="A170" s="31" t="s">
        <v>134</v>
      </c>
      <c r="B170" s="30" t="s">
        <v>143</v>
      </c>
      <c r="C170" s="41"/>
      <c r="D170" s="15" t="s">
        <v>315</v>
      </c>
      <c r="E170" s="13" t="s">
        <v>316</v>
      </c>
      <c r="F170" s="15"/>
      <c r="G170" s="15" t="s">
        <v>251</v>
      </c>
      <c r="H170" s="15"/>
      <c r="I170" s="15"/>
      <c r="J170" s="14">
        <v>63</v>
      </c>
      <c r="K170" s="21"/>
      <c r="L170" s="14">
        <f t="shared" si="4"/>
        <v>0.14375</v>
      </c>
    </row>
    <row r="171" spans="1:12">
      <c r="A171" s="31" t="s">
        <v>134</v>
      </c>
      <c r="B171" s="30" t="s">
        <v>153</v>
      </c>
      <c r="C171" s="41"/>
      <c r="D171" s="15" t="s">
        <v>315</v>
      </c>
      <c r="E171" s="13" t="s">
        <v>316</v>
      </c>
      <c r="F171" s="15"/>
      <c r="G171" s="15" t="s">
        <v>251</v>
      </c>
      <c r="H171" s="15"/>
      <c r="I171" s="15"/>
      <c r="J171" s="14">
        <v>17.5</v>
      </c>
      <c r="K171" s="21"/>
      <c r="L171" s="14">
        <f t="shared" si="4"/>
        <v>0</v>
      </c>
    </row>
    <row r="172" spans="1:12">
      <c r="A172" s="31" t="s">
        <v>134</v>
      </c>
      <c r="B172" s="30" t="s">
        <v>137</v>
      </c>
      <c r="C172" s="41"/>
      <c r="D172" s="15" t="s">
        <v>315</v>
      </c>
      <c r="E172" s="13" t="s">
        <v>316</v>
      </c>
      <c r="F172" s="15"/>
      <c r="G172" s="15" t="s">
        <v>251</v>
      </c>
      <c r="H172" s="15"/>
      <c r="I172" s="15"/>
      <c r="J172" s="14">
        <v>0</v>
      </c>
      <c r="K172" s="21"/>
      <c r="L172" s="14">
        <f t="shared" si="4"/>
        <v>0</v>
      </c>
    </row>
    <row r="173" spans="1:12">
      <c r="A173" s="31" t="s">
        <v>134</v>
      </c>
      <c r="B173" s="30" t="s">
        <v>161</v>
      </c>
      <c r="C173" s="41"/>
      <c r="D173" s="15" t="s">
        <v>315</v>
      </c>
      <c r="E173" s="13" t="s">
        <v>316</v>
      </c>
      <c r="F173" s="15"/>
      <c r="G173" s="15" t="s">
        <v>251</v>
      </c>
      <c r="H173" s="15"/>
      <c r="I173" s="15"/>
      <c r="J173" s="14">
        <v>60.06</v>
      </c>
      <c r="K173" s="21"/>
      <c r="L173" s="14">
        <f t="shared" si="4"/>
        <v>0.125375</v>
      </c>
    </row>
    <row r="174" spans="1:12">
      <c r="A174" s="31" t="s">
        <v>134</v>
      </c>
      <c r="B174" s="30" t="s">
        <v>139</v>
      </c>
      <c r="C174" s="41"/>
      <c r="D174" s="15" t="s">
        <v>315</v>
      </c>
      <c r="E174" s="13" t="s">
        <v>316</v>
      </c>
      <c r="F174" s="15"/>
      <c r="G174" s="15" t="s">
        <v>251</v>
      </c>
      <c r="H174" s="15"/>
      <c r="I174" s="15"/>
      <c r="J174" s="14">
        <v>60.0916666666667</v>
      </c>
      <c r="K174" s="21"/>
      <c r="L174" s="14">
        <f t="shared" si="4"/>
        <v>0.125572916666667</v>
      </c>
    </row>
    <row r="175" spans="1:12">
      <c r="A175" s="31" t="s">
        <v>134</v>
      </c>
      <c r="B175" s="30" t="s">
        <v>160</v>
      </c>
      <c r="C175" s="41"/>
      <c r="D175" s="15" t="s">
        <v>315</v>
      </c>
      <c r="E175" s="13" t="s">
        <v>316</v>
      </c>
      <c r="F175" s="15"/>
      <c r="G175" s="15" t="s">
        <v>251</v>
      </c>
      <c r="H175" s="15"/>
      <c r="I175" s="15"/>
      <c r="J175" s="14">
        <v>61.21</v>
      </c>
      <c r="K175" s="21"/>
      <c r="L175" s="14">
        <f t="shared" si="4"/>
        <v>0.1325625</v>
      </c>
    </row>
    <row r="176" spans="1:12">
      <c r="A176" s="31" t="s">
        <v>134</v>
      </c>
      <c r="B176" s="30" t="s">
        <v>151</v>
      </c>
      <c r="C176" s="41"/>
      <c r="D176" s="15" t="s">
        <v>315</v>
      </c>
      <c r="E176" s="13" t="s">
        <v>316</v>
      </c>
      <c r="F176" s="15"/>
      <c r="G176" s="15" t="s">
        <v>251</v>
      </c>
      <c r="H176" s="15"/>
      <c r="I176" s="15"/>
      <c r="J176" s="14">
        <v>60.55</v>
      </c>
      <c r="K176" s="21"/>
      <c r="L176" s="14">
        <f t="shared" si="4"/>
        <v>0.1284375</v>
      </c>
    </row>
    <row r="177" spans="1:12">
      <c r="A177" s="31" t="s">
        <v>134</v>
      </c>
      <c r="B177" s="30" t="s">
        <v>150</v>
      </c>
      <c r="C177" s="41"/>
      <c r="D177" s="15" t="s">
        <v>315</v>
      </c>
      <c r="E177" s="13" t="s">
        <v>316</v>
      </c>
      <c r="F177" s="15"/>
      <c r="G177" s="15" t="s">
        <v>251</v>
      </c>
      <c r="H177" s="15"/>
      <c r="I177" s="15"/>
      <c r="J177" s="14">
        <v>60</v>
      </c>
      <c r="K177" s="21"/>
      <c r="L177" s="14">
        <f t="shared" si="4"/>
        <v>0.125</v>
      </c>
    </row>
    <row r="178" spans="1:12">
      <c r="A178" s="31" t="s">
        <v>134</v>
      </c>
      <c r="B178" s="30" t="s">
        <v>141</v>
      </c>
      <c r="C178" s="41"/>
      <c r="D178" s="15" t="s">
        <v>315</v>
      </c>
      <c r="E178" s="13" t="s">
        <v>316</v>
      </c>
      <c r="F178" s="15"/>
      <c r="G178" s="15" t="s">
        <v>251</v>
      </c>
      <c r="H178" s="15"/>
      <c r="I178" s="15"/>
      <c r="J178" s="14">
        <v>60.875</v>
      </c>
      <c r="K178" s="21"/>
      <c r="L178" s="14">
        <f t="shared" si="4"/>
        <v>0.13046875</v>
      </c>
    </row>
    <row r="179" spans="1:12">
      <c r="A179" s="31" t="s">
        <v>168</v>
      </c>
      <c r="B179" s="30" t="s">
        <v>200</v>
      </c>
      <c r="C179" s="41"/>
      <c r="D179" s="15" t="s">
        <v>315</v>
      </c>
      <c r="E179" s="13" t="s">
        <v>316</v>
      </c>
      <c r="F179" s="15"/>
      <c r="G179" s="15" t="s">
        <v>251</v>
      </c>
      <c r="H179" s="15"/>
      <c r="I179" s="15"/>
      <c r="J179" s="14">
        <v>0</v>
      </c>
      <c r="K179" s="21"/>
      <c r="L179" s="14">
        <f t="shared" si="4"/>
        <v>0</v>
      </c>
    </row>
    <row r="180" spans="1:12">
      <c r="A180" s="31" t="s">
        <v>168</v>
      </c>
      <c r="B180" s="30" t="s">
        <v>320</v>
      </c>
      <c r="C180" s="41"/>
      <c r="D180" s="15" t="s">
        <v>315</v>
      </c>
      <c r="E180" s="13" t="s">
        <v>316</v>
      </c>
      <c r="F180" s="15"/>
      <c r="G180" s="15" t="s">
        <v>251</v>
      </c>
      <c r="H180" s="15"/>
      <c r="I180" s="15"/>
      <c r="J180" s="14">
        <v>0</v>
      </c>
      <c r="K180" s="21"/>
      <c r="L180" s="14">
        <f t="shared" si="4"/>
        <v>0</v>
      </c>
    </row>
    <row r="181" spans="1:12">
      <c r="A181" s="31" t="s">
        <v>168</v>
      </c>
      <c r="B181" s="30" t="s">
        <v>180</v>
      </c>
      <c r="C181" s="41"/>
      <c r="D181" s="15" t="s">
        <v>315</v>
      </c>
      <c r="E181" s="13" t="s">
        <v>316</v>
      </c>
      <c r="F181" s="15"/>
      <c r="G181" s="15" t="s">
        <v>251</v>
      </c>
      <c r="H181" s="15"/>
      <c r="I181" s="15"/>
      <c r="J181" s="14">
        <v>0</v>
      </c>
      <c r="K181" s="21"/>
      <c r="L181" s="14">
        <f t="shared" ref="L181:L212" si="5">IF(J181&lt;60,0,IF(J181&gt;=100,0.5,(J181*0.05-2)/8))</f>
        <v>0</v>
      </c>
    </row>
    <row r="182" spans="1:12">
      <c r="A182" s="31" t="s">
        <v>168</v>
      </c>
      <c r="B182" s="30" t="s">
        <v>179</v>
      </c>
      <c r="C182" s="41"/>
      <c r="D182" s="15" t="s">
        <v>315</v>
      </c>
      <c r="E182" s="13" t="s">
        <v>316</v>
      </c>
      <c r="F182" s="15"/>
      <c r="G182" s="15" t="s">
        <v>251</v>
      </c>
      <c r="H182" s="15"/>
      <c r="I182" s="15"/>
      <c r="J182" s="14">
        <v>100</v>
      </c>
      <c r="K182" s="21"/>
      <c r="L182" s="14">
        <f t="shared" si="5"/>
        <v>0.5</v>
      </c>
    </row>
    <row r="183" spans="1:12">
      <c r="A183" s="31" t="s">
        <v>168</v>
      </c>
      <c r="B183" s="30" t="s">
        <v>201</v>
      </c>
      <c r="C183" s="41"/>
      <c r="D183" s="15" t="s">
        <v>315</v>
      </c>
      <c r="E183" s="13" t="s">
        <v>316</v>
      </c>
      <c r="F183" s="15"/>
      <c r="G183" s="15" t="s">
        <v>251</v>
      </c>
      <c r="H183" s="15"/>
      <c r="I183" s="15"/>
      <c r="J183" s="14">
        <v>60.0333333333333</v>
      </c>
      <c r="K183" s="21"/>
      <c r="L183" s="14">
        <f t="shared" si="5"/>
        <v>0.125208333333333</v>
      </c>
    </row>
    <row r="184" spans="1:12">
      <c r="A184" s="31" t="s">
        <v>168</v>
      </c>
      <c r="B184" s="30" t="s">
        <v>169</v>
      </c>
      <c r="C184" s="41"/>
      <c r="D184" s="15" t="s">
        <v>315</v>
      </c>
      <c r="E184" s="13" t="s">
        <v>316</v>
      </c>
      <c r="F184" s="15"/>
      <c r="G184" s="15" t="s">
        <v>251</v>
      </c>
      <c r="H184" s="15"/>
      <c r="I184" s="15"/>
      <c r="J184" s="14">
        <v>92.9583333333333</v>
      </c>
      <c r="K184" s="21"/>
      <c r="L184" s="14">
        <f t="shared" si="5"/>
        <v>0.330989583333333</v>
      </c>
    </row>
    <row r="185" spans="1:12">
      <c r="A185" s="31" t="s">
        <v>168</v>
      </c>
      <c r="B185" s="30" t="s">
        <v>191</v>
      </c>
      <c r="C185" s="41"/>
      <c r="D185" s="15" t="s">
        <v>315</v>
      </c>
      <c r="E185" s="13" t="s">
        <v>316</v>
      </c>
      <c r="F185" s="15"/>
      <c r="G185" s="15" t="s">
        <v>251</v>
      </c>
      <c r="H185" s="15"/>
      <c r="I185" s="15"/>
      <c r="J185" s="14">
        <v>60.2333333333333</v>
      </c>
      <c r="K185" s="21"/>
      <c r="L185" s="14">
        <f t="shared" si="5"/>
        <v>0.126458333333333</v>
      </c>
    </row>
    <row r="186" spans="1:12">
      <c r="A186" s="31" t="s">
        <v>168</v>
      </c>
      <c r="B186" s="30" t="s">
        <v>195</v>
      </c>
      <c r="C186" s="41"/>
      <c r="D186" s="15" t="s">
        <v>315</v>
      </c>
      <c r="E186" s="13" t="s">
        <v>316</v>
      </c>
      <c r="F186" s="15"/>
      <c r="G186" s="15" t="s">
        <v>251</v>
      </c>
      <c r="H186" s="15"/>
      <c r="I186" s="15"/>
      <c r="J186" s="14">
        <v>63.1166666666667</v>
      </c>
      <c r="K186" s="21"/>
      <c r="L186" s="14">
        <f t="shared" si="5"/>
        <v>0.144479166666667</v>
      </c>
    </row>
    <row r="187" spans="1:12">
      <c r="A187" s="31" t="s">
        <v>168</v>
      </c>
      <c r="B187" s="30" t="s">
        <v>183</v>
      </c>
      <c r="C187" s="41"/>
      <c r="D187" s="15" t="s">
        <v>315</v>
      </c>
      <c r="E187" s="13" t="s">
        <v>316</v>
      </c>
      <c r="F187" s="15"/>
      <c r="G187" s="15" t="s">
        <v>251</v>
      </c>
      <c r="H187" s="15"/>
      <c r="I187" s="15"/>
      <c r="J187" s="14">
        <v>0</v>
      </c>
      <c r="K187" s="21"/>
      <c r="L187" s="14">
        <f t="shared" si="5"/>
        <v>0</v>
      </c>
    </row>
    <row r="188" spans="1:12">
      <c r="A188" s="31" t="s">
        <v>168</v>
      </c>
      <c r="B188" s="30" t="s">
        <v>177</v>
      </c>
      <c r="C188" s="41"/>
      <c r="D188" s="15" t="s">
        <v>315</v>
      </c>
      <c r="E188" s="13" t="s">
        <v>316</v>
      </c>
      <c r="F188" s="15"/>
      <c r="G188" s="15" t="s">
        <v>251</v>
      </c>
      <c r="H188" s="15"/>
      <c r="I188" s="15"/>
      <c r="J188" s="14">
        <v>100</v>
      </c>
      <c r="K188" s="21"/>
      <c r="L188" s="14">
        <f t="shared" si="5"/>
        <v>0.5</v>
      </c>
    </row>
    <row r="189" spans="1:12">
      <c r="A189" s="31" t="s">
        <v>168</v>
      </c>
      <c r="B189" s="30" t="s">
        <v>174</v>
      </c>
      <c r="C189" s="41"/>
      <c r="D189" s="15" t="s">
        <v>315</v>
      </c>
      <c r="E189" s="13" t="s">
        <v>316</v>
      </c>
      <c r="F189" s="15"/>
      <c r="G189" s="15" t="s">
        <v>251</v>
      </c>
      <c r="H189" s="15"/>
      <c r="I189" s="15"/>
      <c r="J189" s="14">
        <v>94.05</v>
      </c>
      <c r="K189" s="21"/>
      <c r="L189" s="14">
        <f t="shared" si="5"/>
        <v>0.3378125</v>
      </c>
    </row>
    <row r="190" spans="1:12">
      <c r="A190" s="31" t="s">
        <v>168</v>
      </c>
      <c r="B190" s="30" t="s">
        <v>176</v>
      </c>
      <c r="C190" s="41"/>
      <c r="D190" s="15" t="s">
        <v>315</v>
      </c>
      <c r="E190" s="13" t="s">
        <v>316</v>
      </c>
      <c r="F190" s="15"/>
      <c r="G190" s="15" t="s">
        <v>251</v>
      </c>
      <c r="H190" s="15"/>
      <c r="I190" s="15"/>
      <c r="J190" s="14">
        <v>100</v>
      </c>
      <c r="K190" s="21"/>
      <c r="L190" s="14">
        <f t="shared" si="5"/>
        <v>0.5</v>
      </c>
    </row>
    <row r="191" spans="1:12">
      <c r="A191" s="31" t="s">
        <v>168</v>
      </c>
      <c r="B191" s="30" t="s">
        <v>171</v>
      </c>
      <c r="C191" s="41"/>
      <c r="D191" s="15" t="s">
        <v>315</v>
      </c>
      <c r="E191" s="13" t="s">
        <v>316</v>
      </c>
      <c r="F191" s="15"/>
      <c r="G191" s="15" t="s">
        <v>251</v>
      </c>
      <c r="H191" s="15"/>
      <c r="I191" s="15"/>
      <c r="J191" s="14">
        <v>100</v>
      </c>
      <c r="K191" s="21"/>
      <c r="L191" s="14">
        <f t="shared" si="5"/>
        <v>0.5</v>
      </c>
    </row>
    <row r="192" spans="1:12">
      <c r="A192" s="31" t="s">
        <v>168</v>
      </c>
      <c r="B192" s="30" t="s">
        <v>182</v>
      </c>
      <c r="C192" s="41"/>
      <c r="D192" s="15" t="s">
        <v>315</v>
      </c>
      <c r="E192" s="13" t="s">
        <v>316</v>
      </c>
      <c r="F192" s="15"/>
      <c r="G192" s="15" t="s">
        <v>251</v>
      </c>
      <c r="H192" s="15"/>
      <c r="I192" s="15"/>
      <c r="J192" s="14">
        <v>68.9583333333333</v>
      </c>
      <c r="K192" s="21"/>
      <c r="L192" s="14">
        <f t="shared" si="5"/>
        <v>0.180989583333333</v>
      </c>
    </row>
    <row r="193" spans="1:12">
      <c r="A193" s="31" t="s">
        <v>168</v>
      </c>
      <c r="B193" s="30" t="s">
        <v>172</v>
      </c>
      <c r="C193" s="41"/>
      <c r="D193" s="15" t="s">
        <v>315</v>
      </c>
      <c r="E193" s="13" t="s">
        <v>316</v>
      </c>
      <c r="F193" s="15"/>
      <c r="G193" s="15" t="s">
        <v>251</v>
      </c>
      <c r="H193" s="15"/>
      <c r="I193" s="15"/>
      <c r="J193" s="14">
        <v>100</v>
      </c>
      <c r="K193" s="21"/>
      <c r="L193" s="14">
        <f t="shared" si="5"/>
        <v>0.5</v>
      </c>
    </row>
    <row r="194" spans="1:12">
      <c r="A194" s="31" t="s">
        <v>168</v>
      </c>
      <c r="B194" s="30" t="s">
        <v>194</v>
      </c>
      <c r="C194" s="41"/>
      <c r="D194" s="15" t="s">
        <v>315</v>
      </c>
      <c r="E194" s="13" t="s">
        <v>316</v>
      </c>
      <c r="F194" s="15"/>
      <c r="G194" s="15" t="s">
        <v>251</v>
      </c>
      <c r="H194" s="15"/>
      <c r="I194" s="15"/>
      <c r="J194" s="14">
        <v>41.0916666666667</v>
      </c>
      <c r="K194" s="21"/>
      <c r="L194" s="14">
        <f t="shared" si="5"/>
        <v>0</v>
      </c>
    </row>
    <row r="195" spans="1:12">
      <c r="A195" s="31" t="s">
        <v>168</v>
      </c>
      <c r="B195" s="30" t="s">
        <v>189</v>
      </c>
      <c r="C195" s="41"/>
      <c r="D195" s="15" t="s">
        <v>315</v>
      </c>
      <c r="E195" s="13" t="s">
        <v>316</v>
      </c>
      <c r="F195" s="15"/>
      <c r="G195" s="15" t="s">
        <v>251</v>
      </c>
      <c r="H195" s="15"/>
      <c r="I195" s="15"/>
      <c r="J195" s="14">
        <v>62.6416666666667</v>
      </c>
      <c r="K195" s="21"/>
      <c r="L195" s="14">
        <f t="shared" si="5"/>
        <v>0.141510416666667</v>
      </c>
    </row>
    <row r="196" spans="1:12">
      <c r="A196" s="31" t="s">
        <v>168</v>
      </c>
      <c r="B196" s="30" t="s">
        <v>186</v>
      </c>
      <c r="C196" s="41"/>
      <c r="D196" s="15" t="s">
        <v>315</v>
      </c>
      <c r="E196" s="13" t="s">
        <v>316</v>
      </c>
      <c r="F196" s="15"/>
      <c r="G196" s="15" t="s">
        <v>251</v>
      </c>
      <c r="H196" s="15"/>
      <c r="I196" s="15"/>
      <c r="J196" s="14">
        <v>62.5583333333333</v>
      </c>
      <c r="K196" s="21"/>
      <c r="L196" s="14">
        <f t="shared" si="5"/>
        <v>0.140989583333333</v>
      </c>
    </row>
    <row r="197" spans="1:12">
      <c r="A197" s="31" t="s">
        <v>168</v>
      </c>
      <c r="B197" s="30" t="s">
        <v>198</v>
      </c>
      <c r="C197" s="41"/>
      <c r="D197" s="15" t="s">
        <v>315</v>
      </c>
      <c r="E197" s="13" t="s">
        <v>316</v>
      </c>
      <c r="F197" s="15"/>
      <c r="G197" s="15" t="s">
        <v>251</v>
      </c>
      <c r="H197" s="15"/>
      <c r="I197" s="15"/>
      <c r="J197" s="14">
        <v>60.925</v>
      </c>
      <c r="K197" s="21"/>
      <c r="L197" s="14">
        <f t="shared" si="5"/>
        <v>0.13078125</v>
      </c>
    </row>
    <row r="198" spans="1:12">
      <c r="A198" s="31" t="s">
        <v>168</v>
      </c>
      <c r="B198" s="30" t="s">
        <v>190</v>
      </c>
      <c r="C198" s="41"/>
      <c r="D198" s="15" t="s">
        <v>315</v>
      </c>
      <c r="E198" s="13" t="s">
        <v>316</v>
      </c>
      <c r="F198" s="15"/>
      <c r="G198" s="15" t="s">
        <v>251</v>
      </c>
      <c r="H198" s="15"/>
      <c r="I198" s="15"/>
      <c r="J198" s="14">
        <v>60.575</v>
      </c>
      <c r="K198" s="21"/>
      <c r="L198" s="14">
        <f t="shared" si="5"/>
        <v>0.12859375</v>
      </c>
    </row>
    <row r="199" spans="1:12">
      <c r="A199" s="31" t="s">
        <v>168</v>
      </c>
      <c r="B199" s="30" t="s">
        <v>188</v>
      </c>
      <c r="C199" s="41"/>
      <c r="D199" s="15" t="s">
        <v>315</v>
      </c>
      <c r="E199" s="13" t="s">
        <v>316</v>
      </c>
      <c r="F199" s="15"/>
      <c r="G199" s="15" t="s">
        <v>251</v>
      </c>
      <c r="H199" s="15"/>
      <c r="I199" s="15"/>
      <c r="J199" s="14">
        <v>0</v>
      </c>
      <c r="K199" s="21"/>
      <c r="L199" s="14">
        <f t="shared" si="5"/>
        <v>0</v>
      </c>
    </row>
    <row r="200" spans="1:12">
      <c r="A200" s="31" t="s">
        <v>168</v>
      </c>
      <c r="B200" s="30" t="s">
        <v>185</v>
      </c>
      <c r="C200" s="41"/>
      <c r="D200" s="15" t="s">
        <v>315</v>
      </c>
      <c r="E200" s="13" t="s">
        <v>316</v>
      </c>
      <c r="F200" s="15"/>
      <c r="G200" s="15" t="s">
        <v>251</v>
      </c>
      <c r="H200" s="15"/>
      <c r="I200" s="15"/>
      <c r="J200" s="14">
        <v>61.7166666666667</v>
      </c>
      <c r="K200" s="21"/>
      <c r="L200" s="14">
        <f t="shared" si="5"/>
        <v>0.135729166666667</v>
      </c>
    </row>
    <row r="201" spans="1:12">
      <c r="A201" s="31" t="s">
        <v>168</v>
      </c>
      <c r="B201" s="30" t="s">
        <v>170</v>
      </c>
      <c r="C201" s="41"/>
      <c r="D201" s="15" t="s">
        <v>315</v>
      </c>
      <c r="E201" s="13" t="s">
        <v>316</v>
      </c>
      <c r="F201" s="15"/>
      <c r="G201" s="15" t="s">
        <v>251</v>
      </c>
      <c r="H201" s="15"/>
      <c r="I201" s="15"/>
      <c r="J201" s="14">
        <v>86.6166666666667</v>
      </c>
      <c r="K201" s="21"/>
      <c r="L201" s="14">
        <f t="shared" si="5"/>
        <v>0.291354166666667</v>
      </c>
    </row>
    <row r="202" spans="1:12">
      <c r="A202" s="31" t="s">
        <v>168</v>
      </c>
      <c r="B202" s="30" t="s">
        <v>196</v>
      </c>
      <c r="C202" s="41"/>
      <c r="D202" s="15" t="s">
        <v>315</v>
      </c>
      <c r="E202" s="13" t="s">
        <v>316</v>
      </c>
      <c r="F202" s="15"/>
      <c r="G202" s="15" t="s">
        <v>251</v>
      </c>
      <c r="H202" s="15"/>
      <c r="I202" s="15"/>
      <c r="J202" s="14">
        <v>60.05</v>
      </c>
      <c r="K202" s="21"/>
      <c r="L202" s="14">
        <f t="shared" si="5"/>
        <v>0.1253125</v>
      </c>
    </row>
    <row r="203" spans="1:12">
      <c r="A203" s="31" t="s">
        <v>168</v>
      </c>
      <c r="B203" s="30" t="s">
        <v>178</v>
      </c>
      <c r="C203" s="41"/>
      <c r="D203" s="15" t="s">
        <v>315</v>
      </c>
      <c r="E203" s="13" t="s">
        <v>316</v>
      </c>
      <c r="F203" s="15"/>
      <c r="G203" s="15" t="s">
        <v>251</v>
      </c>
      <c r="H203" s="15"/>
      <c r="I203" s="15"/>
      <c r="J203" s="14">
        <v>60.16</v>
      </c>
      <c r="K203" s="21"/>
      <c r="L203" s="14">
        <f t="shared" si="5"/>
        <v>0.126</v>
      </c>
    </row>
    <row r="204" spans="1:12">
      <c r="A204" s="31" t="s">
        <v>168</v>
      </c>
      <c r="B204" s="30" t="s">
        <v>192</v>
      </c>
      <c r="C204" s="41"/>
      <c r="D204" s="15" t="s">
        <v>315</v>
      </c>
      <c r="E204" s="13" t="s">
        <v>316</v>
      </c>
      <c r="F204" s="15"/>
      <c r="G204" s="15" t="s">
        <v>251</v>
      </c>
      <c r="H204" s="15"/>
      <c r="I204" s="15"/>
      <c r="J204" s="14">
        <v>0</v>
      </c>
      <c r="K204" s="21"/>
      <c r="L204" s="14">
        <f t="shared" si="5"/>
        <v>0</v>
      </c>
    </row>
    <row r="205" spans="1:12">
      <c r="A205" s="31" t="s">
        <v>168</v>
      </c>
      <c r="B205" s="30" t="s">
        <v>187</v>
      </c>
      <c r="C205" s="41"/>
      <c r="D205" s="15" t="s">
        <v>315</v>
      </c>
      <c r="E205" s="13" t="s">
        <v>316</v>
      </c>
      <c r="F205" s="15"/>
      <c r="G205" s="15" t="s">
        <v>251</v>
      </c>
      <c r="H205" s="15"/>
      <c r="I205" s="15"/>
      <c r="J205" s="14">
        <v>64.8416666666667</v>
      </c>
      <c r="K205" s="21"/>
      <c r="L205" s="14">
        <f t="shared" si="5"/>
        <v>0.155260416666667</v>
      </c>
    </row>
    <row r="206" spans="1:12">
      <c r="A206" s="31" t="s">
        <v>168</v>
      </c>
      <c r="B206" s="30" t="s">
        <v>199</v>
      </c>
      <c r="C206" s="41"/>
      <c r="D206" s="15" t="s">
        <v>315</v>
      </c>
      <c r="E206" s="13" t="s">
        <v>316</v>
      </c>
      <c r="F206" s="15"/>
      <c r="G206" s="15" t="s">
        <v>251</v>
      </c>
      <c r="H206" s="15"/>
      <c r="I206" s="15"/>
      <c r="J206" s="14">
        <v>62.2666666666667</v>
      </c>
      <c r="K206" s="21"/>
      <c r="L206" s="14">
        <f t="shared" si="5"/>
        <v>0.139166666666667</v>
      </c>
    </row>
    <row r="207" spans="1:12">
      <c r="A207" s="31" t="s">
        <v>168</v>
      </c>
      <c r="B207" s="30" t="s">
        <v>173</v>
      </c>
      <c r="C207" s="41"/>
      <c r="D207" s="15" t="s">
        <v>315</v>
      </c>
      <c r="E207" s="13" t="s">
        <v>316</v>
      </c>
      <c r="F207" s="15"/>
      <c r="G207" s="15" t="s">
        <v>251</v>
      </c>
      <c r="H207" s="15"/>
      <c r="I207" s="15"/>
      <c r="J207" s="14">
        <v>0</v>
      </c>
      <c r="K207" s="21"/>
      <c r="L207" s="14">
        <f t="shared" si="5"/>
        <v>0</v>
      </c>
    </row>
    <row r="208" spans="1:12">
      <c r="A208" s="31" t="s">
        <v>168</v>
      </c>
      <c r="B208" s="30" t="s">
        <v>193</v>
      </c>
      <c r="C208" s="41"/>
      <c r="D208" s="15" t="s">
        <v>315</v>
      </c>
      <c r="E208" s="13" t="s">
        <v>316</v>
      </c>
      <c r="F208" s="15"/>
      <c r="G208" s="15" t="s">
        <v>251</v>
      </c>
      <c r="H208" s="15"/>
      <c r="I208" s="15"/>
      <c r="J208" s="14">
        <v>60.275</v>
      </c>
      <c r="K208" s="21"/>
      <c r="L208" s="14">
        <f t="shared" si="5"/>
        <v>0.12671875</v>
      </c>
    </row>
    <row r="209" spans="1:12">
      <c r="A209" s="31" t="s">
        <v>168</v>
      </c>
      <c r="B209" s="30" t="s">
        <v>181</v>
      </c>
      <c r="C209" s="41"/>
      <c r="D209" s="15" t="s">
        <v>315</v>
      </c>
      <c r="E209" s="13" t="s">
        <v>316</v>
      </c>
      <c r="F209" s="15"/>
      <c r="G209" s="15" t="s">
        <v>251</v>
      </c>
      <c r="H209" s="15"/>
      <c r="I209" s="15"/>
      <c r="J209" s="14">
        <v>62.25</v>
      </c>
      <c r="K209" s="21"/>
      <c r="L209" s="14">
        <f t="shared" si="5"/>
        <v>0.1390625</v>
      </c>
    </row>
    <row r="210" spans="1:12">
      <c r="A210" s="31" t="s">
        <v>168</v>
      </c>
      <c r="B210" s="30" t="s">
        <v>197</v>
      </c>
      <c r="C210" s="41"/>
      <c r="D210" s="15" t="s">
        <v>315</v>
      </c>
      <c r="E210" s="13" t="s">
        <v>316</v>
      </c>
      <c r="F210" s="15"/>
      <c r="G210" s="15" t="s">
        <v>251</v>
      </c>
      <c r="H210" s="15"/>
      <c r="I210" s="15"/>
      <c r="J210" s="14">
        <v>2.49166666666667</v>
      </c>
      <c r="K210" s="21"/>
      <c r="L210" s="14">
        <f t="shared" si="5"/>
        <v>0</v>
      </c>
    </row>
    <row r="211" spans="1:12">
      <c r="A211" s="31" t="s">
        <v>168</v>
      </c>
      <c r="B211" s="30" t="s">
        <v>175</v>
      </c>
      <c r="C211" s="41"/>
      <c r="D211" s="15" t="s">
        <v>315</v>
      </c>
      <c r="E211" s="13" t="s">
        <v>316</v>
      </c>
      <c r="F211" s="15"/>
      <c r="G211" s="15" t="s">
        <v>251</v>
      </c>
      <c r="H211" s="15"/>
      <c r="I211" s="15"/>
      <c r="J211" s="14">
        <v>0</v>
      </c>
      <c r="K211" s="21"/>
      <c r="L211" s="14">
        <f t="shared" si="5"/>
        <v>0</v>
      </c>
    </row>
    <row r="212" spans="1:12">
      <c r="A212" s="31" t="s">
        <v>168</v>
      </c>
      <c r="B212" s="30" t="s">
        <v>184</v>
      </c>
      <c r="C212" s="41"/>
      <c r="D212" s="15" t="s">
        <v>315</v>
      </c>
      <c r="E212" s="13" t="s">
        <v>316</v>
      </c>
      <c r="F212" s="15"/>
      <c r="G212" s="15" t="s">
        <v>251</v>
      </c>
      <c r="H212" s="15"/>
      <c r="I212" s="15"/>
      <c r="J212" s="14">
        <v>60.2416666666667</v>
      </c>
      <c r="K212" s="21"/>
      <c r="L212" s="14">
        <f t="shared" si="5"/>
        <v>0.126510416666667</v>
      </c>
    </row>
    <row r="213" spans="1:12">
      <c r="A213" s="31" t="s">
        <v>168</v>
      </c>
      <c r="B213" s="30" t="s">
        <v>321</v>
      </c>
      <c r="C213" s="41"/>
      <c r="D213" s="15" t="s">
        <v>315</v>
      </c>
      <c r="E213" s="13" t="s">
        <v>316</v>
      </c>
      <c r="F213" s="15"/>
      <c r="G213" s="15" t="s">
        <v>251</v>
      </c>
      <c r="H213" s="15"/>
      <c r="I213" s="15"/>
      <c r="J213" s="14">
        <v>100</v>
      </c>
      <c r="K213" s="21"/>
      <c r="L213" s="14">
        <f t="shared" ref="L213:L215" si="6">IF(J213&lt;60,0,IF(J213&gt;=100,0.5,(J213*0.05-2)/8))</f>
        <v>0.5</v>
      </c>
    </row>
    <row r="214" spans="1:12">
      <c r="A214" s="31" t="s">
        <v>168</v>
      </c>
      <c r="B214" s="30" t="s">
        <v>322</v>
      </c>
      <c r="C214" s="41"/>
      <c r="D214" s="15" t="s">
        <v>315</v>
      </c>
      <c r="E214" s="13" t="s">
        <v>316</v>
      </c>
      <c r="F214" s="15"/>
      <c r="G214" s="15" t="s">
        <v>251</v>
      </c>
      <c r="H214" s="15"/>
      <c r="I214" s="15"/>
      <c r="J214" s="14">
        <v>100</v>
      </c>
      <c r="K214" s="21"/>
      <c r="L214" s="14">
        <f t="shared" si="6"/>
        <v>0.5</v>
      </c>
    </row>
    <row r="215" spans="1:12">
      <c r="A215" s="31" t="s">
        <v>6</v>
      </c>
      <c r="B215" s="30" t="s">
        <v>15</v>
      </c>
      <c r="C215" s="41"/>
      <c r="D215" s="15" t="s">
        <v>315</v>
      </c>
      <c r="E215" s="13" t="s">
        <v>316</v>
      </c>
      <c r="F215" s="15"/>
      <c r="G215" s="15" t="s">
        <v>280</v>
      </c>
      <c r="H215" s="15"/>
      <c r="I215" s="15"/>
      <c r="J215" s="14">
        <v>100</v>
      </c>
      <c r="K215" s="21"/>
      <c r="L215" s="14">
        <f t="shared" si="6"/>
        <v>0.5</v>
      </c>
    </row>
    <row r="216" spans="1:12">
      <c r="A216" s="31" t="s">
        <v>6</v>
      </c>
      <c r="B216" s="30" t="s">
        <v>27</v>
      </c>
      <c r="C216" s="41"/>
      <c r="D216" s="15" t="s">
        <v>315</v>
      </c>
      <c r="E216" s="13" t="s">
        <v>316</v>
      </c>
      <c r="F216" s="15"/>
      <c r="G216" s="15" t="s">
        <v>280</v>
      </c>
      <c r="H216" s="15"/>
      <c r="I216" s="15"/>
      <c r="J216" s="14">
        <v>100</v>
      </c>
      <c r="K216" s="21"/>
      <c r="L216" s="14">
        <f t="shared" ref="L216:L247" si="7">IF(J216&lt;60,0,IF(J216&gt;=100,0.5,(J216*0.05-2)/8))</f>
        <v>0.5</v>
      </c>
    </row>
    <row r="217" spans="1:12">
      <c r="A217" s="31" t="s">
        <v>6</v>
      </c>
      <c r="B217" s="30" t="s">
        <v>16</v>
      </c>
      <c r="C217" s="41"/>
      <c r="D217" s="15" t="s">
        <v>315</v>
      </c>
      <c r="E217" s="13" t="s">
        <v>316</v>
      </c>
      <c r="F217" s="15"/>
      <c r="G217" s="15" t="s">
        <v>280</v>
      </c>
      <c r="H217" s="15"/>
      <c r="I217" s="15"/>
      <c r="J217" s="14">
        <v>100</v>
      </c>
      <c r="K217" s="21"/>
      <c r="L217" s="14">
        <f t="shared" si="7"/>
        <v>0.5</v>
      </c>
    </row>
    <row r="218" spans="1:12">
      <c r="A218" s="31" t="s">
        <v>6</v>
      </c>
      <c r="B218" s="30" t="s">
        <v>10</v>
      </c>
      <c r="C218" s="41"/>
      <c r="D218" s="15" t="s">
        <v>315</v>
      </c>
      <c r="E218" s="13" t="s">
        <v>316</v>
      </c>
      <c r="F218" s="15"/>
      <c r="G218" s="15" t="s">
        <v>280</v>
      </c>
      <c r="H218" s="15"/>
      <c r="I218" s="15"/>
      <c r="J218" s="14">
        <v>100</v>
      </c>
      <c r="K218" s="21"/>
      <c r="L218" s="14">
        <f t="shared" si="7"/>
        <v>0.5</v>
      </c>
    </row>
    <row r="219" spans="1:12">
      <c r="A219" s="31" t="s">
        <v>6</v>
      </c>
      <c r="B219" s="30" t="s">
        <v>28</v>
      </c>
      <c r="C219" s="41"/>
      <c r="D219" s="15" t="s">
        <v>315</v>
      </c>
      <c r="E219" s="13" t="s">
        <v>316</v>
      </c>
      <c r="F219" s="15"/>
      <c r="G219" s="15" t="s">
        <v>280</v>
      </c>
      <c r="H219" s="15"/>
      <c r="I219" s="15"/>
      <c r="J219" s="14">
        <v>100</v>
      </c>
      <c r="K219" s="21"/>
      <c r="L219" s="14">
        <f t="shared" si="7"/>
        <v>0.5</v>
      </c>
    </row>
    <row r="220" spans="1:12">
      <c r="A220" s="31" t="s">
        <v>6</v>
      </c>
      <c r="B220" s="30" t="s">
        <v>12</v>
      </c>
      <c r="C220" s="41"/>
      <c r="D220" s="15" t="s">
        <v>315</v>
      </c>
      <c r="E220" s="13" t="s">
        <v>316</v>
      </c>
      <c r="F220" s="15"/>
      <c r="G220" s="15" t="s">
        <v>280</v>
      </c>
      <c r="H220" s="15"/>
      <c r="I220" s="15"/>
      <c r="J220" s="14">
        <v>100</v>
      </c>
      <c r="K220" s="21"/>
      <c r="L220" s="14">
        <f t="shared" si="7"/>
        <v>0.5</v>
      </c>
    </row>
    <row r="221" spans="1:12">
      <c r="A221" s="31" t="s">
        <v>6</v>
      </c>
      <c r="B221" s="30" t="s">
        <v>33</v>
      </c>
      <c r="C221" s="41"/>
      <c r="D221" s="15" t="s">
        <v>315</v>
      </c>
      <c r="E221" s="13" t="s">
        <v>316</v>
      </c>
      <c r="F221" s="15"/>
      <c r="G221" s="15" t="s">
        <v>280</v>
      </c>
      <c r="H221" s="15"/>
      <c r="I221" s="15"/>
      <c r="J221" s="14">
        <v>0</v>
      </c>
      <c r="K221" s="21"/>
      <c r="L221" s="14">
        <f t="shared" si="7"/>
        <v>0</v>
      </c>
    </row>
    <row r="222" spans="1:12">
      <c r="A222" s="31" t="s">
        <v>6</v>
      </c>
      <c r="B222" s="30" t="s">
        <v>20</v>
      </c>
      <c r="C222" s="41"/>
      <c r="D222" s="15" t="s">
        <v>315</v>
      </c>
      <c r="E222" s="13" t="s">
        <v>316</v>
      </c>
      <c r="F222" s="15"/>
      <c r="G222" s="15" t="s">
        <v>280</v>
      </c>
      <c r="H222" s="15"/>
      <c r="I222" s="15"/>
      <c r="J222" s="14">
        <v>100</v>
      </c>
      <c r="K222" s="21"/>
      <c r="L222" s="14">
        <f t="shared" si="7"/>
        <v>0.5</v>
      </c>
    </row>
    <row r="223" spans="1:12">
      <c r="A223" s="31" t="s">
        <v>6</v>
      </c>
      <c r="B223" s="30" t="s">
        <v>22</v>
      </c>
      <c r="C223" s="41"/>
      <c r="D223" s="15" t="s">
        <v>315</v>
      </c>
      <c r="E223" s="13" t="s">
        <v>316</v>
      </c>
      <c r="F223" s="15"/>
      <c r="G223" s="15" t="s">
        <v>280</v>
      </c>
      <c r="H223" s="15"/>
      <c r="I223" s="15"/>
      <c r="J223" s="14">
        <v>100</v>
      </c>
      <c r="K223" s="21"/>
      <c r="L223" s="14">
        <f t="shared" si="7"/>
        <v>0.5</v>
      </c>
    </row>
    <row r="224" spans="1:12">
      <c r="A224" s="31" t="s">
        <v>6</v>
      </c>
      <c r="B224" s="30" t="s">
        <v>18</v>
      </c>
      <c r="C224" s="41"/>
      <c r="D224" s="15" t="s">
        <v>315</v>
      </c>
      <c r="E224" s="13" t="s">
        <v>316</v>
      </c>
      <c r="F224" s="15"/>
      <c r="G224" s="15" t="s">
        <v>280</v>
      </c>
      <c r="H224" s="15"/>
      <c r="I224" s="15"/>
      <c r="J224" s="14">
        <v>100</v>
      </c>
      <c r="K224" s="21"/>
      <c r="L224" s="14">
        <f t="shared" si="7"/>
        <v>0.5</v>
      </c>
    </row>
    <row r="225" spans="1:12">
      <c r="A225" s="31" t="s">
        <v>6</v>
      </c>
      <c r="B225" s="30" t="s">
        <v>11</v>
      </c>
      <c r="C225" s="41"/>
      <c r="D225" s="15" t="s">
        <v>315</v>
      </c>
      <c r="E225" s="13" t="s">
        <v>316</v>
      </c>
      <c r="F225" s="15"/>
      <c r="G225" s="15" t="s">
        <v>280</v>
      </c>
      <c r="H225" s="15"/>
      <c r="I225" s="15"/>
      <c r="J225" s="14">
        <v>100</v>
      </c>
      <c r="K225" s="21"/>
      <c r="L225" s="14">
        <f t="shared" si="7"/>
        <v>0.5</v>
      </c>
    </row>
    <row r="226" spans="1:12">
      <c r="A226" s="31" t="s">
        <v>6</v>
      </c>
      <c r="B226" s="30" t="s">
        <v>9</v>
      </c>
      <c r="C226" s="41"/>
      <c r="D226" s="15" t="s">
        <v>315</v>
      </c>
      <c r="E226" s="13" t="s">
        <v>316</v>
      </c>
      <c r="F226" s="15"/>
      <c r="G226" s="15" t="s">
        <v>280</v>
      </c>
      <c r="H226" s="15"/>
      <c r="I226" s="15"/>
      <c r="J226" s="14">
        <v>100</v>
      </c>
      <c r="K226" s="21"/>
      <c r="L226" s="14">
        <f t="shared" si="7"/>
        <v>0.5</v>
      </c>
    </row>
    <row r="227" spans="1:12">
      <c r="A227" s="31" t="s">
        <v>6</v>
      </c>
      <c r="B227" s="30" t="s">
        <v>17</v>
      </c>
      <c r="C227" s="41"/>
      <c r="D227" s="15" t="s">
        <v>315</v>
      </c>
      <c r="E227" s="13" t="s">
        <v>316</v>
      </c>
      <c r="F227" s="15"/>
      <c r="G227" s="15" t="s">
        <v>280</v>
      </c>
      <c r="H227" s="15"/>
      <c r="I227" s="15"/>
      <c r="J227" s="14">
        <v>100</v>
      </c>
      <c r="K227" s="21"/>
      <c r="L227" s="14">
        <f t="shared" si="7"/>
        <v>0.5</v>
      </c>
    </row>
    <row r="228" spans="1:12">
      <c r="A228" s="31" t="s">
        <v>6</v>
      </c>
      <c r="B228" s="30" t="s">
        <v>25</v>
      </c>
      <c r="C228" s="41"/>
      <c r="D228" s="15" t="s">
        <v>315</v>
      </c>
      <c r="E228" s="13" t="s">
        <v>316</v>
      </c>
      <c r="F228" s="15"/>
      <c r="G228" s="15" t="s">
        <v>280</v>
      </c>
      <c r="H228" s="15"/>
      <c r="I228" s="15"/>
      <c r="J228" s="14">
        <v>100</v>
      </c>
      <c r="K228" s="21"/>
      <c r="L228" s="14">
        <f t="shared" si="7"/>
        <v>0.5</v>
      </c>
    </row>
    <row r="229" spans="1:12">
      <c r="A229" s="31" t="s">
        <v>6</v>
      </c>
      <c r="B229" s="30" t="s">
        <v>19</v>
      </c>
      <c r="C229" s="41"/>
      <c r="D229" s="15" t="s">
        <v>315</v>
      </c>
      <c r="E229" s="13" t="s">
        <v>316</v>
      </c>
      <c r="F229" s="15"/>
      <c r="G229" s="15" t="s">
        <v>280</v>
      </c>
      <c r="H229" s="15"/>
      <c r="I229" s="15"/>
      <c r="J229" s="14">
        <v>100</v>
      </c>
      <c r="K229" s="21"/>
      <c r="L229" s="14">
        <f t="shared" si="7"/>
        <v>0.5</v>
      </c>
    </row>
    <row r="230" spans="1:12">
      <c r="A230" s="31" t="s">
        <v>6</v>
      </c>
      <c r="B230" s="30" t="s">
        <v>31</v>
      </c>
      <c r="C230" s="41"/>
      <c r="D230" s="15" t="s">
        <v>315</v>
      </c>
      <c r="E230" s="13" t="s">
        <v>316</v>
      </c>
      <c r="F230" s="15"/>
      <c r="G230" s="15" t="s">
        <v>280</v>
      </c>
      <c r="H230" s="15"/>
      <c r="I230" s="15"/>
      <c r="J230" s="14">
        <v>0</v>
      </c>
      <c r="K230" s="21"/>
      <c r="L230" s="14">
        <f t="shared" si="7"/>
        <v>0</v>
      </c>
    </row>
    <row r="231" spans="1:12">
      <c r="A231" s="31" t="s">
        <v>6</v>
      </c>
      <c r="B231" s="30" t="s">
        <v>29</v>
      </c>
      <c r="C231" s="41"/>
      <c r="D231" s="15" t="s">
        <v>315</v>
      </c>
      <c r="E231" s="13" t="s">
        <v>316</v>
      </c>
      <c r="F231" s="15"/>
      <c r="G231" s="15" t="s">
        <v>280</v>
      </c>
      <c r="H231" s="15"/>
      <c r="I231" s="15"/>
      <c r="J231" s="14">
        <v>100</v>
      </c>
      <c r="K231" s="21"/>
      <c r="L231" s="14">
        <f t="shared" si="7"/>
        <v>0.5</v>
      </c>
    </row>
    <row r="232" spans="1:12">
      <c r="A232" s="31" t="s">
        <v>6</v>
      </c>
      <c r="B232" s="30" t="s">
        <v>35</v>
      </c>
      <c r="C232" s="41"/>
      <c r="D232" s="15" t="s">
        <v>315</v>
      </c>
      <c r="E232" s="13" t="s">
        <v>316</v>
      </c>
      <c r="F232" s="15"/>
      <c r="G232" s="15" t="s">
        <v>280</v>
      </c>
      <c r="H232" s="15"/>
      <c r="I232" s="15"/>
      <c r="J232" s="14">
        <v>100</v>
      </c>
      <c r="K232" s="21"/>
      <c r="L232" s="14">
        <f t="shared" si="7"/>
        <v>0.5</v>
      </c>
    </row>
    <row r="233" spans="1:12">
      <c r="A233" s="31" t="s">
        <v>6</v>
      </c>
      <c r="B233" s="30" t="s">
        <v>24</v>
      </c>
      <c r="C233" s="41"/>
      <c r="D233" s="15" t="s">
        <v>315</v>
      </c>
      <c r="E233" s="13" t="s">
        <v>316</v>
      </c>
      <c r="F233" s="15"/>
      <c r="G233" s="15" t="s">
        <v>280</v>
      </c>
      <c r="H233" s="15"/>
      <c r="I233" s="15"/>
      <c r="J233" s="14">
        <v>100</v>
      </c>
      <c r="K233" s="21"/>
      <c r="L233" s="14">
        <f t="shared" si="7"/>
        <v>0.5</v>
      </c>
    </row>
    <row r="234" spans="1:12">
      <c r="A234" s="31" t="s">
        <v>6</v>
      </c>
      <c r="B234" s="30" t="s">
        <v>21</v>
      </c>
      <c r="C234" s="41"/>
      <c r="D234" s="15" t="s">
        <v>315</v>
      </c>
      <c r="E234" s="13" t="s">
        <v>316</v>
      </c>
      <c r="F234" s="15"/>
      <c r="G234" s="15" t="s">
        <v>280</v>
      </c>
      <c r="H234" s="15"/>
      <c r="I234" s="15"/>
      <c r="J234" s="14">
        <v>100</v>
      </c>
      <c r="K234" s="21"/>
      <c r="L234" s="14">
        <f t="shared" si="7"/>
        <v>0.5</v>
      </c>
    </row>
    <row r="235" spans="1:12">
      <c r="A235" s="31" t="s">
        <v>6</v>
      </c>
      <c r="B235" s="30" t="s">
        <v>8</v>
      </c>
      <c r="C235" s="41"/>
      <c r="D235" s="15" t="s">
        <v>315</v>
      </c>
      <c r="E235" s="13" t="s">
        <v>316</v>
      </c>
      <c r="F235" s="15"/>
      <c r="G235" s="15" t="s">
        <v>280</v>
      </c>
      <c r="H235" s="15"/>
      <c r="I235" s="15"/>
      <c r="J235" s="14">
        <v>100</v>
      </c>
      <c r="K235" s="21"/>
      <c r="L235" s="14">
        <f t="shared" si="7"/>
        <v>0.5</v>
      </c>
    </row>
    <row r="236" spans="1:12">
      <c r="A236" s="31" t="s">
        <v>6</v>
      </c>
      <c r="B236" s="30" t="s">
        <v>34</v>
      </c>
      <c r="C236" s="41"/>
      <c r="D236" s="15" t="s">
        <v>315</v>
      </c>
      <c r="E236" s="13" t="s">
        <v>316</v>
      </c>
      <c r="F236" s="15"/>
      <c r="G236" s="15" t="s">
        <v>280</v>
      </c>
      <c r="H236" s="15"/>
      <c r="I236" s="15"/>
      <c r="J236" s="14">
        <v>100</v>
      </c>
      <c r="K236" s="21"/>
      <c r="L236" s="14">
        <f t="shared" si="7"/>
        <v>0.5</v>
      </c>
    </row>
    <row r="237" spans="1:12">
      <c r="A237" s="31" t="s">
        <v>6</v>
      </c>
      <c r="B237" s="30" t="s">
        <v>32</v>
      </c>
      <c r="C237" s="41"/>
      <c r="D237" s="15" t="s">
        <v>315</v>
      </c>
      <c r="E237" s="13" t="s">
        <v>316</v>
      </c>
      <c r="F237" s="15"/>
      <c r="G237" s="15" t="s">
        <v>280</v>
      </c>
      <c r="H237" s="15"/>
      <c r="I237" s="15"/>
      <c r="J237" s="14">
        <v>100</v>
      </c>
      <c r="K237" s="21"/>
      <c r="L237" s="14">
        <f t="shared" si="7"/>
        <v>0.5</v>
      </c>
    </row>
    <row r="238" spans="1:12">
      <c r="A238" s="31" t="s">
        <v>6</v>
      </c>
      <c r="B238" s="30" t="s">
        <v>13</v>
      </c>
      <c r="C238" s="41"/>
      <c r="D238" s="15" t="s">
        <v>315</v>
      </c>
      <c r="E238" s="13" t="s">
        <v>316</v>
      </c>
      <c r="F238" s="15"/>
      <c r="G238" s="15" t="s">
        <v>280</v>
      </c>
      <c r="H238" s="15"/>
      <c r="I238" s="15"/>
      <c r="J238" s="14">
        <v>100</v>
      </c>
      <c r="K238" s="21"/>
      <c r="L238" s="14">
        <f t="shared" si="7"/>
        <v>0.5</v>
      </c>
    </row>
    <row r="239" spans="1:12">
      <c r="A239" s="31" t="s">
        <v>6</v>
      </c>
      <c r="B239" s="30" t="s">
        <v>23</v>
      </c>
      <c r="C239" s="41"/>
      <c r="D239" s="15" t="s">
        <v>315</v>
      </c>
      <c r="E239" s="13" t="s">
        <v>316</v>
      </c>
      <c r="F239" s="15"/>
      <c r="G239" s="15" t="s">
        <v>280</v>
      </c>
      <c r="H239" s="15"/>
      <c r="I239" s="15"/>
      <c r="J239" s="14">
        <v>100</v>
      </c>
      <c r="K239" s="21"/>
      <c r="L239" s="14">
        <f t="shared" si="7"/>
        <v>0.5</v>
      </c>
    </row>
    <row r="240" spans="1:12">
      <c r="A240" s="31" t="s">
        <v>6</v>
      </c>
      <c r="B240" s="30" t="s">
        <v>30</v>
      </c>
      <c r="C240" s="41"/>
      <c r="D240" s="15" t="s">
        <v>315</v>
      </c>
      <c r="E240" s="13" t="s">
        <v>316</v>
      </c>
      <c r="F240" s="15"/>
      <c r="G240" s="15" t="s">
        <v>280</v>
      </c>
      <c r="H240" s="15"/>
      <c r="I240" s="15"/>
      <c r="J240" s="14">
        <v>9.50833333333333</v>
      </c>
      <c r="K240" s="21"/>
      <c r="L240" s="14">
        <f t="shared" si="7"/>
        <v>0</v>
      </c>
    </row>
    <row r="241" spans="1:12">
      <c r="A241" s="31" t="s">
        <v>6</v>
      </c>
      <c r="B241" s="30" t="s">
        <v>14</v>
      </c>
      <c r="C241" s="41"/>
      <c r="D241" s="15" t="s">
        <v>315</v>
      </c>
      <c r="E241" s="13" t="s">
        <v>316</v>
      </c>
      <c r="F241" s="15"/>
      <c r="G241" s="15" t="s">
        <v>280</v>
      </c>
      <c r="H241" s="15"/>
      <c r="I241" s="15"/>
      <c r="J241" s="14">
        <v>0</v>
      </c>
      <c r="K241" s="21"/>
      <c r="L241" s="14">
        <f t="shared" si="7"/>
        <v>0</v>
      </c>
    </row>
    <row r="242" spans="1:12">
      <c r="A242" s="31" t="s">
        <v>6</v>
      </c>
      <c r="B242" s="30" t="s">
        <v>26</v>
      </c>
      <c r="C242" s="41"/>
      <c r="D242" s="15" t="s">
        <v>315</v>
      </c>
      <c r="E242" s="13" t="s">
        <v>316</v>
      </c>
      <c r="F242" s="15"/>
      <c r="G242" s="15" t="s">
        <v>280</v>
      </c>
      <c r="H242" s="15"/>
      <c r="I242" s="15"/>
      <c r="J242" s="14">
        <v>0</v>
      </c>
      <c r="K242" s="21"/>
      <c r="L242" s="14">
        <f t="shared" si="7"/>
        <v>0</v>
      </c>
    </row>
    <row r="243" spans="1:12">
      <c r="A243" s="31" t="s">
        <v>6</v>
      </c>
      <c r="B243" s="30" t="s">
        <v>7</v>
      </c>
      <c r="C243" s="41"/>
      <c r="D243" s="15" t="s">
        <v>315</v>
      </c>
      <c r="E243" s="13" t="s">
        <v>316</v>
      </c>
      <c r="F243" s="15"/>
      <c r="G243" s="15" t="s">
        <v>280</v>
      </c>
      <c r="H243" s="15"/>
      <c r="I243" s="15"/>
      <c r="J243" s="14">
        <v>100</v>
      </c>
      <c r="K243" s="21"/>
      <c r="L243" s="14">
        <f t="shared" si="7"/>
        <v>0.5</v>
      </c>
    </row>
    <row r="244" spans="1:12">
      <c r="A244" s="31" t="s">
        <v>36</v>
      </c>
      <c r="B244" s="30" t="s">
        <v>64</v>
      </c>
      <c r="C244" s="41"/>
      <c r="D244" s="15" t="s">
        <v>315</v>
      </c>
      <c r="E244" s="13" t="s">
        <v>316</v>
      </c>
      <c r="F244" s="15"/>
      <c r="G244" s="15" t="s">
        <v>280</v>
      </c>
      <c r="H244" s="15"/>
      <c r="I244" s="15"/>
      <c r="J244" s="14">
        <v>100</v>
      </c>
      <c r="K244" s="21"/>
      <c r="L244" s="14">
        <f t="shared" si="7"/>
        <v>0.5</v>
      </c>
    </row>
    <row r="245" spans="1:12">
      <c r="A245" s="31" t="s">
        <v>36</v>
      </c>
      <c r="B245" s="30" t="s">
        <v>63</v>
      </c>
      <c r="C245" s="41"/>
      <c r="D245" s="15" t="s">
        <v>315</v>
      </c>
      <c r="E245" s="13" t="s">
        <v>316</v>
      </c>
      <c r="F245" s="15"/>
      <c r="G245" s="15" t="s">
        <v>280</v>
      </c>
      <c r="H245" s="15"/>
      <c r="I245" s="15"/>
      <c r="J245" s="14">
        <v>100</v>
      </c>
      <c r="K245" s="21"/>
      <c r="L245" s="14">
        <f t="shared" si="7"/>
        <v>0.5</v>
      </c>
    </row>
    <row r="246" spans="1:12">
      <c r="A246" s="31" t="s">
        <v>36</v>
      </c>
      <c r="B246" s="30" t="s">
        <v>46</v>
      </c>
      <c r="C246" s="41"/>
      <c r="D246" s="15" t="s">
        <v>315</v>
      </c>
      <c r="E246" s="13" t="s">
        <v>316</v>
      </c>
      <c r="F246" s="15"/>
      <c r="G246" s="15" t="s">
        <v>280</v>
      </c>
      <c r="H246" s="15"/>
      <c r="I246" s="15"/>
      <c r="J246" s="14">
        <v>100</v>
      </c>
      <c r="K246" s="21"/>
      <c r="L246" s="14">
        <f t="shared" si="7"/>
        <v>0.5</v>
      </c>
    </row>
    <row r="247" spans="1:12">
      <c r="A247" s="31" t="s">
        <v>36</v>
      </c>
      <c r="B247" s="30" t="s">
        <v>44</v>
      </c>
      <c r="C247" s="41"/>
      <c r="D247" s="15" t="s">
        <v>315</v>
      </c>
      <c r="E247" s="13" t="s">
        <v>316</v>
      </c>
      <c r="F247" s="15"/>
      <c r="G247" s="15" t="s">
        <v>280</v>
      </c>
      <c r="H247" s="15"/>
      <c r="I247" s="15"/>
      <c r="J247" s="14">
        <v>100</v>
      </c>
      <c r="K247" s="21"/>
      <c r="L247" s="14">
        <f t="shared" si="7"/>
        <v>0.5</v>
      </c>
    </row>
    <row r="248" spans="1:12">
      <c r="A248" s="31" t="s">
        <v>36</v>
      </c>
      <c r="B248" s="30" t="s">
        <v>61</v>
      </c>
      <c r="C248" s="41"/>
      <c r="D248" s="15" t="s">
        <v>315</v>
      </c>
      <c r="E248" s="13" t="s">
        <v>316</v>
      </c>
      <c r="F248" s="15"/>
      <c r="G248" s="15" t="s">
        <v>280</v>
      </c>
      <c r="H248" s="15"/>
      <c r="I248" s="15"/>
      <c r="J248" s="14">
        <v>100</v>
      </c>
      <c r="K248" s="21"/>
      <c r="L248" s="14">
        <f t="shared" ref="L248:L279" si="8">IF(J248&lt;60,0,IF(J248&gt;=100,0.5,(J248*0.05-2)/8))</f>
        <v>0.5</v>
      </c>
    </row>
    <row r="249" spans="1:12">
      <c r="A249" s="31" t="s">
        <v>36</v>
      </c>
      <c r="B249" s="30" t="s">
        <v>39</v>
      </c>
      <c r="C249" s="41"/>
      <c r="D249" s="15" t="s">
        <v>315</v>
      </c>
      <c r="E249" s="13" t="s">
        <v>316</v>
      </c>
      <c r="F249" s="15"/>
      <c r="G249" s="15" t="s">
        <v>280</v>
      </c>
      <c r="H249" s="15"/>
      <c r="I249" s="15"/>
      <c r="J249" s="14">
        <v>100</v>
      </c>
      <c r="K249" s="21"/>
      <c r="L249" s="14">
        <f t="shared" si="8"/>
        <v>0.5</v>
      </c>
    </row>
    <row r="250" spans="1:12">
      <c r="A250" s="31" t="s">
        <v>36</v>
      </c>
      <c r="B250" s="30" t="s">
        <v>59</v>
      </c>
      <c r="C250" s="41"/>
      <c r="D250" s="15" t="s">
        <v>315</v>
      </c>
      <c r="E250" s="13" t="s">
        <v>316</v>
      </c>
      <c r="F250" s="15"/>
      <c r="G250" s="15" t="s">
        <v>280</v>
      </c>
      <c r="H250" s="15"/>
      <c r="I250" s="15"/>
      <c r="J250" s="14">
        <v>100</v>
      </c>
      <c r="K250" s="21"/>
      <c r="L250" s="14">
        <f t="shared" si="8"/>
        <v>0.5</v>
      </c>
    </row>
    <row r="251" spans="1:12">
      <c r="A251" s="31" t="s">
        <v>36</v>
      </c>
      <c r="B251" s="30" t="s">
        <v>40</v>
      </c>
      <c r="C251" s="41"/>
      <c r="D251" s="15" t="s">
        <v>315</v>
      </c>
      <c r="E251" s="13" t="s">
        <v>316</v>
      </c>
      <c r="F251" s="15"/>
      <c r="G251" s="15" t="s">
        <v>280</v>
      </c>
      <c r="H251" s="15"/>
      <c r="I251" s="15"/>
      <c r="J251" s="14">
        <v>100</v>
      </c>
      <c r="K251" s="21"/>
      <c r="L251" s="14">
        <f t="shared" si="8"/>
        <v>0.5</v>
      </c>
    </row>
    <row r="252" spans="1:12">
      <c r="A252" s="31" t="s">
        <v>36</v>
      </c>
      <c r="B252" s="30" t="s">
        <v>55</v>
      </c>
      <c r="C252" s="41"/>
      <c r="D252" s="15" t="s">
        <v>315</v>
      </c>
      <c r="E252" s="13" t="s">
        <v>316</v>
      </c>
      <c r="F252" s="15"/>
      <c r="G252" s="15" t="s">
        <v>280</v>
      </c>
      <c r="H252" s="15"/>
      <c r="I252" s="15"/>
      <c r="J252" s="14">
        <v>100</v>
      </c>
      <c r="K252" s="21"/>
      <c r="L252" s="14">
        <f t="shared" si="8"/>
        <v>0.5</v>
      </c>
    </row>
    <row r="253" spans="1:12">
      <c r="A253" s="31" t="s">
        <v>36</v>
      </c>
      <c r="B253" s="30" t="s">
        <v>66</v>
      </c>
      <c r="C253" s="41"/>
      <c r="D253" s="15" t="s">
        <v>315</v>
      </c>
      <c r="E253" s="13" t="s">
        <v>316</v>
      </c>
      <c r="F253" s="15"/>
      <c r="G253" s="15" t="s">
        <v>280</v>
      </c>
      <c r="H253" s="15"/>
      <c r="I253" s="15"/>
      <c r="J253" s="14">
        <v>0</v>
      </c>
      <c r="K253" s="21"/>
      <c r="L253" s="14">
        <f t="shared" si="8"/>
        <v>0</v>
      </c>
    </row>
    <row r="254" spans="1:12">
      <c r="A254" s="31" t="s">
        <v>36</v>
      </c>
      <c r="B254" s="30" t="s">
        <v>54</v>
      </c>
      <c r="C254" s="41"/>
      <c r="D254" s="15" t="s">
        <v>315</v>
      </c>
      <c r="E254" s="13" t="s">
        <v>316</v>
      </c>
      <c r="F254" s="15"/>
      <c r="G254" s="15" t="s">
        <v>280</v>
      </c>
      <c r="H254" s="15"/>
      <c r="I254" s="15"/>
      <c r="J254" s="14">
        <v>100</v>
      </c>
      <c r="K254" s="21"/>
      <c r="L254" s="14">
        <f t="shared" si="8"/>
        <v>0.5</v>
      </c>
    </row>
    <row r="255" spans="1:12">
      <c r="A255" s="31" t="s">
        <v>36</v>
      </c>
      <c r="B255" s="30" t="s">
        <v>42</v>
      </c>
      <c r="C255" s="41"/>
      <c r="D255" s="15" t="s">
        <v>315</v>
      </c>
      <c r="E255" s="13" t="s">
        <v>316</v>
      </c>
      <c r="F255" s="15"/>
      <c r="G255" s="15" t="s">
        <v>280</v>
      </c>
      <c r="H255" s="15"/>
      <c r="I255" s="15"/>
      <c r="J255" s="14">
        <v>100</v>
      </c>
      <c r="K255" s="21"/>
      <c r="L255" s="14">
        <f t="shared" si="8"/>
        <v>0.5</v>
      </c>
    </row>
    <row r="256" spans="1:12">
      <c r="A256" s="31" t="s">
        <v>36</v>
      </c>
      <c r="B256" s="30" t="s">
        <v>41</v>
      </c>
      <c r="C256" s="41"/>
      <c r="D256" s="15" t="s">
        <v>315</v>
      </c>
      <c r="E256" s="13" t="s">
        <v>316</v>
      </c>
      <c r="F256" s="15"/>
      <c r="G256" s="15" t="s">
        <v>280</v>
      </c>
      <c r="H256" s="15"/>
      <c r="I256" s="15"/>
      <c r="J256" s="14">
        <v>100</v>
      </c>
      <c r="K256" s="21"/>
      <c r="L256" s="14">
        <f t="shared" si="8"/>
        <v>0.5</v>
      </c>
    </row>
    <row r="257" spans="1:12">
      <c r="A257" s="31" t="s">
        <v>36</v>
      </c>
      <c r="B257" s="30" t="s">
        <v>47</v>
      </c>
      <c r="C257" s="41"/>
      <c r="D257" s="15" t="s">
        <v>315</v>
      </c>
      <c r="E257" s="13" t="s">
        <v>316</v>
      </c>
      <c r="F257" s="15"/>
      <c r="G257" s="15" t="s">
        <v>280</v>
      </c>
      <c r="H257" s="15"/>
      <c r="I257" s="15"/>
      <c r="J257" s="14">
        <v>100</v>
      </c>
      <c r="K257" s="21"/>
      <c r="L257" s="14">
        <f t="shared" si="8"/>
        <v>0.5</v>
      </c>
    </row>
    <row r="258" spans="1:12">
      <c r="A258" s="31" t="s">
        <v>36</v>
      </c>
      <c r="B258" s="30" t="s">
        <v>38</v>
      </c>
      <c r="C258" s="41"/>
      <c r="D258" s="15" t="s">
        <v>315</v>
      </c>
      <c r="E258" s="13" t="s">
        <v>316</v>
      </c>
      <c r="F258" s="15"/>
      <c r="G258" s="15" t="s">
        <v>280</v>
      </c>
      <c r="H258" s="15"/>
      <c r="I258" s="15"/>
      <c r="J258" s="14">
        <v>100</v>
      </c>
      <c r="K258" s="21"/>
      <c r="L258" s="14">
        <f t="shared" si="8"/>
        <v>0.5</v>
      </c>
    </row>
    <row r="259" spans="1:12">
      <c r="A259" s="31" t="s">
        <v>36</v>
      </c>
      <c r="B259" s="30" t="s">
        <v>67</v>
      </c>
      <c r="C259" s="41"/>
      <c r="D259" s="15" t="s">
        <v>315</v>
      </c>
      <c r="E259" s="13" t="s">
        <v>316</v>
      </c>
      <c r="F259" s="15"/>
      <c r="G259" s="15" t="s">
        <v>280</v>
      </c>
      <c r="H259" s="15"/>
      <c r="I259" s="15"/>
      <c r="J259" s="14">
        <v>0</v>
      </c>
      <c r="K259" s="21"/>
      <c r="L259" s="14">
        <f t="shared" si="8"/>
        <v>0</v>
      </c>
    </row>
    <row r="260" spans="1:12">
      <c r="A260" s="31" t="s">
        <v>36</v>
      </c>
      <c r="B260" s="30" t="s">
        <v>37</v>
      </c>
      <c r="C260" s="41"/>
      <c r="D260" s="15" t="s">
        <v>315</v>
      </c>
      <c r="E260" s="13" t="s">
        <v>316</v>
      </c>
      <c r="F260" s="15"/>
      <c r="G260" s="15" t="s">
        <v>280</v>
      </c>
      <c r="H260" s="15"/>
      <c r="I260" s="15"/>
      <c r="J260" s="14">
        <v>100</v>
      </c>
      <c r="K260" s="21"/>
      <c r="L260" s="14">
        <f t="shared" si="8"/>
        <v>0.5</v>
      </c>
    </row>
    <row r="261" spans="1:12">
      <c r="A261" s="31" t="s">
        <v>36</v>
      </c>
      <c r="B261" s="30" t="s">
        <v>43</v>
      </c>
      <c r="C261" s="41"/>
      <c r="D261" s="15" t="s">
        <v>315</v>
      </c>
      <c r="E261" s="13" t="s">
        <v>316</v>
      </c>
      <c r="F261" s="15"/>
      <c r="G261" s="15" t="s">
        <v>280</v>
      </c>
      <c r="H261" s="15"/>
      <c r="I261" s="15"/>
      <c r="J261" s="14">
        <v>100</v>
      </c>
      <c r="K261" s="21"/>
      <c r="L261" s="14">
        <f t="shared" si="8"/>
        <v>0.5</v>
      </c>
    </row>
    <row r="262" spans="1:12">
      <c r="A262" s="31" t="s">
        <v>36</v>
      </c>
      <c r="B262" s="30" t="s">
        <v>62</v>
      </c>
      <c r="C262" s="41"/>
      <c r="D262" s="15" t="s">
        <v>315</v>
      </c>
      <c r="E262" s="13" t="s">
        <v>316</v>
      </c>
      <c r="F262" s="15"/>
      <c r="G262" s="15" t="s">
        <v>280</v>
      </c>
      <c r="H262" s="15"/>
      <c r="I262" s="15"/>
      <c r="J262" s="14">
        <v>0</v>
      </c>
      <c r="K262" s="21"/>
      <c r="L262" s="14">
        <f t="shared" si="8"/>
        <v>0</v>
      </c>
    </row>
    <row r="263" spans="1:12">
      <c r="A263" s="31" t="s">
        <v>36</v>
      </c>
      <c r="B263" s="30" t="s">
        <v>60</v>
      </c>
      <c r="C263" s="41"/>
      <c r="D263" s="15" t="s">
        <v>315</v>
      </c>
      <c r="E263" s="13" t="s">
        <v>316</v>
      </c>
      <c r="F263" s="15"/>
      <c r="G263" s="15" t="s">
        <v>280</v>
      </c>
      <c r="H263" s="15"/>
      <c r="I263" s="15"/>
      <c r="J263" s="14">
        <v>100</v>
      </c>
      <c r="K263" s="21"/>
      <c r="L263" s="14">
        <f t="shared" si="8"/>
        <v>0.5</v>
      </c>
    </row>
    <row r="264" spans="1:12">
      <c r="A264" s="31" t="s">
        <v>36</v>
      </c>
      <c r="B264" s="30" t="s">
        <v>53</v>
      </c>
      <c r="C264" s="41"/>
      <c r="D264" s="15" t="s">
        <v>315</v>
      </c>
      <c r="E264" s="13" t="s">
        <v>316</v>
      </c>
      <c r="F264" s="15"/>
      <c r="G264" s="15" t="s">
        <v>280</v>
      </c>
      <c r="H264" s="15"/>
      <c r="I264" s="15"/>
      <c r="J264" s="14">
        <v>100</v>
      </c>
      <c r="K264" s="21"/>
      <c r="L264" s="14">
        <f t="shared" si="8"/>
        <v>0.5</v>
      </c>
    </row>
    <row r="265" spans="1:12">
      <c r="A265" s="31" t="s">
        <v>36</v>
      </c>
      <c r="B265" s="30" t="s">
        <v>65</v>
      </c>
      <c r="C265" s="41"/>
      <c r="D265" s="15" t="s">
        <v>315</v>
      </c>
      <c r="E265" s="13" t="s">
        <v>316</v>
      </c>
      <c r="F265" s="15"/>
      <c r="G265" s="15" t="s">
        <v>280</v>
      </c>
      <c r="H265" s="15"/>
      <c r="I265" s="15"/>
      <c r="J265" s="14">
        <v>100</v>
      </c>
      <c r="K265" s="21"/>
      <c r="L265" s="14">
        <f t="shared" si="8"/>
        <v>0.5</v>
      </c>
    </row>
    <row r="266" spans="1:12">
      <c r="A266" s="31" t="s">
        <v>36</v>
      </c>
      <c r="B266" s="30" t="s">
        <v>48</v>
      </c>
      <c r="C266" s="41"/>
      <c r="D266" s="15" t="s">
        <v>315</v>
      </c>
      <c r="E266" s="13" t="s">
        <v>316</v>
      </c>
      <c r="F266" s="15"/>
      <c r="G266" s="15" t="s">
        <v>280</v>
      </c>
      <c r="H266" s="15"/>
      <c r="I266" s="15"/>
      <c r="J266" s="14">
        <v>0</v>
      </c>
      <c r="K266" s="21"/>
      <c r="L266" s="14">
        <f t="shared" si="8"/>
        <v>0</v>
      </c>
    </row>
    <row r="267" spans="1:12">
      <c r="A267" s="31" t="s">
        <v>36</v>
      </c>
      <c r="B267" s="30" t="s">
        <v>58</v>
      </c>
      <c r="C267" s="41"/>
      <c r="D267" s="15" t="s">
        <v>315</v>
      </c>
      <c r="E267" s="13" t="s">
        <v>316</v>
      </c>
      <c r="F267" s="15"/>
      <c r="G267" s="15" t="s">
        <v>280</v>
      </c>
      <c r="H267" s="15"/>
      <c r="I267" s="15"/>
      <c r="J267" s="14">
        <v>100</v>
      </c>
      <c r="K267" s="21"/>
      <c r="L267" s="14">
        <f t="shared" si="8"/>
        <v>0.5</v>
      </c>
    </row>
    <row r="268" spans="1:12">
      <c r="A268" s="31" t="s">
        <v>36</v>
      </c>
      <c r="B268" s="30" t="s">
        <v>68</v>
      </c>
      <c r="C268" s="41"/>
      <c r="D268" s="15" t="s">
        <v>315</v>
      </c>
      <c r="E268" s="13" t="s">
        <v>316</v>
      </c>
      <c r="F268" s="15"/>
      <c r="G268" s="15" t="s">
        <v>280</v>
      </c>
      <c r="H268" s="15"/>
      <c r="I268" s="15"/>
      <c r="J268" s="14">
        <v>100</v>
      </c>
      <c r="K268" s="21"/>
      <c r="L268" s="14">
        <f t="shared" si="8"/>
        <v>0.5</v>
      </c>
    </row>
    <row r="269" spans="1:12">
      <c r="A269" s="31" t="s">
        <v>36</v>
      </c>
      <c r="B269" s="30" t="s">
        <v>57</v>
      </c>
      <c r="C269" s="41"/>
      <c r="D269" s="15" t="s">
        <v>315</v>
      </c>
      <c r="E269" s="13" t="s">
        <v>316</v>
      </c>
      <c r="F269" s="15"/>
      <c r="G269" s="15" t="s">
        <v>280</v>
      </c>
      <c r="H269" s="15"/>
      <c r="I269" s="15"/>
      <c r="J269" s="14">
        <v>100</v>
      </c>
      <c r="K269" s="21"/>
      <c r="L269" s="14">
        <f t="shared" si="8"/>
        <v>0.5</v>
      </c>
    </row>
    <row r="270" spans="1:12">
      <c r="A270" s="31" t="s">
        <v>36</v>
      </c>
      <c r="B270" s="30" t="s">
        <v>56</v>
      </c>
      <c r="C270" s="41"/>
      <c r="D270" s="15" t="s">
        <v>315</v>
      </c>
      <c r="E270" s="13" t="s">
        <v>316</v>
      </c>
      <c r="F270" s="15"/>
      <c r="G270" s="15" t="s">
        <v>280</v>
      </c>
      <c r="H270" s="15"/>
      <c r="I270" s="15"/>
      <c r="J270" s="14">
        <v>100</v>
      </c>
      <c r="K270" s="21"/>
      <c r="L270" s="14">
        <f t="shared" si="8"/>
        <v>0.5</v>
      </c>
    </row>
    <row r="271" spans="1:12">
      <c r="A271" s="31" t="s">
        <v>36</v>
      </c>
      <c r="B271" s="30" t="s">
        <v>52</v>
      </c>
      <c r="C271" s="41"/>
      <c r="D271" s="15" t="s">
        <v>315</v>
      </c>
      <c r="E271" s="13" t="s">
        <v>316</v>
      </c>
      <c r="F271" s="15"/>
      <c r="G271" s="15" t="s">
        <v>280</v>
      </c>
      <c r="H271" s="15"/>
      <c r="I271" s="15"/>
      <c r="J271" s="14">
        <v>100</v>
      </c>
      <c r="K271" s="21"/>
      <c r="L271" s="14">
        <f t="shared" si="8"/>
        <v>0.5</v>
      </c>
    </row>
    <row r="272" spans="1:12">
      <c r="A272" s="31" t="s">
        <v>36</v>
      </c>
      <c r="B272" s="30" t="s">
        <v>50</v>
      </c>
      <c r="C272" s="41"/>
      <c r="D272" s="15" t="s">
        <v>315</v>
      </c>
      <c r="E272" s="13" t="s">
        <v>316</v>
      </c>
      <c r="F272" s="15"/>
      <c r="G272" s="15" t="s">
        <v>280</v>
      </c>
      <c r="H272" s="15"/>
      <c r="I272" s="15"/>
      <c r="J272" s="14">
        <v>100</v>
      </c>
      <c r="K272" s="21"/>
      <c r="L272" s="14">
        <f t="shared" si="8"/>
        <v>0.5</v>
      </c>
    </row>
    <row r="273" spans="1:12">
      <c r="A273" s="31" t="s">
        <v>36</v>
      </c>
      <c r="B273" s="30" t="s">
        <v>49</v>
      </c>
      <c r="C273" s="41"/>
      <c r="D273" s="15" t="s">
        <v>315</v>
      </c>
      <c r="E273" s="13" t="s">
        <v>316</v>
      </c>
      <c r="F273" s="15"/>
      <c r="G273" s="15" t="s">
        <v>280</v>
      </c>
      <c r="H273" s="15"/>
      <c r="I273" s="15"/>
      <c r="J273" s="14">
        <v>100</v>
      </c>
      <c r="K273" s="21"/>
      <c r="L273" s="14">
        <f t="shared" si="8"/>
        <v>0.5</v>
      </c>
    </row>
    <row r="274" spans="1:12">
      <c r="A274" s="31" t="s">
        <v>36</v>
      </c>
      <c r="B274" s="30" t="s">
        <v>51</v>
      </c>
      <c r="C274" s="41"/>
      <c r="D274" s="15" t="s">
        <v>315</v>
      </c>
      <c r="E274" s="13" t="s">
        <v>316</v>
      </c>
      <c r="F274" s="15"/>
      <c r="G274" s="15" t="s">
        <v>280</v>
      </c>
      <c r="H274" s="15"/>
      <c r="I274" s="15"/>
      <c r="J274" s="14">
        <v>0</v>
      </c>
      <c r="K274" s="21"/>
      <c r="L274" s="14">
        <f t="shared" si="8"/>
        <v>0</v>
      </c>
    </row>
    <row r="275" spans="1:12">
      <c r="A275" s="31" t="s">
        <v>36</v>
      </c>
      <c r="B275" s="30" t="s">
        <v>45</v>
      </c>
      <c r="C275" s="41"/>
      <c r="D275" s="15" t="s">
        <v>315</v>
      </c>
      <c r="E275" s="13" t="s">
        <v>316</v>
      </c>
      <c r="F275" s="15"/>
      <c r="G275" s="15" t="s">
        <v>280</v>
      </c>
      <c r="H275" s="15"/>
      <c r="I275" s="15"/>
      <c r="J275" s="14">
        <v>0</v>
      </c>
      <c r="K275" s="21"/>
      <c r="L275" s="14">
        <f t="shared" si="8"/>
        <v>0</v>
      </c>
    </row>
    <row r="276" spans="1:12">
      <c r="A276" s="31" t="s">
        <v>36</v>
      </c>
      <c r="B276" s="30" t="s">
        <v>317</v>
      </c>
      <c r="C276" s="41"/>
      <c r="D276" s="15" t="s">
        <v>315</v>
      </c>
      <c r="E276" s="13" t="s">
        <v>316</v>
      </c>
      <c r="F276" s="15"/>
      <c r="G276" s="15" t="s">
        <v>280</v>
      </c>
      <c r="H276" s="15"/>
      <c r="I276" s="15"/>
      <c r="J276" s="14">
        <v>0</v>
      </c>
      <c r="K276" s="21"/>
      <c r="L276" s="14">
        <f t="shared" si="8"/>
        <v>0</v>
      </c>
    </row>
    <row r="277" spans="1:12">
      <c r="A277" s="31" t="s">
        <v>69</v>
      </c>
      <c r="B277" s="30" t="s">
        <v>80</v>
      </c>
      <c r="C277" s="41"/>
      <c r="D277" s="15" t="s">
        <v>315</v>
      </c>
      <c r="E277" s="13" t="s">
        <v>316</v>
      </c>
      <c r="F277" s="15"/>
      <c r="G277" s="15" t="s">
        <v>280</v>
      </c>
      <c r="H277" s="15"/>
      <c r="I277" s="15"/>
      <c r="J277" s="14">
        <v>100</v>
      </c>
      <c r="K277" s="21"/>
      <c r="L277" s="14">
        <f t="shared" si="8"/>
        <v>0.5</v>
      </c>
    </row>
    <row r="278" spans="1:12">
      <c r="A278" s="31" t="s">
        <v>69</v>
      </c>
      <c r="B278" s="30" t="s">
        <v>100</v>
      </c>
      <c r="C278" s="41"/>
      <c r="D278" s="15" t="s">
        <v>315</v>
      </c>
      <c r="E278" s="13" t="s">
        <v>316</v>
      </c>
      <c r="F278" s="15"/>
      <c r="G278" s="15" t="s">
        <v>280</v>
      </c>
      <c r="H278" s="15"/>
      <c r="I278" s="15"/>
      <c r="J278" s="14">
        <v>0</v>
      </c>
      <c r="K278" s="21"/>
      <c r="L278" s="14">
        <f t="shared" si="8"/>
        <v>0</v>
      </c>
    </row>
    <row r="279" spans="1:12">
      <c r="A279" s="31" t="s">
        <v>69</v>
      </c>
      <c r="B279" s="30" t="s">
        <v>99</v>
      </c>
      <c r="C279" s="41"/>
      <c r="D279" s="15" t="s">
        <v>315</v>
      </c>
      <c r="E279" s="13" t="s">
        <v>316</v>
      </c>
      <c r="F279" s="15"/>
      <c r="G279" s="15" t="s">
        <v>280</v>
      </c>
      <c r="H279" s="15"/>
      <c r="I279" s="15"/>
      <c r="J279" s="14">
        <v>100</v>
      </c>
      <c r="K279" s="21"/>
      <c r="L279" s="14">
        <f t="shared" si="8"/>
        <v>0.5</v>
      </c>
    </row>
    <row r="280" spans="1:12">
      <c r="A280" s="31" t="s">
        <v>69</v>
      </c>
      <c r="B280" s="30" t="s">
        <v>78</v>
      </c>
      <c r="C280" s="41"/>
      <c r="D280" s="15" t="s">
        <v>315</v>
      </c>
      <c r="E280" s="13" t="s">
        <v>316</v>
      </c>
      <c r="F280" s="15"/>
      <c r="G280" s="15" t="s">
        <v>280</v>
      </c>
      <c r="H280" s="15"/>
      <c r="I280" s="15"/>
      <c r="J280" s="14">
        <v>100</v>
      </c>
      <c r="K280" s="21"/>
      <c r="L280" s="14">
        <f t="shared" ref="L280:L311" si="9">IF(J280&lt;60,0,IF(J280&gt;=100,0.5,(J280*0.05-2)/8))</f>
        <v>0.5</v>
      </c>
    </row>
    <row r="281" spans="1:12">
      <c r="A281" s="31" t="s">
        <v>69</v>
      </c>
      <c r="B281" s="30" t="s">
        <v>90</v>
      </c>
      <c r="C281" s="41"/>
      <c r="D281" s="15" t="s">
        <v>315</v>
      </c>
      <c r="E281" s="13" t="s">
        <v>316</v>
      </c>
      <c r="F281" s="15"/>
      <c r="G281" s="15" t="s">
        <v>280</v>
      </c>
      <c r="H281" s="15"/>
      <c r="I281" s="15"/>
      <c r="J281" s="14">
        <v>0</v>
      </c>
      <c r="K281" s="21"/>
      <c r="L281" s="14">
        <f t="shared" si="9"/>
        <v>0</v>
      </c>
    </row>
    <row r="282" spans="1:12">
      <c r="A282" s="31" t="s">
        <v>69</v>
      </c>
      <c r="B282" s="30" t="s">
        <v>75</v>
      </c>
      <c r="C282" s="41"/>
      <c r="D282" s="15" t="s">
        <v>315</v>
      </c>
      <c r="E282" s="13" t="s">
        <v>316</v>
      </c>
      <c r="F282" s="15"/>
      <c r="G282" s="15" t="s">
        <v>280</v>
      </c>
      <c r="H282" s="15"/>
      <c r="I282" s="15"/>
      <c r="J282" s="14">
        <v>100</v>
      </c>
      <c r="K282" s="21"/>
      <c r="L282" s="14">
        <f t="shared" si="9"/>
        <v>0.5</v>
      </c>
    </row>
    <row r="283" spans="1:12">
      <c r="A283" s="31" t="s">
        <v>69</v>
      </c>
      <c r="B283" s="30" t="s">
        <v>86</v>
      </c>
      <c r="C283" s="41"/>
      <c r="D283" s="15" t="s">
        <v>315</v>
      </c>
      <c r="E283" s="13" t="s">
        <v>316</v>
      </c>
      <c r="F283" s="15"/>
      <c r="G283" s="15" t="s">
        <v>280</v>
      </c>
      <c r="H283" s="15"/>
      <c r="I283" s="15"/>
      <c r="J283" s="14">
        <v>100</v>
      </c>
      <c r="K283" s="21"/>
      <c r="L283" s="14">
        <f t="shared" si="9"/>
        <v>0.5</v>
      </c>
    </row>
    <row r="284" spans="1:12">
      <c r="A284" s="31" t="s">
        <v>69</v>
      </c>
      <c r="B284" s="30" t="s">
        <v>93</v>
      </c>
      <c r="C284" s="41"/>
      <c r="D284" s="15" t="s">
        <v>315</v>
      </c>
      <c r="E284" s="13" t="s">
        <v>316</v>
      </c>
      <c r="F284" s="15"/>
      <c r="G284" s="15" t="s">
        <v>280</v>
      </c>
      <c r="H284" s="15"/>
      <c r="I284" s="15"/>
      <c r="J284" s="14">
        <v>100</v>
      </c>
      <c r="K284" s="21"/>
      <c r="L284" s="14">
        <f t="shared" si="9"/>
        <v>0.5</v>
      </c>
    </row>
    <row r="285" spans="1:12">
      <c r="A285" s="31" t="s">
        <v>69</v>
      </c>
      <c r="B285" s="30" t="s">
        <v>73</v>
      </c>
      <c r="C285" s="41"/>
      <c r="D285" s="15" t="s">
        <v>315</v>
      </c>
      <c r="E285" s="13" t="s">
        <v>316</v>
      </c>
      <c r="F285" s="15"/>
      <c r="G285" s="15" t="s">
        <v>280</v>
      </c>
      <c r="H285" s="15"/>
      <c r="I285" s="15"/>
      <c r="J285" s="14">
        <v>100</v>
      </c>
      <c r="K285" s="21"/>
      <c r="L285" s="14">
        <f t="shared" si="9"/>
        <v>0.5</v>
      </c>
    </row>
    <row r="286" spans="1:12">
      <c r="A286" s="31" t="s">
        <v>69</v>
      </c>
      <c r="B286" s="30" t="s">
        <v>91</v>
      </c>
      <c r="C286" s="41"/>
      <c r="D286" s="15" t="s">
        <v>315</v>
      </c>
      <c r="E286" s="13" t="s">
        <v>316</v>
      </c>
      <c r="F286" s="15"/>
      <c r="G286" s="15" t="s">
        <v>280</v>
      </c>
      <c r="H286" s="15"/>
      <c r="I286" s="15"/>
      <c r="J286" s="14">
        <v>100</v>
      </c>
      <c r="K286" s="21"/>
      <c r="L286" s="14">
        <f t="shared" si="9"/>
        <v>0.5</v>
      </c>
    </row>
    <row r="287" spans="1:12">
      <c r="A287" s="31" t="s">
        <v>69</v>
      </c>
      <c r="B287" s="30" t="s">
        <v>72</v>
      </c>
      <c r="C287" s="41"/>
      <c r="D287" s="15" t="s">
        <v>315</v>
      </c>
      <c r="E287" s="13" t="s">
        <v>316</v>
      </c>
      <c r="F287" s="15"/>
      <c r="G287" s="15" t="s">
        <v>280</v>
      </c>
      <c r="H287" s="15"/>
      <c r="I287" s="15"/>
      <c r="J287" s="14">
        <v>100</v>
      </c>
      <c r="K287" s="21"/>
      <c r="L287" s="14">
        <f t="shared" si="9"/>
        <v>0.5</v>
      </c>
    </row>
    <row r="288" spans="1:12">
      <c r="A288" s="31" t="s">
        <v>69</v>
      </c>
      <c r="B288" s="30" t="s">
        <v>74</v>
      </c>
      <c r="C288" s="41"/>
      <c r="D288" s="15" t="s">
        <v>315</v>
      </c>
      <c r="E288" s="13" t="s">
        <v>316</v>
      </c>
      <c r="F288" s="15"/>
      <c r="G288" s="15" t="s">
        <v>280</v>
      </c>
      <c r="H288" s="15"/>
      <c r="I288" s="15"/>
      <c r="J288" s="14">
        <v>100</v>
      </c>
      <c r="K288" s="21"/>
      <c r="L288" s="14">
        <f t="shared" si="9"/>
        <v>0.5</v>
      </c>
    </row>
    <row r="289" spans="1:12">
      <c r="A289" s="31" t="s">
        <v>69</v>
      </c>
      <c r="B289" s="30" t="s">
        <v>70</v>
      </c>
      <c r="C289" s="41"/>
      <c r="D289" s="15" t="s">
        <v>315</v>
      </c>
      <c r="E289" s="13" t="s">
        <v>316</v>
      </c>
      <c r="F289" s="15"/>
      <c r="G289" s="15" t="s">
        <v>280</v>
      </c>
      <c r="H289" s="15"/>
      <c r="I289" s="15"/>
      <c r="J289" s="14">
        <v>100</v>
      </c>
      <c r="K289" s="21"/>
      <c r="L289" s="14">
        <f t="shared" si="9"/>
        <v>0.5</v>
      </c>
    </row>
    <row r="290" spans="1:12">
      <c r="A290" s="31" t="s">
        <v>69</v>
      </c>
      <c r="B290" s="30" t="s">
        <v>87</v>
      </c>
      <c r="C290" s="41"/>
      <c r="D290" s="15" t="s">
        <v>315</v>
      </c>
      <c r="E290" s="13" t="s">
        <v>316</v>
      </c>
      <c r="F290" s="15"/>
      <c r="G290" s="15" t="s">
        <v>280</v>
      </c>
      <c r="H290" s="15"/>
      <c r="I290" s="15"/>
      <c r="J290" s="14">
        <v>10.0083333333333</v>
      </c>
      <c r="K290" s="21"/>
      <c r="L290" s="14">
        <f t="shared" si="9"/>
        <v>0</v>
      </c>
    </row>
    <row r="291" spans="1:12">
      <c r="A291" s="31" t="s">
        <v>69</v>
      </c>
      <c r="B291" s="30" t="s">
        <v>81</v>
      </c>
      <c r="C291" s="41"/>
      <c r="D291" s="15" t="s">
        <v>315</v>
      </c>
      <c r="E291" s="13" t="s">
        <v>316</v>
      </c>
      <c r="F291" s="15"/>
      <c r="G291" s="15" t="s">
        <v>280</v>
      </c>
      <c r="H291" s="15"/>
      <c r="I291" s="15"/>
      <c r="J291" s="14">
        <v>0</v>
      </c>
      <c r="K291" s="21"/>
      <c r="L291" s="14">
        <f t="shared" si="9"/>
        <v>0</v>
      </c>
    </row>
    <row r="292" spans="1:12">
      <c r="A292" s="31" t="s">
        <v>69</v>
      </c>
      <c r="B292" s="30" t="s">
        <v>97</v>
      </c>
      <c r="C292" s="41"/>
      <c r="D292" s="15" t="s">
        <v>315</v>
      </c>
      <c r="E292" s="13" t="s">
        <v>316</v>
      </c>
      <c r="F292" s="15"/>
      <c r="G292" s="15" t="s">
        <v>280</v>
      </c>
      <c r="H292" s="15"/>
      <c r="I292" s="15"/>
      <c r="J292" s="14">
        <v>0</v>
      </c>
      <c r="K292" s="21"/>
      <c r="L292" s="14">
        <f t="shared" si="9"/>
        <v>0</v>
      </c>
    </row>
    <row r="293" spans="1:12">
      <c r="A293" s="31" t="s">
        <v>69</v>
      </c>
      <c r="B293" s="30" t="s">
        <v>89</v>
      </c>
      <c r="C293" s="41"/>
      <c r="D293" s="15" t="s">
        <v>315</v>
      </c>
      <c r="E293" s="13" t="s">
        <v>316</v>
      </c>
      <c r="F293" s="15"/>
      <c r="G293" s="15" t="s">
        <v>280</v>
      </c>
      <c r="H293" s="15"/>
      <c r="I293" s="15"/>
      <c r="J293" s="14">
        <v>100</v>
      </c>
      <c r="K293" s="21"/>
      <c r="L293" s="14">
        <f t="shared" si="9"/>
        <v>0.5</v>
      </c>
    </row>
    <row r="294" spans="1:12">
      <c r="A294" s="31" t="s">
        <v>69</v>
      </c>
      <c r="B294" s="30" t="s">
        <v>88</v>
      </c>
      <c r="C294" s="41"/>
      <c r="D294" s="15" t="s">
        <v>315</v>
      </c>
      <c r="E294" s="13" t="s">
        <v>316</v>
      </c>
      <c r="F294" s="15"/>
      <c r="G294" s="15" t="s">
        <v>280</v>
      </c>
      <c r="H294" s="15"/>
      <c r="I294" s="15"/>
      <c r="J294" s="14">
        <v>100</v>
      </c>
      <c r="K294" s="21"/>
      <c r="L294" s="14">
        <f t="shared" si="9"/>
        <v>0.5</v>
      </c>
    </row>
    <row r="295" spans="1:12">
      <c r="A295" s="31" t="s">
        <v>69</v>
      </c>
      <c r="B295" s="30" t="s">
        <v>83</v>
      </c>
      <c r="C295" s="41"/>
      <c r="D295" s="15" t="s">
        <v>315</v>
      </c>
      <c r="E295" s="13" t="s">
        <v>316</v>
      </c>
      <c r="F295" s="15"/>
      <c r="G295" s="15" t="s">
        <v>280</v>
      </c>
      <c r="H295" s="15"/>
      <c r="I295" s="15"/>
      <c r="J295" s="14">
        <v>0</v>
      </c>
      <c r="K295" s="21"/>
      <c r="L295" s="14">
        <f t="shared" si="9"/>
        <v>0</v>
      </c>
    </row>
    <row r="296" spans="1:12">
      <c r="A296" s="31" t="s">
        <v>69</v>
      </c>
      <c r="B296" s="30" t="s">
        <v>79</v>
      </c>
      <c r="C296" s="41"/>
      <c r="D296" s="15" t="s">
        <v>315</v>
      </c>
      <c r="E296" s="13" t="s">
        <v>316</v>
      </c>
      <c r="F296" s="15"/>
      <c r="G296" s="15" t="s">
        <v>280</v>
      </c>
      <c r="H296" s="15"/>
      <c r="I296" s="15"/>
      <c r="J296" s="14">
        <v>100</v>
      </c>
      <c r="K296" s="21"/>
      <c r="L296" s="14">
        <f t="shared" si="9"/>
        <v>0.5</v>
      </c>
    </row>
    <row r="297" spans="1:12">
      <c r="A297" s="31" t="s">
        <v>69</v>
      </c>
      <c r="B297" s="30" t="s">
        <v>98</v>
      </c>
      <c r="C297" s="41"/>
      <c r="D297" s="15" t="s">
        <v>315</v>
      </c>
      <c r="E297" s="13" t="s">
        <v>316</v>
      </c>
      <c r="F297" s="15"/>
      <c r="G297" s="15" t="s">
        <v>280</v>
      </c>
      <c r="H297" s="15"/>
      <c r="I297" s="15"/>
      <c r="J297" s="14">
        <v>60.69</v>
      </c>
      <c r="K297" s="21"/>
      <c r="L297" s="14">
        <f t="shared" si="9"/>
        <v>0.1293125</v>
      </c>
    </row>
    <row r="298" spans="1:12">
      <c r="A298" s="31" t="s">
        <v>69</v>
      </c>
      <c r="B298" s="30" t="s">
        <v>82</v>
      </c>
      <c r="C298" s="41"/>
      <c r="D298" s="15" t="s">
        <v>315</v>
      </c>
      <c r="E298" s="13" t="s">
        <v>316</v>
      </c>
      <c r="F298" s="15"/>
      <c r="G298" s="15" t="s">
        <v>280</v>
      </c>
      <c r="H298" s="15"/>
      <c r="I298" s="15"/>
      <c r="J298" s="14">
        <v>100</v>
      </c>
      <c r="K298" s="21"/>
      <c r="L298" s="14">
        <f t="shared" si="9"/>
        <v>0.5</v>
      </c>
    </row>
    <row r="299" spans="1:12">
      <c r="A299" s="31" t="s">
        <v>69</v>
      </c>
      <c r="B299" s="30" t="s">
        <v>71</v>
      </c>
      <c r="C299" s="41"/>
      <c r="D299" s="15" t="s">
        <v>315</v>
      </c>
      <c r="E299" s="13" t="s">
        <v>316</v>
      </c>
      <c r="F299" s="15"/>
      <c r="G299" s="15" t="s">
        <v>280</v>
      </c>
      <c r="H299" s="15"/>
      <c r="I299" s="15"/>
      <c r="J299" s="14">
        <v>100</v>
      </c>
      <c r="K299" s="21"/>
      <c r="L299" s="14">
        <f t="shared" si="9"/>
        <v>0.5</v>
      </c>
    </row>
    <row r="300" spans="1:12">
      <c r="A300" s="31" t="s">
        <v>69</v>
      </c>
      <c r="B300" s="30" t="s">
        <v>95</v>
      </c>
      <c r="C300" s="41"/>
      <c r="D300" s="15" t="s">
        <v>315</v>
      </c>
      <c r="E300" s="13" t="s">
        <v>316</v>
      </c>
      <c r="F300" s="15"/>
      <c r="G300" s="15" t="s">
        <v>280</v>
      </c>
      <c r="H300" s="15"/>
      <c r="I300" s="15"/>
      <c r="J300" s="14">
        <v>0</v>
      </c>
      <c r="K300" s="21"/>
      <c r="L300" s="14">
        <f t="shared" si="9"/>
        <v>0</v>
      </c>
    </row>
    <row r="301" spans="1:12">
      <c r="A301" s="31" t="s">
        <v>69</v>
      </c>
      <c r="B301" s="30" t="s">
        <v>84</v>
      </c>
      <c r="C301" s="41"/>
      <c r="D301" s="15" t="s">
        <v>315</v>
      </c>
      <c r="E301" s="13" t="s">
        <v>316</v>
      </c>
      <c r="F301" s="15"/>
      <c r="G301" s="15" t="s">
        <v>280</v>
      </c>
      <c r="H301" s="15"/>
      <c r="I301" s="15"/>
      <c r="J301" s="14">
        <v>100</v>
      </c>
      <c r="K301" s="21"/>
      <c r="L301" s="14">
        <f t="shared" si="9"/>
        <v>0.5</v>
      </c>
    </row>
    <row r="302" spans="1:12">
      <c r="A302" s="31" t="s">
        <v>69</v>
      </c>
      <c r="B302" s="30" t="s">
        <v>85</v>
      </c>
      <c r="C302" s="41"/>
      <c r="D302" s="15" t="s">
        <v>315</v>
      </c>
      <c r="E302" s="13" t="s">
        <v>316</v>
      </c>
      <c r="F302" s="15"/>
      <c r="G302" s="15" t="s">
        <v>280</v>
      </c>
      <c r="H302" s="15"/>
      <c r="I302" s="15"/>
      <c r="J302" s="14">
        <v>100</v>
      </c>
      <c r="K302" s="21"/>
      <c r="L302" s="14">
        <f t="shared" si="9"/>
        <v>0.5</v>
      </c>
    </row>
    <row r="303" spans="1:12">
      <c r="A303" s="31" t="s">
        <v>69</v>
      </c>
      <c r="B303" s="30" t="s">
        <v>76</v>
      </c>
      <c r="C303" s="41"/>
      <c r="D303" s="15" t="s">
        <v>315</v>
      </c>
      <c r="E303" s="13" t="s">
        <v>316</v>
      </c>
      <c r="F303" s="15"/>
      <c r="G303" s="15" t="s">
        <v>280</v>
      </c>
      <c r="H303" s="15"/>
      <c r="I303" s="15"/>
      <c r="J303" s="14">
        <v>100</v>
      </c>
      <c r="K303" s="21"/>
      <c r="L303" s="14">
        <f t="shared" si="9"/>
        <v>0.5</v>
      </c>
    </row>
    <row r="304" spans="1:12">
      <c r="A304" s="31" t="s">
        <v>69</v>
      </c>
      <c r="B304" s="30" t="s">
        <v>77</v>
      </c>
      <c r="C304" s="41"/>
      <c r="D304" s="15" t="s">
        <v>315</v>
      </c>
      <c r="E304" s="13" t="s">
        <v>316</v>
      </c>
      <c r="F304" s="15"/>
      <c r="G304" s="15" t="s">
        <v>280</v>
      </c>
      <c r="H304" s="15"/>
      <c r="I304" s="15"/>
      <c r="J304" s="14">
        <v>100</v>
      </c>
      <c r="K304" s="21"/>
      <c r="L304" s="14">
        <f t="shared" si="9"/>
        <v>0.5</v>
      </c>
    </row>
    <row r="305" spans="1:12">
      <c r="A305" s="31" t="s">
        <v>69</v>
      </c>
      <c r="B305" s="30" t="s">
        <v>92</v>
      </c>
      <c r="C305" s="41"/>
      <c r="D305" s="15" t="s">
        <v>315</v>
      </c>
      <c r="E305" s="13" t="s">
        <v>316</v>
      </c>
      <c r="F305" s="15"/>
      <c r="G305" s="15" t="s">
        <v>280</v>
      </c>
      <c r="H305" s="15"/>
      <c r="I305" s="15"/>
      <c r="J305" s="14">
        <v>100</v>
      </c>
      <c r="K305" s="21"/>
      <c r="L305" s="14">
        <f t="shared" si="9"/>
        <v>0.5</v>
      </c>
    </row>
    <row r="306" spans="1:12">
      <c r="A306" s="31" t="s">
        <v>69</v>
      </c>
      <c r="B306" s="30" t="s">
        <v>94</v>
      </c>
      <c r="C306" s="41"/>
      <c r="D306" s="15" t="s">
        <v>315</v>
      </c>
      <c r="E306" s="13" t="s">
        <v>316</v>
      </c>
      <c r="F306" s="15"/>
      <c r="G306" s="15" t="s">
        <v>280</v>
      </c>
      <c r="H306" s="15"/>
      <c r="I306" s="15"/>
      <c r="J306" s="14">
        <v>0</v>
      </c>
      <c r="K306" s="21"/>
      <c r="L306" s="14">
        <f t="shared" si="9"/>
        <v>0</v>
      </c>
    </row>
    <row r="307" spans="1:12">
      <c r="A307" s="31" t="s">
        <v>69</v>
      </c>
      <c r="B307" s="30" t="s">
        <v>96</v>
      </c>
      <c r="C307" s="41"/>
      <c r="D307" s="15" t="s">
        <v>315</v>
      </c>
      <c r="E307" s="13" t="s">
        <v>316</v>
      </c>
      <c r="F307" s="15"/>
      <c r="G307" s="15" t="s">
        <v>280</v>
      </c>
      <c r="H307" s="15"/>
      <c r="I307" s="15"/>
      <c r="J307" s="14">
        <v>60.2333333333333</v>
      </c>
      <c r="K307" s="21"/>
      <c r="L307" s="14">
        <f t="shared" si="9"/>
        <v>0.126458333333333</v>
      </c>
    </row>
    <row r="308" spans="1:12">
      <c r="A308" s="31" t="s">
        <v>101</v>
      </c>
      <c r="B308" s="30" t="s">
        <v>124</v>
      </c>
      <c r="C308" s="41"/>
      <c r="D308" s="15" t="s">
        <v>315</v>
      </c>
      <c r="E308" s="13" t="s">
        <v>316</v>
      </c>
      <c r="F308" s="15"/>
      <c r="G308" s="15" t="s">
        <v>280</v>
      </c>
      <c r="H308" s="15"/>
      <c r="I308" s="15"/>
      <c r="J308" s="14">
        <v>100</v>
      </c>
      <c r="K308" s="21"/>
      <c r="L308" s="14">
        <f t="shared" si="9"/>
        <v>0.5</v>
      </c>
    </row>
    <row r="309" spans="1:12">
      <c r="A309" s="31" t="s">
        <v>101</v>
      </c>
      <c r="B309" s="30" t="s">
        <v>120</v>
      </c>
      <c r="C309" s="41"/>
      <c r="D309" s="15" t="s">
        <v>315</v>
      </c>
      <c r="E309" s="13" t="s">
        <v>316</v>
      </c>
      <c r="F309" s="15"/>
      <c r="G309" s="15" t="s">
        <v>280</v>
      </c>
      <c r="H309" s="15"/>
      <c r="I309" s="15"/>
      <c r="J309" s="14">
        <v>0</v>
      </c>
      <c r="K309" s="21"/>
      <c r="L309" s="14">
        <f t="shared" si="9"/>
        <v>0</v>
      </c>
    </row>
    <row r="310" spans="1:12">
      <c r="A310" s="31" t="s">
        <v>101</v>
      </c>
      <c r="B310" s="30" t="s">
        <v>116</v>
      </c>
      <c r="C310" s="41"/>
      <c r="D310" s="15" t="s">
        <v>315</v>
      </c>
      <c r="E310" s="13" t="s">
        <v>316</v>
      </c>
      <c r="F310" s="15"/>
      <c r="G310" s="15" t="s">
        <v>280</v>
      </c>
      <c r="H310" s="15"/>
      <c r="I310" s="15"/>
      <c r="J310" s="14">
        <v>0</v>
      </c>
      <c r="K310" s="21"/>
      <c r="L310" s="14">
        <f t="shared" si="9"/>
        <v>0</v>
      </c>
    </row>
    <row r="311" spans="1:12">
      <c r="A311" s="31" t="s">
        <v>101</v>
      </c>
      <c r="B311" s="30" t="s">
        <v>128</v>
      </c>
      <c r="C311" s="41"/>
      <c r="D311" s="15" t="s">
        <v>315</v>
      </c>
      <c r="E311" s="13" t="s">
        <v>316</v>
      </c>
      <c r="F311" s="15"/>
      <c r="G311" s="15" t="s">
        <v>280</v>
      </c>
      <c r="H311" s="15"/>
      <c r="I311" s="15"/>
      <c r="J311" s="14">
        <v>100</v>
      </c>
      <c r="K311" s="21"/>
      <c r="L311" s="14">
        <f t="shared" si="9"/>
        <v>0.5</v>
      </c>
    </row>
    <row r="312" spans="1:12">
      <c r="A312" s="31" t="s">
        <v>101</v>
      </c>
      <c r="B312" s="30" t="s">
        <v>113</v>
      </c>
      <c r="C312" s="41"/>
      <c r="D312" s="15" t="s">
        <v>315</v>
      </c>
      <c r="E312" s="13" t="s">
        <v>316</v>
      </c>
      <c r="F312" s="15"/>
      <c r="G312" s="15" t="s">
        <v>280</v>
      </c>
      <c r="H312" s="15"/>
      <c r="I312" s="15"/>
      <c r="J312" s="14">
        <v>100</v>
      </c>
      <c r="K312" s="21"/>
      <c r="L312" s="14">
        <f t="shared" ref="L312:L343" si="10">IF(J312&lt;60,0,IF(J312&gt;=100,0.5,(J312*0.05-2)/8))</f>
        <v>0.5</v>
      </c>
    </row>
    <row r="313" spans="1:12">
      <c r="A313" s="31" t="s">
        <v>101</v>
      </c>
      <c r="B313" s="30" t="s">
        <v>106</v>
      </c>
      <c r="C313" s="41"/>
      <c r="D313" s="15" t="s">
        <v>315</v>
      </c>
      <c r="E313" s="13" t="s">
        <v>316</v>
      </c>
      <c r="F313" s="15"/>
      <c r="G313" s="15" t="s">
        <v>280</v>
      </c>
      <c r="H313" s="15"/>
      <c r="I313" s="15"/>
      <c r="J313" s="14">
        <v>100</v>
      </c>
      <c r="K313" s="21"/>
      <c r="L313" s="14">
        <f t="shared" si="10"/>
        <v>0.5</v>
      </c>
    </row>
    <row r="314" spans="1:12">
      <c r="A314" s="31" t="s">
        <v>101</v>
      </c>
      <c r="B314" s="30" t="s">
        <v>117</v>
      </c>
      <c r="C314" s="41"/>
      <c r="D314" s="15" t="s">
        <v>315</v>
      </c>
      <c r="E314" s="13" t="s">
        <v>316</v>
      </c>
      <c r="F314" s="15"/>
      <c r="G314" s="15" t="s">
        <v>280</v>
      </c>
      <c r="H314" s="15"/>
      <c r="I314" s="15"/>
      <c r="J314" s="14">
        <v>100</v>
      </c>
      <c r="K314" s="21"/>
      <c r="L314" s="14">
        <f t="shared" si="10"/>
        <v>0.5</v>
      </c>
    </row>
    <row r="315" spans="1:12">
      <c r="A315" s="31" t="s">
        <v>101</v>
      </c>
      <c r="B315" s="30" t="s">
        <v>115</v>
      </c>
      <c r="C315" s="41"/>
      <c r="D315" s="15" t="s">
        <v>315</v>
      </c>
      <c r="E315" s="13" t="s">
        <v>316</v>
      </c>
      <c r="F315" s="15"/>
      <c r="G315" s="15" t="s">
        <v>280</v>
      </c>
      <c r="H315" s="15"/>
      <c r="I315" s="15"/>
      <c r="J315" s="14">
        <v>100</v>
      </c>
      <c r="K315" s="21"/>
      <c r="L315" s="14">
        <f t="shared" si="10"/>
        <v>0.5</v>
      </c>
    </row>
    <row r="316" spans="1:12">
      <c r="A316" s="31" t="s">
        <v>101</v>
      </c>
      <c r="B316" s="30" t="s">
        <v>112</v>
      </c>
      <c r="C316" s="41"/>
      <c r="D316" s="15" t="s">
        <v>315</v>
      </c>
      <c r="E316" s="13" t="s">
        <v>316</v>
      </c>
      <c r="F316" s="15"/>
      <c r="G316" s="15" t="s">
        <v>280</v>
      </c>
      <c r="H316" s="15"/>
      <c r="I316" s="15"/>
      <c r="J316" s="14">
        <v>100</v>
      </c>
      <c r="K316" s="21"/>
      <c r="L316" s="14">
        <f t="shared" si="10"/>
        <v>0.5</v>
      </c>
    </row>
    <row r="317" spans="1:12">
      <c r="A317" s="31" t="s">
        <v>101</v>
      </c>
      <c r="B317" s="30" t="s">
        <v>131</v>
      </c>
      <c r="C317" s="41"/>
      <c r="D317" s="15" t="s">
        <v>315</v>
      </c>
      <c r="E317" s="13" t="s">
        <v>316</v>
      </c>
      <c r="F317" s="15"/>
      <c r="G317" s="15" t="s">
        <v>280</v>
      </c>
      <c r="H317" s="15"/>
      <c r="I317" s="15"/>
      <c r="J317" s="14">
        <v>0</v>
      </c>
      <c r="K317" s="21"/>
      <c r="L317" s="14">
        <f t="shared" si="10"/>
        <v>0</v>
      </c>
    </row>
    <row r="318" spans="1:12">
      <c r="A318" s="31" t="s">
        <v>101</v>
      </c>
      <c r="B318" s="30" t="s">
        <v>121</v>
      </c>
      <c r="C318" s="41"/>
      <c r="D318" s="15" t="s">
        <v>315</v>
      </c>
      <c r="E318" s="13" t="s">
        <v>316</v>
      </c>
      <c r="F318" s="15"/>
      <c r="G318" s="15" t="s">
        <v>280</v>
      </c>
      <c r="H318" s="15"/>
      <c r="I318" s="15"/>
      <c r="J318" s="14">
        <v>100</v>
      </c>
      <c r="K318" s="21"/>
      <c r="L318" s="14">
        <f t="shared" si="10"/>
        <v>0.5</v>
      </c>
    </row>
    <row r="319" spans="1:12">
      <c r="A319" s="31" t="s">
        <v>101</v>
      </c>
      <c r="B319" s="30" t="s">
        <v>127</v>
      </c>
      <c r="C319" s="41"/>
      <c r="D319" s="15" t="s">
        <v>315</v>
      </c>
      <c r="E319" s="13" t="s">
        <v>316</v>
      </c>
      <c r="F319" s="15"/>
      <c r="G319" s="15" t="s">
        <v>280</v>
      </c>
      <c r="H319" s="15"/>
      <c r="I319" s="15"/>
      <c r="J319" s="14">
        <v>100</v>
      </c>
      <c r="K319" s="21"/>
      <c r="L319" s="14">
        <f t="shared" si="10"/>
        <v>0.5</v>
      </c>
    </row>
    <row r="320" spans="1:12">
      <c r="A320" s="31" t="s">
        <v>101</v>
      </c>
      <c r="B320" s="30" t="s">
        <v>122</v>
      </c>
      <c r="C320" s="41"/>
      <c r="D320" s="15" t="s">
        <v>315</v>
      </c>
      <c r="E320" s="13" t="s">
        <v>316</v>
      </c>
      <c r="F320" s="15"/>
      <c r="G320" s="15" t="s">
        <v>280</v>
      </c>
      <c r="H320" s="15"/>
      <c r="I320" s="15"/>
      <c r="J320" s="14">
        <v>100</v>
      </c>
      <c r="K320" s="21"/>
      <c r="L320" s="14">
        <f t="shared" si="10"/>
        <v>0.5</v>
      </c>
    </row>
    <row r="321" spans="1:12">
      <c r="A321" s="31" t="s">
        <v>101</v>
      </c>
      <c r="B321" s="30" t="s">
        <v>114</v>
      </c>
      <c r="C321" s="41"/>
      <c r="D321" s="15" t="s">
        <v>315</v>
      </c>
      <c r="E321" s="13" t="s">
        <v>316</v>
      </c>
      <c r="F321" s="15"/>
      <c r="G321" s="15" t="s">
        <v>280</v>
      </c>
      <c r="H321" s="15"/>
      <c r="I321" s="15"/>
      <c r="J321" s="14">
        <v>100</v>
      </c>
      <c r="K321" s="21"/>
      <c r="L321" s="14">
        <f t="shared" si="10"/>
        <v>0.5</v>
      </c>
    </row>
    <row r="322" spans="1:12">
      <c r="A322" s="31" t="s">
        <v>101</v>
      </c>
      <c r="B322" s="30" t="s">
        <v>133</v>
      </c>
      <c r="C322" s="41"/>
      <c r="D322" s="15" t="s">
        <v>315</v>
      </c>
      <c r="E322" s="13" t="s">
        <v>316</v>
      </c>
      <c r="F322" s="15"/>
      <c r="G322" s="15" t="s">
        <v>280</v>
      </c>
      <c r="H322" s="15"/>
      <c r="I322" s="15"/>
      <c r="J322" s="14">
        <v>0</v>
      </c>
      <c r="K322" s="21"/>
      <c r="L322" s="14">
        <f t="shared" si="10"/>
        <v>0</v>
      </c>
    </row>
    <row r="323" spans="1:12">
      <c r="A323" s="31" t="s">
        <v>101</v>
      </c>
      <c r="B323" s="30" t="s">
        <v>109</v>
      </c>
      <c r="C323" s="41"/>
      <c r="D323" s="15" t="s">
        <v>315</v>
      </c>
      <c r="E323" s="13" t="s">
        <v>316</v>
      </c>
      <c r="F323" s="15"/>
      <c r="G323" s="15" t="s">
        <v>280</v>
      </c>
      <c r="H323" s="15"/>
      <c r="I323" s="15"/>
      <c r="J323" s="14">
        <v>100</v>
      </c>
      <c r="K323" s="21"/>
      <c r="L323" s="14">
        <f t="shared" si="10"/>
        <v>0.5</v>
      </c>
    </row>
    <row r="324" spans="1:12">
      <c r="A324" s="31" t="s">
        <v>101</v>
      </c>
      <c r="B324" s="30" t="s">
        <v>104</v>
      </c>
      <c r="C324" s="41"/>
      <c r="D324" s="15" t="s">
        <v>315</v>
      </c>
      <c r="E324" s="13" t="s">
        <v>316</v>
      </c>
      <c r="F324" s="15"/>
      <c r="G324" s="15" t="s">
        <v>280</v>
      </c>
      <c r="H324" s="15"/>
      <c r="I324" s="15"/>
      <c r="J324" s="14">
        <v>100</v>
      </c>
      <c r="K324" s="21"/>
      <c r="L324" s="14">
        <f t="shared" si="10"/>
        <v>0.5</v>
      </c>
    </row>
    <row r="325" spans="1:12">
      <c r="A325" s="31" t="s">
        <v>101</v>
      </c>
      <c r="B325" s="30" t="s">
        <v>132</v>
      </c>
      <c r="C325" s="41"/>
      <c r="D325" s="15" t="s">
        <v>315</v>
      </c>
      <c r="E325" s="13" t="s">
        <v>316</v>
      </c>
      <c r="F325" s="15"/>
      <c r="G325" s="15" t="s">
        <v>280</v>
      </c>
      <c r="H325" s="15"/>
      <c r="I325" s="15"/>
      <c r="J325" s="14">
        <v>100</v>
      </c>
      <c r="K325" s="21"/>
      <c r="L325" s="14">
        <f t="shared" si="10"/>
        <v>0.5</v>
      </c>
    </row>
    <row r="326" spans="1:12">
      <c r="A326" s="31" t="s">
        <v>101</v>
      </c>
      <c r="B326" s="30" t="s">
        <v>130</v>
      </c>
      <c r="C326" s="41"/>
      <c r="D326" s="15" t="s">
        <v>315</v>
      </c>
      <c r="E326" s="13" t="s">
        <v>316</v>
      </c>
      <c r="F326" s="15"/>
      <c r="G326" s="15" t="s">
        <v>280</v>
      </c>
      <c r="H326" s="15"/>
      <c r="I326" s="15"/>
      <c r="J326" s="14">
        <v>100</v>
      </c>
      <c r="K326" s="21"/>
      <c r="L326" s="14">
        <f t="shared" si="10"/>
        <v>0.5</v>
      </c>
    </row>
    <row r="327" spans="1:12">
      <c r="A327" s="31" t="s">
        <v>101</v>
      </c>
      <c r="B327" s="30" t="s">
        <v>125</v>
      </c>
      <c r="C327" s="41"/>
      <c r="D327" s="15" t="s">
        <v>315</v>
      </c>
      <c r="E327" s="13" t="s">
        <v>316</v>
      </c>
      <c r="F327" s="15"/>
      <c r="G327" s="15" t="s">
        <v>280</v>
      </c>
      <c r="H327" s="15"/>
      <c r="I327" s="15"/>
      <c r="J327" s="14">
        <v>100</v>
      </c>
      <c r="K327" s="21"/>
      <c r="L327" s="14">
        <f t="shared" si="10"/>
        <v>0.5</v>
      </c>
    </row>
    <row r="328" spans="1:12">
      <c r="A328" s="31" t="s">
        <v>101</v>
      </c>
      <c r="B328" s="30" t="s">
        <v>119</v>
      </c>
      <c r="C328" s="41"/>
      <c r="D328" s="15" t="s">
        <v>315</v>
      </c>
      <c r="E328" s="13" t="s">
        <v>316</v>
      </c>
      <c r="F328" s="15"/>
      <c r="G328" s="15" t="s">
        <v>280</v>
      </c>
      <c r="H328" s="15"/>
      <c r="I328" s="15"/>
      <c r="J328" s="14">
        <v>100</v>
      </c>
      <c r="K328" s="21"/>
      <c r="L328" s="14">
        <f t="shared" si="10"/>
        <v>0.5</v>
      </c>
    </row>
    <row r="329" spans="1:12">
      <c r="A329" s="31" t="s">
        <v>101</v>
      </c>
      <c r="B329" s="30" t="s">
        <v>105</v>
      </c>
      <c r="C329" s="41"/>
      <c r="D329" s="15" t="s">
        <v>315</v>
      </c>
      <c r="E329" s="13" t="s">
        <v>316</v>
      </c>
      <c r="F329" s="15"/>
      <c r="G329" s="15" t="s">
        <v>280</v>
      </c>
      <c r="H329" s="15"/>
      <c r="I329" s="15"/>
      <c r="J329" s="14">
        <v>100</v>
      </c>
      <c r="K329" s="21"/>
      <c r="L329" s="14">
        <f t="shared" si="10"/>
        <v>0.5</v>
      </c>
    </row>
    <row r="330" spans="1:12">
      <c r="A330" s="31" t="s">
        <v>101</v>
      </c>
      <c r="B330" s="30" t="s">
        <v>118</v>
      </c>
      <c r="C330" s="41"/>
      <c r="D330" s="15" t="s">
        <v>315</v>
      </c>
      <c r="E330" s="13" t="s">
        <v>316</v>
      </c>
      <c r="F330" s="15"/>
      <c r="G330" s="15" t="s">
        <v>280</v>
      </c>
      <c r="H330" s="15"/>
      <c r="I330" s="15"/>
      <c r="J330" s="14">
        <v>100</v>
      </c>
      <c r="K330" s="21"/>
      <c r="L330" s="14">
        <f t="shared" si="10"/>
        <v>0.5</v>
      </c>
    </row>
    <row r="331" spans="1:12">
      <c r="A331" s="31" t="s">
        <v>101</v>
      </c>
      <c r="B331" s="30" t="s">
        <v>103</v>
      </c>
      <c r="C331" s="41"/>
      <c r="D331" s="15" t="s">
        <v>315</v>
      </c>
      <c r="E331" s="13" t="s">
        <v>316</v>
      </c>
      <c r="F331" s="15"/>
      <c r="G331" s="15" t="s">
        <v>280</v>
      </c>
      <c r="H331" s="15"/>
      <c r="I331" s="15"/>
      <c r="J331" s="14">
        <v>100</v>
      </c>
      <c r="K331" s="21"/>
      <c r="L331" s="14">
        <f t="shared" si="10"/>
        <v>0.5</v>
      </c>
    </row>
    <row r="332" spans="1:12">
      <c r="A332" s="31" t="s">
        <v>101</v>
      </c>
      <c r="B332" s="30" t="s">
        <v>107</v>
      </c>
      <c r="C332" s="41"/>
      <c r="D332" s="15" t="s">
        <v>315</v>
      </c>
      <c r="E332" s="13" t="s">
        <v>316</v>
      </c>
      <c r="F332" s="15"/>
      <c r="G332" s="15" t="s">
        <v>280</v>
      </c>
      <c r="H332" s="15"/>
      <c r="I332" s="15"/>
      <c r="J332" s="14">
        <v>100</v>
      </c>
      <c r="K332" s="21"/>
      <c r="L332" s="14">
        <f t="shared" si="10"/>
        <v>0.5</v>
      </c>
    </row>
    <row r="333" spans="1:12">
      <c r="A333" s="31" t="s">
        <v>101</v>
      </c>
      <c r="B333" s="30" t="s">
        <v>110</v>
      </c>
      <c r="C333" s="41"/>
      <c r="D333" s="15" t="s">
        <v>315</v>
      </c>
      <c r="E333" s="13" t="s">
        <v>316</v>
      </c>
      <c r="F333" s="15"/>
      <c r="G333" s="15" t="s">
        <v>280</v>
      </c>
      <c r="H333" s="15"/>
      <c r="I333" s="15"/>
      <c r="J333" s="14">
        <v>100</v>
      </c>
      <c r="K333" s="21"/>
      <c r="L333" s="14">
        <f t="shared" si="10"/>
        <v>0.5</v>
      </c>
    </row>
    <row r="334" spans="1:12">
      <c r="A334" s="31" t="s">
        <v>101</v>
      </c>
      <c r="B334" s="30" t="s">
        <v>108</v>
      </c>
      <c r="C334" s="41"/>
      <c r="D334" s="15" t="s">
        <v>315</v>
      </c>
      <c r="E334" s="13" t="s">
        <v>316</v>
      </c>
      <c r="F334" s="15"/>
      <c r="G334" s="15" t="s">
        <v>280</v>
      </c>
      <c r="H334" s="15"/>
      <c r="I334" s="15"/>
      <c r="J334" s="14">
        <v>100</v>
      </c>
      <c r="K334" s="21"/>
      <c r="L334" s="14">
        <f t="shared" si="10"/>
        <v>0.5</v>
      </c>
    </row>
    <row r="335" spans="1:12">
      <c r="A335" s="31" t="s">
        <v>101</v>
      </c>
      <c r="B335" s="30" t="s">
        <v>102</v>
      </c>
      <c r="C335" s="41"/>
      <c r="D335" s="15" t="s">
        <v>315</v>
      </c>
      <c r="E335" s="13" t="s">
        <v>316</v>
      </c>
      <c r="F335" s="15"/>
      <c r="G335" s="15" t="s">
        <v>280</v>
      </c>
      <c r="H335" s="15"/>
      <c r="I335" s="15"/>
      <c r="J335" s="14">
        <v>100</v>
      </c>
      <c r="K335" s="21"/>
      <c r="L335" s="14">
        <f t="shared" si="10"/>
        <v>0.5</v>
      </c>
    </row>
    <row r="336" spans="1:12">
      <c r="A336" s="31" t="s">
        <v>101</v>
      </c>
      <c r="B336" s="30" t="s">
        <v>129</v>
      </c>
      <c r="C336" s="41"/>
      <c r="D336" s="15" t="s">
        <v>315</v>
      </c>
      <c r="E336" s="13" t="s">
        <v>316</v>
      </c>
      <c r="F336" s="15"/>
      <c r="G336" s="15" t="s">
        <v>280</v>
      </c>
      <c r="H336" s="15"/>
      <c r="I336" s="15"/>
      <c r="J336" s="14">
        <v>100</v>
      </c>
      <c r="K336" s="21"/>
      <c r="L336" s="14">
        <f t="shared" si="10"/>
        <v>0.5</v>
      </c>
    </row>
    <row r="337" spans="1:12">
      <c r="A337" s="31" t="s">
        <v>101</v>
      </c>
      <c r="B337" s="30" t="s">
        <v>126</v>
      </c>
      <c r="C337" s="41"/>
      <c r="D337" s="15" t="s">
        <v>315</v>
      </c>
      <c r="E337" s="13" t="s">
        <v>316</v>
      </c>
      <c r="F337" s="15"/>
      <c r="G337" s="15" t="s">
        <v>280</v>
      </c>
      <c r="H337" s="15"/>
      <c r="I337" s="15"/>
      <c r="J337" s="14">
        <v>100</v>
      </c>
      <c r="K337" s="21"/>
      <c r="L337" s="14">
        <f t="shared" si="10"/>
        <v>0.5</v>
      </c>
    </row>
    <row r="338" spans="1:12">
      <c r="A338" s="31" t="s">
        <v>101</v>
      </c>
      <c r="B338" s="30" t="s">
        <v>111</v>
      </c>
      <c r="C338" s="41"/>
      <c r="D338" s="15" t="s">
        <v>315</v>
      </c>
      <c r="E338" s="13" t="s">
        <v>316</v>
      </c>
      <c r="F338" s="15"/>
      <c r="G338" s="15" t="s">
        <v>280</v>
      </c>
      <c r="H338" s="15"/>
      <c r="I338" s="15"/>
      <c r="J338" s="14">
        <v>100</v>
      </c>
      <c r="K338" s="21"/>
      <c r="L338" s="14">
        <f t="shared" si="10"/>
        <v>0.5</v>
      </c>
    </row>
    <row r="339" spans="1:12">
      <c r="A339" s="31" t="s">
        <v>101</v>
      </c>
      <c r="B339" s="30" t="s">
        <v>318</v>
      </c>
      <c r="C339" s="41"/>
      <c r="D339" s="15" t="s">
        <v>315</v>
      </c>
      <c r="E339" s="13" t="s">
        <v>316</v>
      </c>
      <c r="F339" s="15"/>
      <c r="G339" s="15" t="s">
        <v>280</v>
      </c>
      <c r="H339" s="15"/>
      <c r="I339" s="15"/>
      <c r="J339" s="14">
        <v>100</v>
      </c>
      <c r="K339" s="21"/>
      <c r="L339" s="14">
        <f t="shared" si="10"/>
        <v>0.5</v>
      </c>
    </row>
    <row r="340" spans="1:12">
      <c r="A340" s="31" t="s">
        <v>101</v>
      </c>
      <c r="B340" s="30" t="s">
        <v>319</v>
      </c>
      <c r="C340" s="41"/>
      <c r="D340" s="15" t="s">
        <v>315</v>
      </c>
      <c r="E340" s="13" t="s">
        <v>316</v>
      </c>
      <c r="F340" s="15"/>
      <c r="G340" s="15" t="s">
        <v>280</v>
      </c>
      <c r="H340" s="15"/>
      <c r="I340" s="15"/>
      <c r="J340" s="14">
        <v>100</v>
      </c>
      <c r="K340" s="21"/>
      <c r="L340" s="14">
        <f t="shared" si="10"/>
        <v>0.5</v>
      </c>
    </row>
    <row r="341" spans="1:12">
      <c r="A341" s="31" t="s">
        <v>134</v>
      </c>
      <c r="B341" s="30" t="s">
        <v>144</v>
      </c>
      <c r="C341" s="41"/>
      <c r="D341" s="15" t="s">
        <v>315</v>
      </c>
      <c r="E341" s="13" t="s">
        <v>316</v>
      </c>
      <c r="F341" s="15"/>
      <c r="G341" s="15" t="s">
        <v>280</v>
      </c>
      <c r="H341" s="15"/>
      <c r="I341" s="15"/>
      <c r="J341" s="14">
        <v>100</v>
      </c>
      <c r="K341" s="21"/>
      <c r="L341" s="14">
        <f t="shared" si="10"/>
        <v>0.5</v>
      </c>
    </row>
    <row r="342" spans="1:12">
      <c r="A342" s="31" t="s">
        <v>134</v>
      </c>
      <c r="B342" s="30" t="s">
        <v>163</v>
      </c>
      <c r="C342" s="41"/>
      <c r="D342" s="15" t="s">
        <v>315</v>
      </c>
      <c r="E342" s="13" t="s">
        <v>316</v>
      </c>
      <c r="F342" s="15"/>
      <c r="G342" s="15" t="s">
        <v>280</v>
      </c>
      <c r="H342" s="15"/>
      <c r="I342" s="15"/>
      <c r="J342" s="14">
        <v>100</v>
      </c>
      <c r="K342" s="21"/>
      <c r="L342" s="14">
        <f t="shared" si="10"/>
        <v>0.5</v>
      </c>
    </row>
    <row r="343" spans="1:12">
      <c r="A343" s="31" t="s">
        <v>134</v>
      </c>
      <c r="B343" s="30" t="s">
        <v>164</v>
      </c>
      <c r="C343" s="41"/>
      <c r="D343" s="15" t="s">
        <v>315</v>
      </c>
      <c r="E343" s="13" t="s">
        <v>316</v>
      </c>
      <c r="F343" s="15"/>
      <c r="G343" s="15" t="s">
        <v>280</v>
      </c>
      <c r="H343" s="15"/>
      <c r="I343" s="15"/>
      <c r="J343" s="14">
        <v>0</v>
      </c>
      <c r="K343" s="21"/>
      <c r="L343" s="14">
        <f t="shared" si="10"/>
        <v>0</v>
      </c>
    </row>
    <row r="344" spans="1:12">
      <c r="A344" s="31" t="s">
        <v>134</v>
      </c>
      <c r="B344" s="30" t="s">
        <v>157</v>
      </c>
      <c r="C344" s="41"/>
      <c r="D344" s="15" t="s">
        <v>315</v>
      </c>
      <c r="E344" s="13" t="s">
        <v>316</v>
      </c>
      <c r="F344" s="15"/>
      <c r="G344" s="15" t="s">
        <v>280</v>
      </c>
      <c r="H344" s="15"/>
      <c r="I344" s="15"/>
      <c r="J344" s="14">
        <v>100</v>
      </c>
      <c r="K344" s="21"/>
      <c r="L344" s="14">
        <f t="shared" ref="L344:L375" si="11">IF(J344&lt;60,0,IF(J344&gt;=100,0.5,(J344*0.05-2)/8))</f>
        <v>0.5</v>
      </c>
    </row>
    <row r="345" spans="1:12">
      <c r="A345" s="31" t="s">
        <v>134</v>
      </c>
      <c r="B345" s="30" t="s">
        <v>156</v>
      </c>
      <c r="C345" s="41"/>
      <c r="D345" s="15" t="s">
        <v>315</v>
      </c>
      <c r="E345" s="13" t="s">
        <v>316</v>
      </c>
      <c r="F345" s="15"/>
      <c r="G345" s="15" t="s">
        <v>280</v>
      </c>
      <c r="H345" s="15"/>
      <c r="I345" s="15"/>
      <c r="J345" s="14">
        <v>100</v>
      </c>
      <c r="K345" s="21"/>
      <c r="L345" s="14">
        <f t="shared" si="11"/>
        <v>0.5</v>
      </c>
    </row>
    <row r="346" spans="1:12">
      <c r="A346" s="31" t="s">
        <v>134</v>
      </c>
      <c r="B346" s="30" t="s">
        <v>154</v>
      </c>
      <c r="C346" s="41"/>
      <c r="D346" s="15" t="s">
        <v>315</v>
      </c>
      <c r="E346" s="13" t="s">
        <v>316</v>
      </c>
      <c r="F346" s="15"/>
      <c r="G346" s="15" t="s">
        <v>280</v>
      </c>
      <c r="H346" s="15"/>
      <c r="I346" s="15"/>
      <c r="J346" s="14">
        <v>100</v>
      </c>
      <c r="K346" s="21"/>
      <c r="L346" s="14">
        <f t="shared" si="11"/>
        <v>0.5</v>
      </c>
    </row>
    <row r="347" spans="1:12">
      <c r="A347" s="31" t="s">
        <v>134</v>
      </c>
      <c r="B347" s="30" t="s">
        <v>155</v>
      </c>
      <c r="C347" s="41"/>
      <c r="D347" s="15" t="s">
        <v>315</v>
      </c>
      <c r="E347" s="13" t="s">
        <v>316</v>
      </c>
      <c r="F347" s="15"/>
      <c r="G347" s="15" t="s">
        <v>280</v>
      </c>
      <c r="H347" s="15"/>
      <c r="I347" s="15"/>
      <c r="J347" s="14">
        <v>100</v>
      </c>
      <c r="K347" s="21"/>
      <c r="L347" s="14">
        <f t="shared" si="11"/>
        <v>0.5</v>
      </c>
    </row>
    <row r="348" spans="1:12">
      <c r="A348" s="31" t="s">
        <v>134</v>
      </c>
      <c r="B348" s="30" t="s">
        <v>145</v>
      </c>
      <c r="C348" s="41"/>
      <c r="D348" s="15" t="s">
        <v>315</v>
      </c>
      <c r="E348" s="13" t="s">
        <v>316</v>
      </c>
      <c r="F348" s="15"/>
      <c r="G348" s="15" t="s">
        <v>280</v>
      </c>
      <c r="H348" s="15"/>
      <c r="I348" s="15"/>
      <c r="J348" s="14">
        <v>100</v>
      </c>
      <c r="K348" s="21"/>
      <c r="L348" s="14">
        <f t="shared" si="11"/>
        <v>0.5</v>
      </c>
    </row>
    <row r="349" spans="1:12">
      <c r="A349" s="31" t="s">
        <v>134</v>
      </c>
      <c r="B349" s="30" t="s">
        <v>138</v>
      </c>
      <c r="C349" s="41"/>
      <c r="D349" s="15" t="s">
        <v>315</v>
      </c>
      <c r="E349" s="13" t="s">
        <v>316</v>
      </c>
      <c r="F349" s="15"/>
      <c r="G349" s="15" t="s">
        <v>280</v>
      </c>
      <c r="H349" s="15"/>
      <c r="I349" s="15"/>
      <c r="J349" s="14">
        <v>100</v>
      </c>
      <c r="K349" s="21"/>
      <c r="L349" s="14">
        <f t="shared" si="11"/>
        <v>0.5</v>
      </c>
    </row>
    <row r="350" spans="1:12">
      <c r="A350" s="31" t="s">
        <v>134</v>
      </c>
      <c r="B350" s="30" t="s">
        <v>146</v>
      </c>
      <c r="C350" s="41"/>
      <c r="D350" s="15" t="s">
        <v>315</v>
      </c>
      <c r="E350" s="13" t="s">
        <v>316</v>
      </c>
      <c r="F350" s="15"/>
      <c r="G350" s="15" t="s">
        <v>280</v>
      </c>
      <c r="H350" s="15"/>
      <c r="I350" s="15"/>
      <c r="J350" s="14">
        <v>100</v>
      </c>
      <c r="K350" s="21"/>
      <c r="L350" s="14">
        <f t="shared" si="11"/>
        <v>0.5</v>
      </c>
    </row>
    <row r="351" spans="1:12">
      <c r="A351" s="31" t="s">
        <v>134</v>
      </c>
      <c r="B351" s="30" t="s">
        <v>147</v>
      </c>
      <c r="C351" s="41"/>
      <c r="D351" s="15" t="s">
        <v>315</v>
      </c>
      <c r="E351" s="13" t="s">
        <v>316</v>
      </c>
      <c r="F351" s="15"/>
      <c r="G351" s="15" t="s">
        <v>280</v>
      </c>
      <c r="H351" s="15"/>
      <c r="I351" s="15"/>
      <c r="J351" s="14">
        <v>100</v>
      </c>
      <c r="K351" s="21"/>
      <c r="L351" s="14">
        <f t="shared" si="11"/>
        <v>0.5</v>
      </c>
    </row>
    <row r="352" spans="1:12">
      <c r="A352" s="31" t="s">
        <v>134</v>
      </c>
      <c r="B352" s="30" t="s">
        <v>162</v>
      </c>
      <c r="C352" s="41"/>
      <c r="D352" s="15" t="s">
        <v>315</v>
      </c>
      <c r="E352" s="13" t="s">
        <v>316</v>
      </c>
      <c r="F352" s="15"/>
      <c r="G352" s="15" t="s">
        <v>280</v>
      </c>
      <c r="H352" s="15"/>
      <c r="I352" s="15"/>
      <c r="J352" s="14">
        <v>100</v>
      </c>
      <c r="K352" s="21"/>
      <c r="L352" s="14">
        <f t="shared" si="11"/>
        <v>0.5</v>
      </c>
    </row>
    <row r="353" spans="1:12">
      <c r="A353" s="31" t="s">
        <v>134</v>
      </c>
      <c r="B353" s="30" t="s">
        <v>159</v>
      </c>
      <c r="C353" s="41"/>
      <c r="D353" s="15" t="s">
        <v>315</v>
      </c>
      <c r="E353" s="13" t="s">
        <v>316</v>
      </c>
      <c r="F353" s="15"/>
      <c r="G353" s="15" t="s">
        <v>280</v>
      </c>
      <c r="H353" s="15"/>
      <c r="I353" s="15"/>
      <c r="J353" s="14">
        <v>100</v>
      </c>
      <c r="K353" s="21"/>
      <c r="L353" s="14">
        <f t="shared" si="11"/>
        <v>0.5</v>
      </c>
    </row>
    <row r="354" spans="1:12">
      <c r="A354" s="31" t="s">
        <v>134</v>
      </c>
      <c r="B354" s="30" t="s">
        <v>166</v>
      </c>
      <c r="C354" s="41"/>
      <c r="D354" s="15" t="s">
        <v>315</v>
      </c>
      <c r="E354" s="13" t="s">
        <v>316</v>
      </c>
      <c r="F354" s="15"/>
      <c r="G354" s="15" t="s">
        <v>280</v>
      </c>
      <c r="H354" s="15"/>
      <c r="I354" s="15"/>
      <c r="J354" s="14">
        <v>100</v>
      </c>
      <c r="K354" s="21"/>
      <c r="L354" s="14">
        <f t="shared" si="11"/>
        <v>0.5</v>
      </c>
    </row>
    <row r="355" spans="1:12">
      <c r="A355" s="31" t="s">
        <v>134</v>
      </c>
      <c r="B355" s="30" t="s">
        <v>136</v>
      </c>
      <c r="C355" s="41"/>
      <c r="D355" s="15" t="s">
        <v>315</v>
      </c>
      <c r="E355" s="13" t="s">
        <v>316</v>
      </c>
      <c r="F355" s="15"/>
      <c r="G355" s="15" t="s">
        <v>280</v>
      </c>
      <c r="H355" s="15"/>
      <c r="I355" s="15"/>
      <c r="J355" s="14">
        <v>100</v>
      </c>
      <c r="K355" s="21"/>
      <c r="L355" s="14">
        <f t="shared" si="11"/>
        <v>0.5</v>
      </c>
    </row>
    <row r="356" spans="1:12">
      <c r="A356" s="31" t="s">
        <v>134</v>
      </c>
      <c r="B356" s="30" t="s">
        <v>142</v>
      </c>
      <c r="C356" s="41"/>
      <c r="D356" s="15" t="s">
        <v>315</v>
      </c>
      <c r="E356" s="13" t="s">
        <v>316</v>
      </c>
      <c r="F356" s="15"/>
      <c r="G356" s="15" t="s">
        <v>280</v>
      </c>
      <c r="H356" s="15"/>
      <c r="I356" s="15"/>
      <c r="J356" s="14">
        <v>100</v>
      </c>
      <c r="K356" s="21"/>
      <c r="L356" s="14">
        <f t="shared" si="11"/>
        <v>0.5</v>
      </c>
    </row>
    <row r="357" spans="1:12">
      <c r="A357" s="31" t="s">
        <v>134</v>
      </c>
      <c r="B357" s="30" t="s">
        <v>158</v>
      </c>
      <c r="C357" s="41"/>
      <c r="D357" s="15" t="s">
        <v>315</v>
      </c>
      <c r="E357" s="13" t="s">
        <v>316</v>
      </c>
      <c r="F357" s="15"/>
      <c r="G357" s="15" t="s">
        <v>280</v>
      </c>
      <c r="H357" s="15"/>
      <c r="I357" s="15"/>
      <c r="J357" s="14">
        <v>100</v>
      </c>
      <c r="K357" s="21"/>
      <c r="L357" s="14">
        <f t="shared" si="11"/>
        <v>0.5</v>
      </c>
    </row>
    <row r="358" spans="1:12">
      <c r="A358" s="31" t="s">
        <v>134</v>
      </c>
      <c r="B358" s="30" t="s">
        <v>148</v>
      </c>
      <c r="C358" s="41"/>
      <c r="D358" s="15" t="s">
        <v>315</v>
      </c>
      <c r="E358" s="13" t="s">
        <v>316</v>
      </c>
      <c r="F358" s="15"/>
      <c r="G358" s="15" t="s">
        <v>280</v>
      </c>
      <c r="H358" s="15"/>
      <c r="I358" s="15"/>
      <c r="J358" s="14">
        <v>100</v>
      </c>
      <c r="K358" s="21"/>
      <c r="L358" s="14">
        <f t="shared" si="11"/>
        <v>0.5</v>
      </c>
    </row>
    <row r="359" spans="1:12">
      <c r="A359" s="31" t="s">
        <v>134</v>
      </c>
      <c r="B359" s="30" t="s">
        <v>165</v>
      </c>
      <c r="C359" s="41"/>
      <c r="D359" s="15" t="s">
        <v>315</v>
      </c>
      <c r="E359" s="13" t="s">
        <v>316</v>
      </c>
      <c r="F359" s="15"/>
      <c r="G359" s="15" t="s">
        <v>280</v>
      </c>
      <c r="H359" s="15"/>
      <c r="I359" s="15"/>
      <c r="J359" s="14">
        <v>60.92</v>
      </c>
      <c r="K359" s="21"/>
      <c r="L359" s="14">
        <f t="shared" si="11"/>
        <v>0.13075</v>
      </c>
    </row>
    <row r="360" spans="1:12">
      <c r="A360" s="31" t="s">
        <v>134</v>
      </c>
      <c r="B360" s="30" t="s">
        <v>135</v>
      </c>
      <c r="C360" s="41"/>
      <c r="D360" s="15" t="s">
        <v>315</v>
      </c>
      <c r="E360" s="13" t="s">
        <v>316</v>
      </c>
      <c r="F360" s="15"/>
      <c r="G360" s="15" t="s">
        <v>280</v>
      </c>
      <c r="H360" s="15"/>
      <c r="I360" s="15"/>
      <c r="J360" s="14">
        <v>100</v>
      </c>
      <c r="K360" s="21"/>
      <c r="L360" s="14">
        <f t="shared" si="11"/>
        <v>0.5</v>
      </c>
    </row>
    <row r="361" spans="1:12">
      <c r="A361" s="31" t="s">
        <v>134</v>
      </c>
      <c r="B361" s="30" t="s">
        <v>167</v>
      </c>
      <c r="C361" s="41"/>
      <c r="D361" s="15" t="s">
        <v>315</v>
      </c>
      <c r="E361" s="13" t="s">
        <v>316</v>
      </c>
      <c r="F361" s="15"/>
      <c r="G361" s="15" t="s">
        <v>280</v>
      </c>
      <c r="H361" s="15"/>
      <c r="I361" s="15"/>
      <c r="J361" s="14">
        <v>0</v>
      </c>
      <c r="K361" s="21"/>
      <c r="L361" s="14">
        <f t="shared" si="11"/>
        <v>0</v>
      </c>
    </row>
    <row r="362" spans="1:12">
      <c r="A362" s="31" t="s">
        <v>134</v>
      </c>
      <c r="B362" s="30" t="s">
        <v>152</v>
      </c>
      <c r="C362" s="41"/>
      <c r="D362" s="15" t="s">
        <v>315</v>
      </c>
      <c r="E362" s="13" t="s">
        <v>316</v>
      </c>
      <c r="F362" s="15"/>
      <c r="G362" s="15" t="s">
        <v>280</v>
      </c>
      <c r="H362" s="15"/>
      <c r="I362" s="15"/>
      <c r="J362" s="14">
        <v>100</v>
      </c>
      <c r="K362" s="21"/>
      <c r="L362" s="14">
        <f t="shared" si="11"/>
        <v>0.5</v>
      </c>
    </row>
    <row r="363" spans="1:12">
      <c r="A363" s="31" t="s">
        <v>134</v>
      </c>
      <c r="B363" s="30" t="s">
        <v>140</v>
      </c>
      <c r="C363" s="41"/>
      <c r="D363" s="15" t="s">
        <v>315</v>
      </c>
      <c r="E363" s="13" t="s">
        <v>316</v>
      </c>
      <c r="F363" s="15"/>
      <c r="G363" s="15" t="s">
        <v>280</v>
      </c>
      <c r="H363" s="15"/>
      <c r="I363" s="15"/>
      <c r="J363" s="14">
        <v>100</v>
      </c>
      <c r="K363" s="21"/>
      <c r="L363" s="14">
        <f t="shared" si="11"/>
        <v>0.5</v>
      </c>
    </row>
    <row r="364" spans="1:12">
      <c r="A364" s="31" t="s">
        <v>134</v>
      </c>
      <c r="B364" s="30" t="s">
        <v>149</v>
      </c>
      <c r="C364" s="41"/>
      <c r="D364" s="15" t="s">
        <v>315</v>
      </c>
      <c r="E364" s="13" t="s">
        <v>316</v>
      </c>
      <c r="F364" s="15"/>
      <c r="G364" s="15" t="s">
        <v>280</v>
      </c>
      <c r="H364" s="15"/>
      <c r="I364" s="15"/>
      <c r="J364" s="14">
        <v>100</v>
      </c>
      <c r="K364" s="21"/>
      <c r="L364" s="14">
        <f t="shared" si="11"/>
        <v>0.5</v>
      </c>
    </row>
    <row r="365" spans="1:12">
      <c r="A365" s="31" t="s">
        <v>134</v>
      </c>
      <c r="B365" s="30" t="s">
        <v>143</v>
      </c>
      <c r="C365" s="41"/>
      <c r="D365" s="15" t="s">
        <v>315</v>
      </c>
      <c r="E365" s="13" t="s">
        <v>316</v>
      </c>
      <c r="F365" s="15"/>
      <c r="G365" s="15" t="s">
        <v>280</v>
      </c>
      <c r="H365" s="15"/>
      <c r="I365" s="15"/>
      <c r="J365" s="14">
        <v>100</v>
      </c>
      <c r="K365" s="21"/>
      <c r="L365" s="14">
        <f t="shared" si="11"/>
        <v>0.5</v>
      </c>
    </row>
    <row r="366" spans="1:12">
      <c r="A366" s="31" t="s">
        <v>134</v>
      </c>
      <c r="B366" s="30" t="s">
        <v>153</v>
      </c>
      <c r="C366" s="41"/>
      <c r="D366" s="15" t="s">
        <v>315</v>
      </c>
      <c r="E366" s="13" t="s">
        <v>316</v>
      </c>
      <c r="F366" s="15"/>
      <c r="G366" s="15" t="s">
        <v>280</v>
      </c>
      <c r="H366" s="15"/>
      <c r="I366" s="15"/>
      <c r="J366" s="14">
        <v>31.5</v>
      </c>
      <c r="K366" s="21"/>
      <c r="L366" s="14">
        <f t="shared" si="11"/>
        <v>0</v>
      </c>
    </row>
    <row r="367" spans="1:12">
      <c r="A367" s="31" t="s">
        <v>134</v>
      </c>
      <c r="B367" s="30" t="s">
        <v>137</v>
      </c>
      <c r="C367" s="41"/>
      <c r="D367" s="15" t="s">
        <v>315</v>
      </c>
      <c r="E367" s="13" t="s">
        <v>316</v>
      </c>
      <c r="F367" s="15"/>
      <c r="G367" s="15" t="s">
        <v>280</v>
      </c>
      <c r="H367" s="15"/>
      <c r="I367" s="15"/>
      <c r="J367" s="14">
        <v>0</v>
      </c>
      <c r="K367" s="21"/>
      <c r="L367" s="14">
        <f t="shared" si="11"/>
        <v>0</v>
      </c>
    </row>
    <row r="368" spans="1:12">
      <c r="A368" s="31" t="s">
        <v>134</v>
      </c>
      <c r="B368" s="30" t="s">
        <v>161</v>
      </c>
      <c r="C368" s="41"/>
      <c r="D368" s="15" t="s">
        <v>315</v>
      </c>
      <c r="E368" s="13" t="s">
        <v>316</v>
      </c>
      <c r="F368" s="15"/>
      <c r="G368" s="15" t="s">
        <v>280</v>
      </c>
      <c r="H368" s="15"/>
      <c r="I368" s="15"/>
      <c r="J368" s="14">
        <v>100</v>
      </c>
      <c r="K368" s="21"/>
      <c r="L368" s="14">
        <f t="shared" si="11"/>
        <v>0.5</v>
      </c>
    </row>
    <row r="369" spans="1:12">
      <c r="A369" s="31" t="s">
        <v>134</v>
      </c>
      <c r="B369" s="30" t="s">
        <v>139</v>
      </c>
      <c r="C369" s="41"/>
      <c r="D369" s="15" t="s">
        <v>315</v>
      </c>
      <c r="E369" s="13" t="s">
        <v>316</v>
      </c>
      <c r="F369" s="15"/>
      <c r="G369" s="15" t="s">
        <v>280</v>
      </c>
      <c r="H369" s="15"/>
      <c r="I369" s="15"/>
      <c r="J369" s="14">
        <v>100</v>
      </c>
      <c r="K369" s="21"/>
      <c r="L369" s="14">
        <f t="shared" si="11"/>
        <v>0.5</v>
      </c>
    </row>
    <row r="370" spans="1:12">
      <c r="A370" s="31" t="s">
        <v>134</v>
      </c>
      <c r="B370" s="30" t="s">
        <v>160</v>
      </c>
      <c r="C370" s="41"/>
      <c r="D370" s="15" t="s">
        <v>315</v>
      </c>
      <c r="E370" s="13" t="s">
        <v>316</v>
      </c>
      <c r="F370" s="15"/>
      <c r="G370" s="15" t="s">
        <v>280</v>
      </c>
      <c r="H370" s="15"/>
      <c r="I370" s="15"/>
      <c r="J370" s="14">
        <v>100</v>
      </c>
      <c r="K370" s="21"/>
      <c r="L370" s="14">
        <f t="shared" si="11"/>
        <v>0.5</v>
      </c>
    </row>
    <row r="371" spans="1:12">
      <c r="A371" s="31" t="s">
        <v>134</v>
      </c>
      <c r="B371" s="30" t="s">
        <v>151</v>
      </c>
      <c r="C371" s="41"/>
      <c r="D371" s="15" t="s">
        <v>315</v>
      </c>
      <c r="E371" s="13" t="s">
        <v>316</v>
      </c>
      <c r="F371" s="15"/>
      <c r="G371" s="15" t="s">
        <v>280</v>
      </c>
      <c r="H371" s="15"/>
      <c r="I371" s="15"/>
      <c r="J371" s="14">
        <v>100</v>
      </c>
      <c r="K371" s="21"/>
      <c r="L371" s="14">
        <f t="shared" si="11"/>
        <v>0.5</v>
      </c>
    </row>
    <row r="372" spans="1:12">
      <c r="A372" s="31" t="s">
        <v>134</v>
      </c>
      <c r="B372" s="30" t="s">
        <v>150</v>
      </c>
      <c r="C372" s="41"/>
      <c r="D372" s="15" t="s">
        <v>315</v>
      </c>
      <c r="E372" s="13" t="s">
        <v>316</v>
      </c>
      <c r="F372" s="15"/>
      <c r="G372" s="15" t="s">
        <v>280</v>
      </c>
      <c r="H372" s="15"/>
      <c r="I372" s="15"/>
      <c r="J372" s="14">
        <v>100</v>
      </c>
      <c r="K372" s="21"/>
      <c r="L372" s="14">
        <f t="shared" si="11"/>
        <v>0.5</v>
      </c>
    </row>
    <row r="373" spans="1:12">
      <c r="A373" s="31" t="s">
        <v>134</v>
      </c>
      <c r="B373" s="30" t="s">
        <v>141</v>
      </c>
      <c r="C373" s="41"/>
      <c r="D373" s="15" t="s">
        <v>315</v>
      </c>
      <c r="E373" s="13" t="s">
        <v>316</v>
      </c>
      <c r="F373" s="15"/>
      <c r="G373" s="15" t="s">
        <v>280</v>
      </c>
      <c r="H373" s="15"/>
      <c r="I373" s="15"/>
      <c r="J373" s="14">
        <v>100</v>
      </c>
      <c r="K373" s="21"/>
      <c r="L373" s="14">
        <f t="shared" si="11"/>
        <v>0.5</v>
      </c>
    </row>
    <row r="374" spans="1:12">
      <c r="A374" s="31" t="s">
        <v>168</v>
      </c>
      <c r="B374" s="30" t="s">
        <v>200</v>
      </c>
      <c r="C374" s="41"/>
      <c r="D374" s="15" t="s">
        <v>315</v>
      </c>
      <c r="E374" s="13" t="s">
        <v>316</v>
      </c>
      <c r="F374" s="15"/>
      <c r="G374" s="15" t="s">
        <v>280</v>
      </c>
      <c r="H374" s="15"/>
      <c r="I374" s="15"/>
      <c r="J374" s="14">
        <v>0</v>
      </c>
      <c r="K374" s="21"/>
      <c r="L374" s="14">
        <f t="shared" si="11"/>
        <v>0</v>
      </c>
    </row>
    <row r="375" spans="1:12">
      <c r="A375" s="31" t="s">
        <v>168</v>
      </c>
      <c r="B375" s="30" t="s">
        <v>320</v>
      </c>
      <c r="C375" s="41"/>
      <c r="D375" s="15" t="s">
        <v>315</v>
      </c>
      <c r="E375" s="13" t="s">
        <v>316</v>
      </c>
      <c r="F375" s="15"/>
      <c r="G375" s="15" t="s">
        <v>280</v>
      </c>
      <c r="H375" s="15"/>
      <c r="I375" s="15"/>
      <c r="J375" s="14">
        <v>0</v>
      </c>
      <c r="K375" s="21"/>
      <c r="L375" s="14">
        <f t="shared" si="11"/>
        <v>0</v>
      </c>
    </row>
    <row r="376" spans="1:12">
      <c r="A376" s="31" t="s">
        <v>168</v>
      </c>
      <c r="B376" s="30" t="s">
        <v>180</v>
      </c>
      <c r="C376" s="41"/>
      <c r="D376" s="15" t="s">
        <v>315</v>
      </c>
      <c r="E376" s="13" t="s">
        <v>316</v>
      </c>
      <c r="F376" s="15"/>
      <c r="G376" s="15" t="s">
        <v>280</v>
      </c>
      <c r="H376" s="15"/>
      <c r="I376" s="15"/>
      <c r="J376" s="14">
        <v>0</v>
      </c>
      <c r="K376" s="21"/>
      <c r="L376" s="14">
        <f t="shared" ref="L376:L409" si="12">IF(J376&lt;60,0,IF(J376&gt;=100,0.5,(J376*0.05-2)/8))</f>
        <v>0</v>
      </c>
    </row>
    <row r="377" spans="1:12">
      <c r="A377" s="31" t="s">
        <v>168</v>
      </c>
      <c r="B377" s="30" t="s">
        <v>179</v>
      </c>
      <c r="C377" s="41"/>
      <c r="D377" s="15" t="s">
        <v>315</v>
      </c>
      <c r="E377" s="13" t="s">
        <v>316</v>
      </c>
      <c r="F377" s="15"/>
      <c r="G377" s="15" t="s">
        <v>280</v>
      </c>
      <c r="H377" s="15"/>
      <c r="I377" s="15"/>
      <c r="J377" s="14">
        <v>100</v>
      </c>
      <c r="K377" s="21"/>
      <c r="L377" s="14">
        <f t="shared" si="12"/>
        <v>0.5</v>
      </c>
    </row>
    <row r="378" spans="1:12">
      <c r="A378" s="31" t="s">
        <v>168</v>
      </c>
      <c r="B378" s="30" t="s">
        <v>201</v>
      </c>
      <c r="C378" s="41"/>
      <c r="D378" s="15" t="s">
        <v>315</v>
      </c>
      <c r="E378" s="13" t="s">
        <v>316</v>
      </c>
      <c r="F378" s="15"/>
      <c r="G378" s="15" t="s">
        <v>280</v>
      </c>
      <c r="H378" s="15"/>
      <c r="I378" s="15"/>
      <c r="J378" s="14">
        <v>100</v>
      </c>
      <c r="K378" s="21"/>
      <c r="L378" s="14">
        <f t="shared" si="12"/>
        <v>0.5</v>
      </c>
    </row>
    <row r="379" spans="1:12">
      <c r="A379" s="31" t="s">
        <v>168</v>
      </c>
      <c r="B379" s="30" t="s">
        <v>169</v>
      </c>
      <c r="C379" s="41"/>
      <c r="D379" s="15" t="s">
        <v>315</v>
      </c>
      <c r="E379" s="13" t="s">
        <v>316</v>
      </c>
      <c r="F379" s="15"/>
      <c r="G379" s="15" t="s">
        <v>280</v>
      </c>
      <c r="H379" s="15"/>
      <c r="I379" s="15"/>
      <c r="J379" s="14">
        <v>100</v>
      </c>
      <c r="K379" s="21"/>
      <c r="L379" s="14">
        <f t="shared" si="12"/>
        <v>0.5</v>
      </c>
    </row>
    <row r="380" spans="1:12">
      <c r="A380" s="31" t="s">
        <v>168</v>
      </c>
      <c r="B380" s="30" t="s">
        <v>191</v>
      </c>
      <c r="C380" s="41"/>
      <c r="D380" s="15" t="s">
        <v>315</v>
      </c>
      <c r="E380" s="13" t="s">
        <v>316</v>
      </c>
      <c r="F380" s="15"/>
      <c r="G380" s="15" t="s">
        <v>280</v>
      </c>
      <c r="H380" s="15"/>
      <c r="I380" s="15"/>
      <c r="J380" s="14">
        <v>100</v>
      </c>
      <c r="K380" s="21"/>
      <c r="L380" s="14">
        <f t="shared" si="12"/>
        <v>0.5</v>
      </c>
    </row>
    <row r="381" spans="1:12">
      <c r="A381" s="31" t="s">
        <v>168</v>
      </c>
      <c r="B381" s="30" t="s">
        <v>195</v>
      </c>
      <c r="C381" s="41"/>
      <c r="D381" s="15" t="s">
        <v>315</v>
      </c>
      <c r="E381" s="13" t="s">
        <v>316</v>
      </c>
      <c r="F381" s="15"/>
      <c r="G381" s="15" t="s">
        <v>280</v>
      </c>
      <c r="H381" s="15"/>
      <c r="I381" s="15"/>
      <c r="J381" s="14">
        <v>100</v>
      </c>
      <c r="K381" s="21"/>
      <c r="L381" s="14">
        <f t="shared" si="12"/>
        <v>0.5</v>
      </c>
    </row>
    <row r="382" spans="1:12">
      <c r="A382" s="31" t="s">
        <v>168</v>
      </c>
      <c r="B382" s="30" t="s">
        <v>183</v>
      </c>
      <c r="C382" s="41"/>
      <c r="D382" s="15" t="s">
        <v>315</v>
      </c>
      <c r="E382" s="13" t="s">
        <v>316</v>
      </c>
      <c r="F382" s="15"/>
      <c r="G382" s="15" t="s">
        <v>280</v>
      </c>
      <c r="H382" s="15"/>
      <c r="I382" s="15"/>
      <c r="J382" s="14">
        <v>61.8583333333333</v>
      </c>
      <c r="K382" s="21"/>
      <c r="L382" s="14">
        <f t="shared" si="12"/>
        <v>0.136614583333333</v>
      </c>
    </row>
    <row r="383" spans="1:12">
      <c r="A383" s="31" t="s">
        <v>168</v>
      </c>
      <c r="B383" s="30" t="s">
        <v>177</v>
      </c>
      <c r="C383" s="41"/>
      <c r="D383" s="15" t="s">
        <v>315</v>
      </c>
      <c r="E383" s="13" t="s">
        <v>316</v>
      </c>
      <c r="F383" s="15"/>
      <c r="G383" s="15" t="s">
        <v>280</v>
      </c>
      <c r="H383" s="15"/>
      <c r="I383" s="15"/>
      <c r="J383" s="14">
        <v>100</v>
      </c>
      <c r="K383" s="21"/>
      <c r="L383" s="14">
        <f t="shared" si="12"/>
        <v>0.5</v>
      </c>
    </row>
    <row r="384" spans="1:12">
      <c r="A384" s="31" t="s">
        <v>168</v>
      </c>
      <c r="B384" s="30" t="s">
        <v>174</v>
      </c>
      <c r="C384" s="41"/>
      <c r="D384" s="15" t="s">
        <v>315</v>
      </c>
      <c r="E384" s="13" t="s">
        <v>316</v>
      </c>
      <c r="F384" s="15"/>
      <c r="G384" s="15" t="s">
        <v>280</v>
      </c>
      <c r="H384" s="15"/>
      <c r="I384" s="15"/>
      <c r="J384" s="14">
        <v>100</v>
      </c>
      <c r="K384" s="21"/>
      <c r="L384" s="14">
        <f t="shared" si="12"/>
        <v>0.5</v>
      </c>
    </row>
    <row r="385" spans="1:12">
      <c r="A385" s="31" t="s">
        <v>168</v>
      </c>
      <c r="B385" s="30" t="s">
        <v>176</v>
      </c>
      <c r="C385" s="41"/>
      <c r="D385" s="15" t="s">
        <v>315</v>
      </c>
      <c r="E385" s="13" t="s">
        <v>316</v>
      </c>
      <c r="F385" s="15"/>
      <c r="G385" s="15" t="s">
        <v>280</v>
      </c>
      <c r="H385" s="15"/>
      <c r="I385" s="15"/>
      <c r="J385" s="14">
        <v>100</v>
      </c>
      <c r="K385" s="21"/>
      <c r="L385" s="14">
        <f t="shared" si="12"/>
        <v>0.5</v>
      </c>
    </row>
    <row r="386" spans="1:12">
      <c r="A386" s="31" t="s">
        <v>168</v>
      </c>
      <c r="B386" s="30" t="s">
        <v>171</v>
      </c>
      <c r="C386" s="41"/>
      <c r="D386" s="15" t="s">
        <v>315</v>
      </c>
      <c r="E386" s="13" t="s">
        <v>316</v>
      </c>
      <c r="F386" s="15"/>
      <c r="G386" s="15" t="s">
        <v>280</v>
      </c>
      <c r="H386" s="15"/>
      <c r="I386" s="15"/>
      <c r="J386" s="14">
        <v>100</v>
      </c>
      <c r="K386" s="21"/>
      <c r="L386" s="14">
        <f t="shared" si="12"/>
        <v>0.5</v>
      </c>
    </row>
    <row r="387" spans="1:12">
      <c r="A387" s="31" t="s">
        <v>168</v>
      </c>
      <c r="B387" s="30" t="s">
        <v>182</v>
      </c>
      <c r="C387" s="41"/>
      <c r="D387" s="15" t="s">
        <v>315</v>
      </c>
      <c r="E387" s="13" t="s">
        <v>316</v>
      </c>
      <c r="F387" s="15"/>
      <c r="G387" s="15" t="s">
        <v>280</v>
      </c>
      <c r="H387" s="15"/>
      <c r="I387" s="15"/>
      <c r="J387" s="14">
        <v>100</v>
      </c>
      <c r="K387" s="21"/>
      <c r="L387" s="14">
        <f t="shared" si="12"/>
        <v>0.5</v>
      </c>
    </row>
    <row r="388" spans="1:12">
      <c r="A388" s="31" t="s">
        <v>168</v>
      </c>
      <c r="B388" s="30" t="s">
        <v>172</v>
      </c>
      <c r="C388" s="41"/>
      <c r="D388" s="15" t="s">
        <v>315</v>
      </c>
      <c r="E388" s="13" t="s">
        <v>316</v>
      </c>
      <c r="F388" s="15"/>
      <c r="G388" s="15" t="s">
        <v>280</v>
      </c>
      <c r="H388" s="15"/>
      <c r="I388" s="15"/>
      <c r="J388" s="14">
        <v>100</v>
      </c>
      <c r="K388" s="21"/>
      <c r="L388" s="14">
        <f t="shared" si="12"/>
        <v>0.5</v>
      </c>
    </row>
    <row r="389" spans="1:12">
      <c r="A389" s="31" t="s">
        <v>168</v>
      </c>
      <c r="B389" s="30" t="s">
        <v>194</v>
      </c>
      <c r="C389" s="41"/>
      <c r="D389" s="15" t="s">
        <v>315</v>
      </c>
      <c r="E389" s="13" t="s">
        <v>316</v>
      </c>
      <c r="F389" s="15"/>
      <c r="G389" s="15" t="s">
        <v>280</v>
      </c>
      <c r="H389" s="15"/>
      <c r="I389" s="15"/>
      <c r="J389" s="14">
        <v>0</v>
      </c>
      <c r="K389" s="21"/>
      <c r="L389" s="14">
        <f t="shared" si="12"/>
        <v>0</v>
      </c>
    </row>
    <row r="390" spans="1:12">
      <c r="A390" s="31" t="s">
        <v>168</v>
      </c>
      <c r="B390" s="30" t="s">
        <v>189</v>
      </c>
      <c r="C390" s="41"/>
      <c r="D390" s="15" t="s">
        <v>315</v>
      </c>
      <c r="E390" s="13" t="s">
        <v>316</v>
      </c>
      <c r="F390" s="15"/>
      <c r="G390" s="15" t="s">
        <v>280</v>
      </c>
      <c r="H390" s="15"/>
      <c r="I390" s="15"/>
      <c r="J390" s="14">
        <v>100</v>
      </c>
      <c r="K390" s="21"/>
      <c r="L390" s="14">
        <f t="shared" si="12"/>
        <v>0.5</v>
      </c>
    </row>
    <row r="391" spans="1:12">
      <c r="A391" s="31" t="s">
        <v>168</v>
      </c>
      <c r="B391" s="30" t="s">
        <v>186</v>
      </c>
      <c r="C391" s="41"/>
      <c r="D391" s="15" t="s">
        <v>315</v>
      </c>
      <c r="E391" s="13" t="s">
        <v>316</v>
      </c>
      <c r="F391" s="15"/>
      <c r="G391" s="15" t="s">
        <v>280</v>
      </c>
      <c r="H391" s="15"/>
      <c r="I391" s="15"/>
      <c r="J391" s="14">
        <v>100</v>
      </c>
      <c r="K391" s="21"/>
      <c r="L391" s="14">
        <f t="shared" si="12"/>
        <v>0.5</v>
      </c>
    </row>
    <row r="392" spans="1:12">
      <c r="A392" s="31" t="s">
        <v>168</v>
      </c>
      <c r="B392" s="30" t="s">
        <v>198</v>
      </c>
      <c r="C392" s="41"/>
      <c r="D392" s="15" t="s">
        <v>315</v>
      </c>
      <c r="E392" s="13" t="s">
        <v>316</v>
      </c>
      <c r="F392" s="15"/>
      <c r="G392" s="15" t="s">
        <v>280</v>
      </c>
      <c r="H392" s="15"/>
      <c r="I392" s="15"/>
      <c r="J392" s="14">
        <v>100</v>
      </c>
      <c r="K392" s="21"/>
      <c r="L392" s="14">
        <f t="shared" si="12"/>
        <v>0.5</v>
      </c>
    </row>
    <row r="393" spans="1:12">
      <c r="A393" s="31" t="s">
        <v>168</v>
      </c>
      <c r="B393" s="30" t="s">
        <v>190</v>
      </c>
      <c r="C393" s="41"/>
      <c r="D393" s="15" t="s">
        <v>315</v>
      </c>
      <c r="E393" s="13" t="s">
        <v>316</v>
      </c>
      <c r="F393" s="15"/>
      <c r="G393" s="15" t="s">
        <v>280</v>
      </c>
      <c r="H393" s="15"/>
      <c r="I393" s="15"/>
      <c r="J393" s="14">
        <v>100</v>
      </c>
      <c r="K393" s="21"/>
      <c r="L393" s="14">
        <f t="shared" si="12"/>
        <v>0.5</v>
      </c>
    </row>
    <row r="394" spans="1:12">
      <c r="A394" s="31" t="s">
        <v>168</v>
      </c>
      <c r="B394" s="30" t="s">
        <v>188</v>
      </c>
      <c r="C394" s="41"/>
      <c r="D394" s="15" t="s">
        <v>315</v>
      </c>
      <c r="E394" s="13" t="s">
        <v>316</v>
      </c>
      <c r="F394" s="15"/>
      <c r="G394" s="15" t="s">
        <v>280</v>
      </c>
      <c r="H394" s="15"/>
      <c r="I394" s="15"/>
      <c r="J394" s="14">
        <v>0</v>
      </c>
      <c r="K394" s="21"/>
      <c r="L394" s="14">
        <f t="shared" si="12"/>
        <v>0</v>
      </c>
    </row>
    <row r="395" spans="1:12">
      <c r="A395" s="31" t="s">
        <v>168</v>
      </c>
      <c r="B395" s="30" t="s">
        <v>185</v>
      </c>
      <c r="C395" s="41"/>
      <c r="D395" s="15" t="s">
        <v>315</v>
      </c>
      <c r="E395" s="13" t="s">
        <v>316</v>
      </c>
      <c r="F395" s="15"/>
      <c r="G395" s="15" t="s">
        <v>280</v>
      </c>
      <c r="H395" s="15"/>
      <c r="I395" s="15"/>
      <c r="J395" s="14">
        <v>100</v>
      </c>
      <c r="K395" s="21"/>
      <c r="L395" s="14">
        <f t="shared" si="12"/>
        <v>0.5</v>
      </c>
    </row>
    <row r="396" spans="1:12">
      <c r="A396" s="31" t="s">
        <v>168</v>
      </c>
      <c r="B396" s="30" t="s">
        <v>170</v>
      </c>
      <c r="C396" s="41"/>
      <c r="D396" s="15" t="s">
        <v>315</v>
      </c>
      <c r="E396" s="13" t="s">
        <v>316</v>
      </c>
      <c r="F396" s="15"/>
      <c r="G396" s="15" t="s">
        <v>280</v>
      </c>
      <c r="H396" s="15"/>
      <c r="I396" s="15"/>
      <c r="J396" s="14">
        <v>100</v>
      </c>
      <c r="K396" s="21"/>
      <c r="L396" s="14">
        <f t="shared" si="12"/>
        <v>0.5</v>
      </c>
    </row>
    <row r="397" spans="1:12">
      <c r="A397" s="31" t="s">
        <v>168</v>
      </c>
      <c r="B397" s="30" t="s">
        <v>196</v>
      </c>
      <c r="C397" s="41"/>
      <c r="D397" s="15" t="s">
        <v>315</v>
      </c>
      <c r="E397" s="13" t="s">
        <v>316</v>
      </c>
      <c r="F397" s="15"/>
      <c r="G397" s="15" t="s">
        <v>280</v>
      </c>
      <c r="H397" s="15"/>
      <c r="I397" s="15"/>
      <c r="J397" s="14">
        <v>100</v>
      </c>
      <c r="K397" s="21"/>
      <c r="L397" s="14">
        <f t="shared" si="12"/>
        <v>0.5</v>
      </c>
    </row>
    <row r="398" spans="1:12">
      <c r="A398" s="31" t="s">
        <v>168</v>
      </c>
      <c r="B398" s="30" t="s">
        <v>178</v>
      </c>
      <c r="C398" s="41"/>
      <c r="D398" s="15" t="s">
        <v>315</v>
      </c>
      <c r="E398" s="13" t="s">
        <v>316</v>
      </c>
      <c r="F398" s="15"/>
      <c r="G398" s="15" t="s">
        <v>280</v>
      </c>
      <c r="H398" s="15"/>
      <c r="I398" s="15"/>
      <c r="J398" s="14">
        <v>100</v>
      </c>
      <c r="K398" s="21"/>
      <c r="L398" s="14">
        <f t="shared" si="12"/>
        <v>0.5</v>
      </c>
    </row>
    <row r="399" spans="1:12">
      <c r="A399" s="31" t="s">
        <v>168</v>
      </c>
      <c r="B399" s="30" t="s">
        <v>192</v>
      </c>
      <c r="C399" s="41"/>
      <c r="D399" s="15" t="s">
        <v>315</v>
      </c>
      <c r="E399" s="13" t="s">
        <v>316</v>
      </c>
      <c r="F399" s="15"/>
      <c r="G399" s="15" t="s">
        <v>280</v>
      </c>
      <c r="H399" s="15"/>
      <c r="I399" s="15"/>
      <c r="J399" s="14">
        <v>0</v>
      </c>
      <c r="K399" s="21"/>
      <c r="L399" s="14">
        <f t="shared" si="12"/>
        <v>0</v>
      </c>
    </row>
    <row r="400" spans="1:12">
      <c r="A400" s="31" t="s">
        <v>168</v>
      </c>
      <c r="B400" s="30" t="s">
        <v>187</v>
      </c>
      <c r="C400" s="41"/>
      <c r="D400" s="15" t="s">
        <v>315</v>
      </c>
      <c r="E400" s="13" t="s">
        <v>316</v>
      </c>
      <c r="F400" s="15"/>
      <c r="G400" s="15" t="s">
        <v>280</v>
      </c>
      <c r="H400" s="15"/>
      <c r="I400" s="15"/>
      <c r="J400" s="14">
        <v>100</v>
      </c>
      <c r="K400" s="21"/>
      <c r="L400" s="14">
        <f t="shared" si="12"/>
        <v>0.5</v>
      </c>
    </row>
    <row r="401" spans="1:12">
      <c r="A401" s="31" t="s">
        <v>168</v>
      </c>
      <c r="B401" s="30" t="s">
        <v>199</v>
      </c>
      <c r="C401" s="41"/>
      <c r="D401" s="15" t="s">
        <v>315</v>
      </c>
      <c r="E401" s="13" t="s">
        <v>316</v>
      </c>
      <c r="F401" s="15"/>
      <c r="G401" s="15" t="s">
        <v>280</v>
      </c>
      <c r="H401" s="15"/>
      <c r="I401" s="15"/>
      <c r="J401" s="14">
        <v>100</v>
      </c>
      <c r="K401" s="21"/>
      <c r="L401" s="14">
        <f t="shared" si="12"/>
        <v>0.5</v>
      </c>
    </row>
    <row r="402" spans="1:12">
      <c r="A402" s="31" t="s">
        <v>168</v>
      </c>
      <c r="B402" s="30" t="s">
        <v>173</v>
      </c>
      <c r="C402" s="41"/>
      <c r="D402" s="15" t="s">
        <v>315</v>
      </c>
      <c r="E402" s="13" t="s">
        <v>316</v>
      </c>
      <c r="F402" s="15"/>
      <c r="G402" s="15" t="s">
        <v>280</v>
      </c>
      <c r="H402" s="15"/>
      <c r="I402" s="15"/>
      <c r="J402" s="14">
        <v>0</v>
      </c>
      <c r="K402" s="21"/>
      <c r="L402" s="14">
        <f t="shared" si="12"/>
        <v>0</v>
      </c>
    </row>
    <row r="403" spans="1:12">
      <c r="A403" s="31" t="s">
        <v>168</v>
      </c>
      <c r="B403" s="30" t="s">
        <v>193</v>
      </c>
      <c r="C403" s="41"/>
      <c r="D403" s="15" t="s">
        <v>315</v>
      </c>
      <c r="E403" s="13" t="s">
        <v>316</v>
      </c>
      <c r="F403" s="15"/>
      <c r="G403" s="15" t="s">
        <v>280</v>
      </c>
      <c r="H403" s="15"/>
      <c r="I403" s="15"/>
      <c r="J403" s="14">
        <v>100</v>
      </c>
      <c r="K403" s="21"/>
      <c r="L403" s="14">
        <f t="shared" si="12"/>
        <v>0.5</v>
      </c>
    </row>
    <row r="404" spans="1:12">
      <c r="A404" s="31" t="s">
        <v>168</v>
      </c>
      <c r="B404" s="30" t="s">
        <v>181</v>
      </c>
      <c r="C404" s="41"/>
      <c r="D404" s="15" t="s">
        <v>315</v>
      </c>
      <c r="E404" s="13" t="s">
        <v>316</v>
      </c>
      <c r="F404" s="15"/>
      <c r="G404" s="15" t="s">
        <v>280</v>
      </c>
      <c r="H404" s="15"/>
      <c r="I404" s="15"/>
      <c r="J404" s="14">
        <v>100</v>
      </c>
      <c r="K404" s="21"/>
      <c r="L404" s="14">
        <f t="shared" si="12"/>
        <v>0.5</v>
      </c>
    </row>
    <row r="405" spans="1:12">
      <c r="A405" s="31" t="s">
        <v>168</v>
      </c>
      <c r="B405" s="30" t="s">
        <v>197</v>
      </c>
      <c r="C405" s="41"/>
      <c r="D405" s="15" t="s">
        <v>315</v>
      </c>
      <c r="E405" s="13" t="s">
        <v>316</v>
      </c>
      <c r="F405" s="15"/>
      <c r="G405" s="15" t="s">
        <v>280</v>
      </c>
      <c r="H405" s="15"/>
      <c r="I405" s="15"/>
      <c r="J405" s="14">
        <v>61.2333333333333</v>
      </c>
      <c r="K405" s="21"/>
      <c r="L405" s="14">
        <f t="shared" si="12"/>
        <v>0.132708333333333</v>
      </c>
    </row>
    <row r="406" spans="1:12">
      <c r="A406" s="31" t="s">
        <v>168</v>
      </c>
      <c r="B406" s="30" t="s">
        <v>175</v>
      </c>
      <c r="C406" s="41"/>
      <c r="D406" s="15" t="s">
        <v>315</v>
      </c>
      <c r="E406" s="13" t="s">
        <v>316</v>
      </c>
      <c r="F406" s="15"/>
      <c r="G406" s="15" t="s">
        <v>280</v>
      </c>
      <c r="H406" s="15"/>
      <c r="I406" s="15"/>
      <c r="J406" s="14">
        <v>0</v>
      </c>
      <c r="K406" s="21"/>
      <c r="L406" s="14">
        <f t="shared" si="12"/>
        <v>0</v>
      </c>
    </row>
    <row r="407" spans="1:12">
      <c r="A407" s="31" t="s">
        <v>168</v>
      </c>
      <c r="B407" s="30" t="s">
        <v>184</v>
      </c>
      <c r="C407" s="41"/>
      <c r="D407" s="15" t="s">
        <v>315</v>
      </c>
      <c r="E407" s="13" t="s">
        <v>316</v>
      </c>
      <c r="F407" s="15"/>
      <c r="G407" s="15" t="s">
        <v>280</v>
      </c>
      <c r="H407" s="15"/>
      <c r="I407" s="15"/>
      <c r="J407" s="14">
        <v>100</v>
      </c>
      <c r="K407" s="21"/>
      <c r="L407" s="14">
        <f t="shared" si="12"/>
        <v>0.5</v>
      </c>
    </row>
    <row r="408" spans="1:12">
      <c r="A408" s="31" t="s">
        <v>168</v>
      </c>
      <c r="B408" s="30" t="s">
        <v>321</v>
      </c>
      <c r="C408" s="41"/>
      <c r="D408" s="15" t="s">
        <v>315</v>
      </c>
      <c r="E408" s="13" t="s">
        <v>316</v>
      </c>
      <c r="F408" s="15"/>
      <c r="G408" s="15" t="s">
        <v>280</v>
      </c>
      <c r="H408" s="15"/>
      <c r="I408" s="15"/>
      <c r="J408" s="14">
        <v>100</v>
      </c>
      <c r="K408" s="21"/>
      <c r="L408" s="14">
        <f t="shared" si="12"/>
        <v>0.5</v>
      </c>
    </row>
    <row r="409" spans="1:12">
      <c r="A409" s="31" t="s">
        <v>168</v>
      </c>
      <c r="B409" s="30" t="s">
        <v>322</v>
      </c>
      <c r="C409" s="41"/>
      <c r="D409" s="15" t="s">
        <v>315</v>
      </c>
      <c r="E409" s="13" t="s">
        <v>316</v>
      </c>
      <c r="F409" s="15"/>
      <c r="G409" s="15" t="s">
        <v>280</v>
      </c>
      <c r="H409" s="15"/>
      <c r="I409" s="15"/>
      <c r="J409" s="14">
        <v>100</v>
      </c>
      <c r="K409" s="21"/>
      <c r="L409" s="14">
        <f t="shared" si="12"/>
        <v>0.5</v>
      </c>
    </row>
    <row r="410" spans="1:12">
      <c r="A410" s="41" t="s">
        <v>6</v>
      </c>
      <c r="B410" s="31" t="s">
        <v>7</v>
      </c>
      <c r="C410" s="41"/>
      <c r="D410" s="41" t="s">
        <v>323</v>
      </c>
      <c r="E410" s="41" t="s">
        <v>324</v>
      </c>
      <c r="F410" s="41"/>
      <c r="G410" s="41" t="s">
        <v>251</v>
      </c>
      <c r="H410" s="41"/>
      <c r="I410" s="41"/>
      <c r="J410" s="14">
        <v>64</v>
      </c>
      <c r="K410" s="41"/>
      <c r="L410" s="41"/>
    </row>
    <row r="411" spans="1:12">
      <c r="A411" s="41" t="s">
        <v>6</v>
      </c>
      <c r="B411" s="31" t="s">
        <v>8</v>
      </c>
      <c r="C411" s="41"/>
      <c r="D411" s="41" t="s">
        <v>323</v>
      </c>
      <c r="E411" s="41" t="s">
        <v>324</v>
      </c>
      <c r="F411" s="41"/>
      <c r="G411" s="41" t="s">
        <v>251</v>
      </c>
      <c r="H411" s="41"/>
      <c r="I411" s="41"/>
      <c r="J411" s="14">
        <v>93.6</v>
      </c>
      <c r="K411" s="41"/>
      <c r="L411" s="41"/>
    </row>
    <row r="412" spans="1:12">
      <c r="A412" s="41" t="s">
        <v>6</v>
      </c>
      <c r="B412" s="31" t="s">
        <v>9</v>
      </c>
      <c r="C412" s="41"/>
      <c r="D412" s="41" t="s">
        <v>323</v>
      </c>
      <c r="E412" s="41" t="s">
        <v>324</v>
      </c>
      <c r="F412" s="41"/>
      <c r="G412" s="41" t="s">
        <v>251</v>
      </c>
      <c r="H412" s="41"/>
      <c r="I412" s="41"/>
      <c r="J412" s="14">
        <v>90.4</v>
      </c>
      <c r="K412" s="41"/>
      <c r="L412" s="41"/>
    </row>
    <row r="413" spans="1:12">
      <c r="A413" s="41" t="s">
        <v>6</v>
      </c>
      <c r="B413" s="31" t="s">
        <v>10</v>
      </c>
      <c r="C413" s="41"/>
      <c r="D413" s="41" t="s">
        <v>323</v>
      </c>
      <c r="E413" s="41" t="s">
        <v>324</v>
      </c>
      <c r="F413" s="41"/>
      <c r="G413" s="41" t="s">
        <v>251</v>
      </c>
      <c r="H413" s="41"/>
      <c r="I413" s="41"/>
      <c r="J413" s="14">
        <v>91.8</v>
      </c>
      <c r="K413" s="41"/>
      <c r="L413" s="41"/>
    </row>
    <row r="414" spans="1:12">
      <c r="A414" s="41" t="s">
        <v>6</v>
      </c>
      <c r="B414" s="31" t="s">
        <v>11</v>
      </c>
      <c r="C414" s="41"/>
      <c r="D414" s="41" t="s">
        <v>323</v>
      </c>
      <c r="E414" s="41" t="s">
        <v>324</v>
      </c>
      <c r="F414" s="41"/>
      <c r="G414" s="41" t="s">
        <v>251</v>
      </c>
      <c r="H414" s="41"/>
      <c r="I414" s="41"/>
      <c r="J414" s="14">
        <v>73.8</v>
      </c>
      <c r="K414" s="41"/>
      <c r="L414" s="41"/>
    </row>
    <row r="415" spans="1:12">
      <c r="A415" s="41" t="s">
        <v>6</v>
      </c>
      <c r="B415" s="31" t="s">
        <v>12</v>
      </c>
      <c r="C415" s="41"/>
      <c r="D415" s="41" t="s">
        <v>323</v>
      </c>
      <c r="E415" s="41" t="s">
        <v>324</v>
      </c>
      <c r="F415" s="41"/>
      <c r="G415" s="41" t="s">
        <v>251</v>
      </c>
      <c r="H415" s="41"/>
      <c r="I415" s="41"/>
      <c r="J415" s="14">
        <v>88</v>
      </c>
      <c r="K415" s="41"/>
      <c r="L415" s="41"/>
    </row>
    <row r="416" spans="1:12">
      <c r="A416" s="41" t="s">
        <v>6</v>
      </c>
      <c r="B416" s="31" t="s">
        <v>13</v>
      </c>
      <c r="C416" s="41"/>
      <c r="D416" s="41" t="s">
        <v>323</v>
      </c>
      <c r="E416" s="41" t="s">
        <v>324</v>
      </c>
      <c r="F416" s="41"/>
      <c r="G416" s="41" t="s">
        <v>251</v>
      </c>
      <c r="H416" s="41"/>
      <c r="I416" s="41"/>
      <c r="J416" s="14">
        <v>93.8</v>
      </c>
      <c r="K416" s="41"/>
      <c r="L416" s="41"/>
    </row>
    <row r="417" spans="1:12">
      <c r="A417" s="41" t="s">
        <v>6</v>
      </c>
      <c r="B417" s="31" t="s">
        <v>14</v>
      </c>
      <c r="C417" s="41"/>
      <c r="D417" s="41" t="s">
        <v>323</v>
      </c>
      <c r="E417" s="41" t="s">
        <v>324</v>
      </c>
      <c r="F417" s="41"/>
      <c r="G417" s="41" t="s">
        <v>251</v>
      </c>
      <c r="H417" s="41"/>
      <c r="I417" s="41"/>
      <c r="J417" s="14">
        <v>92.4</v>
      </c>
      <c r="K417" s="41"/>
      <c r="L417" s="41"/>
    </row>
    <row r="418" spans="1:12">
      <c r="A418" s="41" t="s">
        <v>6</v>
      </c>
      <c r="B418" s="31" t="s">
        <v>15</v>
      </c>
      <c r="C418" s="41"/>
      <c r="D418" s="41" t="s">
        <v>323</v>
      </c>
      <c r="E418" s="41" t="s">
        <v>324</v>
      </c>
      <c r="F418" s="41"/>
      <c r="G418" s="41" t="s">
        <v>251</v>
      </c>
      <c r="H418" s="41"/>
      <c r="I418" s="41"/>
      <c r="J418" s="14">
        <v>85</v>
      </c>
      <c r="K418" s="41"/>
      <c r="L418" s="41"/>
    </row>
    <row r="419" spans="1:12">
      <c r="A419" s="41" t="s">
        <v>6</v>
      </c>
      <c r="B419" s="31" t="s">
        <v>16</v>
      </c>
      <c r="C419" s="41"/>
      <c r="D419" s="41" t="s">
        <v>323</v>
      </c>
      <c r="E419" s="41" t="s">
        <v>324</v>
      </c>
      <c r="F419" s="41"/>
      <c r="G419" s="41" t="s">
        <v>251</v>
      </c>
      <c r="H419" s="41"/>
      <c r="I419" s="41"/>
      <c r="J419" s="14">
        <v>92.2</v>
      </c>
      <c r="K419" s="41"/>
      <c r="L419" s="41"/>
    </row>
    <row r="420" spans="1:12">
      <c r="A420" s="41" t="s">
        <v>6</v>
      </c>
      <c r="B420" s="31" t="s">
        <v>17</v>
      </c>
      <c r="C420" s="41"/>
      <c r="D420" s="41" t="s">
        <v>323</v>
      </c>
      <c r="E420" s="41" t="s">
        <v>324</v>
      </c>
      <c r="F420" s="41"/>
      <c r="G420" s="41" t="s">
        <v>251</v>
      </c>
      <c r="H420" s="41"/>
      <c r="I420" s="41"/>
      <c r="J420" s="14">
        <v>92.2</v>
      </c>
      <c r="K420" s="41"/>
      <c r="L420" s="41"/>
    </row>
    <row r="421" spans="1:12">
      <c r="A421" s="41" t="s">
        <v>6</v>
      </c>
      <c r="B421" s="31" t="s">
        <v>18</v>
      </c>
      <c r="C421" s="41"/>
      <c r="D421" s="41" t="s">
        <v>323</v>
      </c>
      <c r="E421" s="41" t="s">
        <v>324</v>
      </c>
      <c r="F421" s="41"/>
      <c r="G421" s="41" t="s">
        <v>251</v>
      </c>
      <c r="H421" s="41"/>
      <c r="I421" s="41"/>
      <c r="J421" s="14">
        <v>65.2</v>
      </c>
      <c r="K421" s="41"/>
      <c r="L421" s="41"/>
    </row>
    <row r="422" spans="1:12">
      <c r="A422" s="41" t="s">
        <v>6</v>
      </c>
      <c r="B422" s="31" t="s">
        <v>19</v>
      </c>
      <c r="C422" s="41"/>
      <c r="D422" s="41" t="s">
        <v>323</v>
      </c>
      <c r="E422" s="41" t="s">
        <v>324</v>
      </c>
      <c r="F422" s="41"/>
      <c r="G422" s="41" t="s">
        <v>251</v>
      </c>
      <c r="H422" s="41"/>
      <c r="I422" s="41"/>
      <c r="J422" s="14">
        <v>64.4</v>
      </c>
      <c r="K422" s="41"/>
      <c r="L422" s="41"/>
    </row>
    <row r="423" spans="1:12">
      <c r="A423" s="41" t="s">
        <v>6</v>
      </c>
      <c r="B423" s="31" t="s">
        <v>20</v>
      </c>
      <c r="C423" s="41"/>
      <c r="D423" s="41" t="s">
        <v>323</v>
      </c>
      <c r="E423" s="41" t="s">
        <v>324</v>
      </c>
      <c r="F423" s="41"/>
      <c r="G423" s="41" t="s">
        <v>251</v>
      </c>
      <c r="H423" s="41"/>
      <c r="I423" s="41"/>
      <c r="J423" s="14">
        <v>66.2</v>
      </c>
      <c r="K423" s="41"/>
      <c r="L423" s="41"/>
    </row>
    <row r="424" spans="1:12">
      <c r="A424" s="41" t="s">
        <v>6</v>
      </c>
      <c r="B424" s="31" t="s">
        <v>21</v>
      </c>
      <c r="C424" s="41"/>
      <c r="D424" s="41" t="s">
        <v>323</v>
      </c>
      <c r="E424" s="41" t="s">
        <v>324</v>
      </c>
      <c r="F424" s="41"/>
      <c r="G424" s="41" t="s">
        <v>251</v>
      </c>
      <c r="H424" s="41"/>
      <c r="I424" s="41"/>
      <c r="J424" s="14">
        <v>68.6</v>
      </c>
      <c r="K424" s="41"/>
      <c r="L424" s="41"/>
    </row>
    <row r="425" spans="1:12">
      <c r="A425" s="41" t="s">
        <v>6</v>
      </c>
      <c r="B425" s="31" t="s">
        <v>22</v>
      </c>
      <c r="C425" s="41"/>
      <c r="D425" s="41" t="s">
        <v>323</v>
      </c>
      <c r="E425" s="41" t="s">
        <v>324</v>
      </c>
      <c r="F425" s="41"/>
      <c r="G425" s="41" t="s">
        <v>251</v>
      </c>
      <c r="H425" s="41"/>
      <c r="I425" s="41"/>
      <c r="J425" s="14">
        <v>64.6</v>
      </c>
      <c r="K425" s="41"/>
      <c r="L425" s="41"/>
    </row>
    <row r="426" spans="1:12">
      <c r="A426" s="41" t="s">
        <v>6</v>
      </c>
      <c r="B426" s="31" t="s">
        <v>23</v>
      </c>
      <c r="C426" s="41"/>
      <c r="D426" s="41" t="s">
        <v>323</v>
      </c>
      <c r="E426" s="41" t="s">
        <v>324</v>
      </c>
      <c r="F426" s="41"/>
      <c r="G426" s="41" t="s">
        <v>251</v>
      </c>
      <c r="H426" s="41"/>
      <c r="I426" s="41"/>
      <c r="J426" s="14">
        <v>91</v>
      </c>
      <c r="K426" s="41"/>
      <c r="L426" s="41"/>
    </row>
    <row r="427" spans="1:12">
      <c r="A427" s="41" t="s">
        <v>6</v>
      </c>
      <c r="B427" s="31" t="s">
        <v>24</v>
      </c>
      <c r="C427" s="41"/>
      <c r="D427" s="41" t="s">
        <v>323</v>
      </c>
      <c r="E427" s="41" t="s">
        <v>324</v>
      </c>
      <c r="F427" s="41"/>
      <c r="G427" s="41" t="s">
        <v>251</v>
      </c>
      <c r="H427" s="41"/>
      <c r="I427" s="41"/>
      <c r="J427" s="14">
        <v>73</v>
      </c>
      <c r="K427" s="41"/>
      <c r="L427" s="41"/>
    </row>
    <row r="428" spans="1:12">
      <c r="A428" s="41" t="s">
        <v>6</v>
      </c>
      <c r="B428" s="31" t="s">
        <v>25</v>
      </c>
      <c r="C428" s="41"/>
      <c r="D428" s="41" t="s">
        <v>323</v>
      </c>
      <c r="E428" s="41" t="s">
        <v>324</v>
      </c>
      <c r="F428" s="41"/>
      <c r="G428" s="41" t="s">
        <v>251</v>
      </c>
      <c r="H428" s="41"/>
      <c r="I428" s="41"/>
      <c r="J428" s="14">
        <v>87</v>
      </c>
      <c r="K428" s="41"/>
      <c r="L428" s="41"/>
    </row>
    <row r="429" spans="1:12">
      <c r="A429" s="41" t="s">
        <v>6</v>
      </c>
      <c r="B429" s="31" t="s">
        <v>26</v>
      </c>
      <c r="C429" s="41"/>
      <c r="D429" s="41" t="s">
        <v>323</v>
      </c>
      <c r="E429" s="41" t="s">
        <v>324</v>
      </c>
      <c r="F429" s="41"/>
      <c r="G429" s="41" t="s">
        <v>251</v>
      </c>
      <c r="H429" s="41"/>
      <c r="I429" s="41"/>
      <c r="J429" s="14">
        <v>72.6</v>
      </c>
      <c r="K429" s="41"/>
      <c r="L429" s="41"/>
    </row>
    <row r="430" spans="1:12">
      <c r="A430" s="41" t="s">
        <v>6</v>
      </c>
      <c r="B430" s="31" t="s">
        <v>27</v>
      </c>
      <c r="C430" s="41"/>
      <c r="D430" s="41" t="s">
        <v>323</v>
      </c>
      <c r="E430" s="41" t="s">
        <v>324</v>
      </c>
      <c r="F430" s="41"/>
      <c r="G430" s="41" t="s">
        <v>251</v>
      </c>
      <c r="H430" s="41"/>
      <c r="I430" s="41"/>
      <c r="J430" s="14">
        <v>65</v>
      </c>
      <c r="K430" s="41"/>
      <c r="L430" s="41"/>
    </row>
    <row r="431" spans="1:12">
      <c r="A431" s="41" t="s">
        <v>6</v>
      </c>
      <c r="B431" s="31" t="s">
        <v>28</v>
      </c>
      <c r="C431" s="41"/>
      <c r="D431" s="41" t="s">
        <v>323</v>
      </c>
      <c r="E431" s="41" t="s">
        <v>324</v>
      </c>
      <c r="F431" s="41"/>
      <c r="G431" s="41" t="s">
        <v>251</v>
      </c>
      <c r="H431" s="41"/>
      <c r="I431" s="41"/>
      <c r="J431" s="14">
        <v>66.8</v>
      </c>
      <c r="K431" s="41"/>
      <c r="L431" s="41"/>
    </row>
    <row r="432" spans="1:12">
      <c r="A432" s="41" t="s">
        <v>6</v>
      </c>
      <c r="B432" s="31" t="s">
        <v>29</v>
      </c>
      <c r="C432" s="41"/>
      <c r="D432" s="41" t="s">
        <v>323</v>
      </c>
      <c r="E432" s="41" t="s">
        <v>324</v>
      </c>
      <c r="F432" s="41"/>
      <c r="G432" s="41" t="s">
        <v>251</v>
      </c>
      <c r="H432" s="41"/>
      <c r="I432" s="41"/>
      <c r="J432" s="14">
        <v>64</v>
      </c>
      <c r="K432" s="41"/>
      <c r="L432" s="41"/>
    </row>
    <row r="433" spans="1:12">
      <c r="A433" s="41" t="s">
        <v>6</v>
      </c>
      <c r="B433" s="31" t="s">
        <v>30</v>
      </c>
      <c r="C433" s="41"/>
      <c r="D433" s="41" t="s">
        <v>323</v>
      </c>
      <c r="E433" s="41" t="s">
        <v>324</v>
      </c>
      <c r="F433" s="41"/>
      <c r="G433" s="41" t="s">
        <v>251</v>
      </c>
      <c r="H433" s="41"/>
      <c r="I433" s="41"/>
      <c r="J433" s="14">
        <v>80</v>
      </c>
      <c r="K433" s="41"/>
      <c r="L433" s="41"/>
    </row>
    <row r="434" spans="1:12">
      <c r="A434" s="41" t="s">
        <v>6</v>
      </c>
      <c r="B434" s="31" t="s">
        <v>31</v>
      </c>
      <c r="C434" s="41"/>
      <c r="D434" s="41" t="s">
        <v>323</v>
      </c>
      <c r="E434" s="41" t="s">
        <v>324</v>
      </c>
      <c r="F434" s="41"/>
      <c r="G434" s="41" t="s">
        <v>251</v>
      </c>
      <c r="H434" s="41"/>
      <c r="I434" s="41"/>
      <c r="J434" s="14">
        <v>56</v>
      </c>
      <c r="K434" s="41"/>
      <c r="L434" s="41"/>
    </row>
    <row r="435" spans="1:12">
      <c r="A435" s="41" t="s">
        <v>6</v>
      </c>
      <c r="B435" s="31" t="s">
        <v>32</v>
      </c>
      <c r="C435" s="41"/>
      <c r="D435" s="41" t="s">
        <v>323</v>
      </c>
      <c r="E435" s="41" t="s">
        <v>324</v>
      </c>
      <c r="F435" s="41"/>
      <c r="G435" s="41" t="s">
        <v>251</v>
      </c>
      <c r="H435" s="41"/>
      <c r="I435" s="41"/>
      <c r="J435" s="14">
        <v>95</v>
      </c>
      <c r="K435" s="41"/>
      <c r="L435" s="41"/>
    </row>
    <row r="436" spans="1:12">
      <c r="A436" s="41" t="s">
        <v>6</v>
      </c>
      <c r="B436" s="31" t="s">
        <v>33</v>
      </c>
      <c r="C436" s="41"/>
      <c r="D436" s="41" t="s">
        <v>323</v>
      </c>
      <c r="E436" s="41" t="s">
        <v>324</v>
      </c>
      <c r="F436" s="41"/>
      <c r="G436" s="41" t="s">
        <v>251</v>
      </c>
      <c r="H436" s="41"/>
      <c r="I436" s="41"/>
      <c r="J436" s="14">
        <v>88.2</v>
      </c>
      <c r="K436" s="41"/>
      <c r="L436" s="41"/>
    </row>
    <row r="437" spans="1:12">
      <c r="A437" s="41" t="s">
        <v>6</v>
      </c>
      <c r="B437" s="31" t="s">
        <v>34</v>
      </c>
      <c r="C437" s="41"/>
      <c r="D437" s="41" t="s">
        <v>323</v>
      </c>
      <c r="E437" s="41" t="s">
        <v>324</v>
      </c>
      <c r="F437" s="41"/>
      <c r="G437" s="41" t="s">
        <v>251</v>
      </c>
      <c r="H437" s="41"/>
      <c r="I437" s="41"/>
      <c r="J437" s="14">
        <v>91.6</v>
      </c>
      <c r="K437" s="41"/>
      <c r="L437" s="41"/>
    </row>
    <row r="438" spans="1:12">
      <c r="A438" s="41" t="s">
        <v>6</v>
      </c>
      <c r="B438" s="31" t="s">
        <v>35</v>
      </c>
      <c r="C438" s="41"/>
      <c r="D438" s="41" t="s">
        <v>323</v>
      </c>
      <c r="E438" s="41" t="s">
        <v>324</v>
      </c>
      <c r="F438" s="41"/>
      <c r="G438" s="41" t="s">
        <v>251</v>
      </c>
      <c r="H438" s="41"/>
      <c r="I438" s="41"/>
      <c r="J438" s="14">
        <v>91.4</v>
      </c>
      <c r="K438" s="41"/>
      <c r="L438" s="41"/>
    </row>
    <row r="439" spans="1:12">
      <c r="A439" s="41" t="s">
        <v>36</v>
      </c>
      <c r="B439" s="31" t="s">
        <v>37</v>
      </c>
      <c r="C439" s="41"/>
      <c r="D439" s="41" t="s">
        <v>323</v>
      </c>
      <c r="E439" s="41" t="s">
        <v>324</v>
      </c>
      <c r="F439" s="41"/>
      <c r="G439" s="41" t="s">
        <v>251</v>
      </c>
      <c r="H439" s="41"/>
      <c r="I439" s="41"/>
      <c r="J439" s="14">
        <v>90</v>
      </c>
      <c r="K439" s="41"/>
      <c r="L439" s="41"/>
    </row>
    <row r="440" spans="1:12">
      <c r="A440" s="41" t="s">
        <v>36</v>
      </c>
      <c r="B440" s="31" t="s">
        <v>38</v>
      </c>
      <c r="C440" s="41"/>
      <c r="D440" s="41" t="s">
        <v>323</v>
      </c>
      <c r="E440" s="41" t="s">
        <v>324</v>
      </c>
      <c r="F440" s="41"/>
      <c r="G440" s="41" t="s">
        <v>251</v>
      </c>
      <c r="H440" s="41"/>
      <c r="I440" s="41"/>
      <c r="J440" s="14">
        <v>82.6</v>
      </c>
      <c r="K440" s="41"/>
      <c r="L440" s="41"/>
    </row>
    <row r="441" spans="1:12">
      <c r="A441" s="41" t="s">
        <v>36</v>
      </c>
      <c r="B441" s="31" t="s">
        <v>39</v>
      </c>
      <c r="C441" s="41"/>
      <c r="D441" s="41" t="s">
        <v>323</v>
      </c>
      <c r="E441" s="41" t="s">
        <v>324</v>
      </c>
      <c r="F441" s="41"/>
      <c r="G441" s="41" t="s">
        <v>251</v>
      </c>
      <c r="H441" s="41"/>
      <c r="I441" s="41"/>
      <c r="J441" s="14">
        <v>95</v>
      </c>
      <c r="K441" s="41"/>
      <c r="L441" s="41"/>
    </row>
    <row r="442" spans="1:12">
      <c r="A442" s="41" t="s">
        <v>36</v>
      </c>
      <c r="B442" s="31" t="s">
        <v>40</v>
      </c>
      <c r="C442" s="41"/>
      <c r="D442" s="41" t="s">
        <v>323</v>
      </c>
      <c r="E442" s="41" t="s">
        <v>324</v>
      </c>
      <c r="F442" s="41"/>
      <c r="G442" s="41" t="s">
        <v>251</v>
      </c>
      <c r="H442" s="41"/>
      <c r="I442" s="41"/>
      <c r="J442" s="14">
        <v>92.4</v>
      </c>
      <c r="K442" s="41"/>
      <c r="L442" s="41"/>
    </row>
    <row r="443" spans="1:12">
      <c r="A443" s="41" t="s">
        <v>36</v>
      </c>
      <c r="B443" s="31" t="s">
        <v>41</v>
      </c>
      <c r="C443" s="41"/>
      <c r="D443" s="41" t="s">
        <v>323</v>
      </c>
      <c r="E443" s="41" t="s">
        <v>324</v>
      </c>
      <c r="F443" s="41"/>
      <c r="G443" s="41" t="s">
        <v>251</v>
      </c>
      <c r="H443" s="41"/>
      <c r="I443" s="41"/>
      <c r="J443" s="14">
        <v>66.4</v>
      </c>
      <c r="K443" s="41"/>
      <c r="L443" s="41"/>
    </row>
    <row r="444" spans="1:12">
      <c r="A444" s="41" t="s">
        <v>36</v>
      </c>
      <c r="B444" s="31" t="s">
        <v>42</v>
      </c>
      <c r="C444" s="41"/>
      <c r="D444" s="41" t="s">
        <v>323</v>
      </c>
      <c r="E444" s="41" t="s">
        <v>324</v>
      </c>
      <c r="F444" s="41"/>
      <c r="G444" s="41" t="s">
        <v>251</v>
      </c>
      <c r="H444" s="41"/>
      <c r="I444" s="41"/>
      <c r="J444" s="14">
        <v>65.8</v>
      </c>
      <c r="K444" s="41"/>
      <c r="L444" s="41"/>
    </row>
    <row r="445" spans="1:12">
      <c r="A445" s="41" t="s">
        <v>36</v>
      </c>
      <c r="B445" s="31" t="s">
        <v>43</v>
      </c>
      <c r="C445" s="41"/>
      <c r="D445" s="41" t="s">
        <v>323</v>
      </c>
      <c r="E445" s="41" t="s">
        <v>324</v>
      </c>
      <c r="F445" s="41"/>
      <c r="G445" s="41" t="s">
        <v>251</v>
      </c>
      <c r="H445" s="41"/>
      <c r="I445" s="41"/>
      <c r="J445" s="14">
        <v>89.6</v>
      </c>
      <c r="K445" s="41"/>
      <c r="L445" s="41"/>
    </row>
    <row r="446" spans="1:12">
      <c r="A446" s="41" t="s">
        <v>36</v>
      </c>
      <c r="B446" s="31" t="s">
        <v>44</v>
      </c>
      <c r="C446" s="41"/>
      <c r="D446" s="41" t="s">
        <v>323</v>
      </c>
      <c r="E446" s="41" t="s">
        <v>324</v>
      </c>
      <c r="F446" s="41"/>
      <c r="G446" s="41" t="s">
        <v>251</v>
      </c>
      <c r="H446" s="41"/>
      <c r="I446" s="41"/>
      <c r="J446" s="14">
        <v>68.4</v>
      </c>
      <c r="K446" s="41"/>
      <c r="L446" s="41"/>
    </row>
    <row r="447" spans="1:12">
      <c r="A447" s="41" t="s">
        <v>36</v>
      </c>
      <c r="B447" s="31" t="s">
        <v>45</v>
      </c>
      <c r="C447" s="41"/>
      <c r="D447" s="41" t="s">
        <v>323</v>
      </c>
      <c r="E447" s="41" t="s">
        <v>324</v>
      </c>
      <c r="F447" s="41"/>
      <c r="G447" s="41" t="s">
        <v>251</v>
      </c>
      <c r="H447" s="41"/>
      <c r="I447" s="41"/>
      <c r="J447" s="14">
        <v>88.4</v>
      </c>
      <c r="K447" s="41"/>
      <c r="L447" s="41"/>
    </row>
    <row r="448" spans="1:12">
      <c r="A448" s="41" t="s">
        <v>36</v>
      </c>
      <c r="B448" s="31" t="s">
        <v>46</v>
      </c>
      <c r="C448" s="41"/>
      <c r="D448" s="41" t="s">
        <v>323</v>
      </c>
      <c r="E448" s="41" t="s">
        <v>324</v>
      </c>
      <c r="F448" s="41"/>
      <c r="G448" s="41" t="s">
        <v>251</v>
      </c>
      <c r="H448" s="41"/>
      <c r="I448" s="41"/>
      <c r="J448" s="14">
        <v>65.2</v>
      </c>
      <c r="K448" s="41"/>
      <c r="L448" s="41"/>
    </row>
    <row r="449" spans="1:12">
      <c r="A449" s="41" t="s">
        <v>36</v>
      </c>
      <c r="B449" s="31" t="s">
        <v>47</v>
      </c>
      <c r="C449" s="41"/>
      <c r="D449" s="41" t="s">
        <v>323</v>
      </c>
      <c r="E449" s="41" t="s">
        <v>324</v>
      </c>
      <c r="F449" s="41"/>
      <c r="G449" s="41" t="s">
        <v>251</v>
      </c>
      <c r="H449" s="41"/>
      <c r="I449" s="41"/>
      <c r="J449" s="14">
        <v>66</v>
      </c>
      <c r="K449" s="41"/>
      <c r="L449" s="41"/>
    </row>
    <row r="450" spans="1:12">
      <c r="A450" s="41" t="s">
        <v>36</v>
      </c>
      <c r="B450" s="31" t="s">
        <v>48</v>
      </c>
      <c r="C450" s="41"/>
      <c r="D450" s="41" t="s">
        <v>323</v>
      </c>
      <c r="E450" s="41" t="s">
        <v>324</v>
      </c>
      <c r="F450" s="41"/>
      <c r="G450" s="41" t="s">
        <v>251</v>
      </c>
      <c r="H450" s="41"/>
      <c r="I450" s="41"/>
      <c r="J450" s="14">
        <v>64.4444444444444</v>
      </c>
      <c r="K450" s="41"/>
      <c r="L450" s="41"/>
    </row>
    <row r="451" spans="1:12">
      <c r="A451" s="41" t="s">
        <v>36</v>
      </c>
      <c r="B451" s="31" t="s">
        <v>49</v>
      </c>
      <c r="C451" s="41"/>
      <c r="D451" s="41" t="s">
        <v>323</v>
      </c>
      <c r="E451" s="41" t="s">
        <v>324</v>
      </c>
      <c r="F451" s="41"/>
      <c r="G451" s="41" t="s">
        <v>251</v>
      </c>
      <c r="H451" s="41"/>
      <c r="I451" s="41"/>
      <c r="J451" s="14">
        <v>66.4</v>
      </c>
      <c r="K451" s="41"/>
      <c r="L451" s="41"/>
    </row>
    <row r="452" spans="1:12">
      <c r="A452" s="41" t="s">
        <v>36</v>
      </c>
      <c r="B452" s="31" t="s">
        <v>50</v>
      </c>
      <c r="C452" s="41"/>
      <c r="D452" s="41" t="s">
        <v>323</v>
      </c>
      <c r="E452" s="41" t="s">
        <v>324</v>
      </c>
      <c r="F452" s="41"/>
      <c r="G452" s="41" t="s">
        <v>251</v>
      </c>
      <c r="H452" s="41"/>
      <c r="I452" s="41"/>
      <c r="J452" s="14">
        <v>89.8</v>
      </c>
      <c r="K452" s="41"/>
      <c r="L452" s="41"/>
    </row>
    <row r="453" spans="1:12">
      <c r="A453" s="41" t="s">
        <v>36</v>
      </c>
      <c r="B453" s="31" t="s">
        <v>51</v>
      </c>
      <c r="C453" s="41"/>
      <c r="D453" s="41" t="s">
        <v>323</v>
      </c>
      <c r="E453" s="41" t="s">
        <v>324</v>
      </c>
      <c r="F453" s="41"/>
      <c r="G453" s="41" t="s">
        <v>251</v>
      </c>
      <c r="H453" s="41"/>
      <c r="I453" s="41"/>
      <c r="J453" s="14">
        <v>35</v>
      </c>
      <c r="K453" s="41"/>
      <c r="L453" s="41"/>
    </row>
    <row r="454" spans="1:12">
      <c r="A454" s="41" t="s">
        <v>36</v>
      </c>
      <c r="B454" s="31" t="s">
        <v>52</v>
      </c>
      <c r="C454" s="41"/>
      <c r="D454" s="41" t="s">
        <v>323</v>
      </c>
      <c r="E454" s="41" t="s">
        <v>324</v>
      </c>
      <c r="F454" s="41"/>
      <c r="G454" s="41" t="s">
        <v>251</v>
      </c>
      <c r="H454" s="41"/>
      <c r="I454" s="41"/>
      <c r="J454" s="14">
        <v>64</v>
      </c>
      <c r="K454" s="41"/>
      <c r="L454" s="41"/>
    </row>
    <row r="455" spans="1:12">
      <c r="A455" s="41" t="s">
        <v>36</v>
      </c>
      <c r="B455" s="31" t="s">
        <v>53</v>
      </c>
      <c r="C455" s="41"/>
      <c r="D455" s="41" t="s">
        <v>323</v>
      </c>
      <c r="E455" s="41" t="s">
        <v>324</v>
      </c>
      <c r="F455" s="41"/>
      <c r="G455" s="41" t="s">
        <v>251</v>
      </c>
      <c r="H455" s="41"/>
      <c r="I455" s="41"/>
      <c r="J455" s="14">
        <v>67.4</v>
      </c>
      <c r="K455" s="41"/>
      <c r="L455" s="41"/>
    </row>
    <row r="456" spans="1:12">
      <c r="A456" s="41" t="s">
        <v>36</v>
      </c>
      <c r="B456" s="31" t="s">
        <v>54</v>
      </c>
      <c r="C456" s="41"/>
      <c r="D456" s="41" t="s">
        <v>323</v>
      </c>
      <c r="E456" s="41" t="s">
        <v>324</v>
      </c>
      <c r="F456" s="41"/>
      <c r="G456" s="41" t="s">
        <v>251</v>
      </c>
      <c r="H456" s="41"/>
      <c r="I456" s="41"/>
      <c r="J456" s="14">
        <v>66.8</v>
      </c>
      <c r="K456" s="41"/>
      <c r="L456" s="41"/>
    </row>
    <row r="457" spans="1:12">
      <c r="A457" s="41" t="s">
        <v>36</v>
      </c>
      <c r="B457" s="31" t="s">
        <v>55</v>
      </c>
      <c r="C457" s="41"/>
      <c r="D457" s="41" t="s">
        <v>323</v>
      </c>
      <c r="E457" s="41" t="s">
        <v>324</v>
      </c>
      <c r="F457" s="41"/>
      <c r="G457" s="41" t="s">
        <v>251</v>
      </c>
      <c r="H457" s="41"/>
      <c r="I457" s="41"/>
      <c r="J457" s="14">
        <v>88.4</v>
      </c>
      <c r="K457" s="41"/>
      <c r="L457" s="41"/>
    </row>
    <row r="458" spans="1:12">
      <c r="A458" s="41" t="s">
        <v>36</v>
      </c>
      <c r="B458" s="31" t="s">
        <v>56</v>
      </c>
      <c r="C458" s="41"/>
      <c r="D458" s="41" t="s">
        <v>323</v>
      </c>
      <c r="E458" s="41" t="s">
        <v>324</v>
      </c>
      <c r="F458" s="41"/>
      <c r="G458" s="41" t="s">
        <v>251</v>
      </c>
      <c r="H458" s="41"/>
      <c r="I458" s="41"/>
      <c r="J458" s="14">
        <v>82.8</v>
      </c>
      <c r="K458" s="41"/>
      <c r="L458" s="41"/>
    </row>
    <row r="459" spans="1:12">
      <c r="A459" s="41" t="s">
        <v>36</v>
      </c>
      <c r="B459" s="31" t="s">
        <v>57</v>
      </c>
      <c r="C459" s="41"/>
      <c r="D459" s="41" t="s">
        <v>323</v>
      </c>
      <c r="E459" s="41" t="s">
        <v>324</v>
      </c>
      <c r="F459" s="41"/>
      <c r="G459" s="41" t="s">
        <v>251</v>
      </c>
      <c r="H459" s="41"/>
      <c r="I459" s="41"/>
      <c r="J459" s="14">
        <v>92.8</v>
      </c>
      <c r="K459" s="41"/>
      <c r="L459" s="41"/>
    </row>
    <row r="460" spans="1:12">
      <c r="A460" s="41" t="s">
        <v>36</v>
      </c>
      <c r="B460" s="31" t="s">
        <v>58</v>
      </c>
      <c r="C460" s="41"/>
      <c r="D460" s="41" t="s">
        <v>323</v>
      </c>
      <c r="E460" s="41" t="s">
        <v>324</v>
      </c>
      <c r="F460" s="41"/>
      <c r="G460" s="41" t="s">
        <v>251</v>
      </c>
      <c r="H460" s="41"/>
      <c r="I460" s="41"/>
      <c r="J460" s="14">
        <v>64.8</v>
      </c>
      <c r="K460" s="41"/>
      <c r="L460" s="41"/>
    </row>
    <row r="461" spans="1:12">
      <c r="A461" s="41" t="s">
        <v>36</v>
      </c>
      <c r="B461" s="31" t="s">
        <v>59</v>
      </c>
      <c r="C461" s="41"/>
      <c r="D461" s="41" t="s">
        <v>323</v>
      </c>
      <c r="E461" s="41" t="s">
        <v>324</v>
      </c>
      <c r="F461" s="41"/>
      <c r="G461" s="41" t="s">
        <v>251</v>
      </c>
      <c r="H461" s="41"/>
      <c r="I461" s="41"/>
      <c r="J461" s="14">
        <v>68.4</v>
      </c>
      <c r="K461" s="41"/>
      <c r="L461" s="41"/>
    </row>
    <row r="462" spans="1:12">
      <c r="A462" s="41" t="s">
        <v>36</v>
      </c>
      <c r="B462" s="31" t="s">
        <v>60</v>
      </c>
      <c r="C462" s="41"/>
      <c r="D462" s="41" t="s">
        <v>323</v>
      </c>
      <c r="E462" s="41" t="s">
        <v>324</v>
      </c>
      <c r="F462" s="41"/>
      <c r="G462" s="41" t="s">
        <v>251</v>
      </c>
      <c r="H462" s="41"/>
      <c r="I462" s="41"/>
      <c r="J462" s="14">
        <v>61.8</v>
      </c>
      <c r="K462" s="41"/>
      <c r="L462" s="41"/>
    </row>
    <row r="463" spans="1:12">
      <c r="A463" s="41" t="s">
        <v>36</v>
      </c>
      <c r="B463" s="31" t="s">
        <v>61</v>
      </c>
      <c r="C463" s="41"/>
      <c r="D463" s="41" t="s">
        <v>323</v>
      </c>
      <c r="E463" s="41" t="s">
        <v>324</v>
      </c>
      <c r="F463" s="41"/>
      <c r="G463" s="41" t="s">
        <v>251</v>
      </c>
      <c r="H463" s="41"/>
      <c r="I463" s="41"/>
      <c r="J463" s="14">
        <v>64.6</v>
      </c>
      <c r="K463" s="41"/>
      <c r="L463" s="41"/>
    </row>
    <row r="464" spans="1:12">
      <c r="A464" s="41" t="s">
        <v>36</v>
      </c>
      <c r="B464" s="31" t="s">
        <v>62</v>
      </c>
      <c r="C464" s="41"/>
      <c r="D464" s="41" t="s">
        <v>323</v>
      </c>
      <c r="E464" s="41" t="s">
        <v>324</v>
      </c>
      <c r="F464" s="41"/>
      <c r="G464" s="41" t="s">
        <v>251</v>
      </c>
      <c r="H464" s="41"/>
      <c r="I464" s="41"/>
      <c r="J464" s="14">
        <v>53</v>
      </c>
      <c r="K464" s="41"/>
      <c r="L464" s="41"/>
    </row>
    <row r="465" spans="1:12">
      <c r="A465" s="41" t="s">
        <v>36</v>
      </c>
      <c r="B465" s="31" t="s">
        <v>63</v>
      </c>
      <c r="C465" s="41"/>
      <c r="D465" s="41" t="s">
        <v>323</v>
      </c>
      <c r="E465" s="41" t="s">
        <v>324</v>
      </c>
      <c r="F465" s="41"/>
      <c r="G465" s="41" t="s">
        <v>251</v>
      </c>
      <c r="H465" s="41"/>
      <c r="I465" s="41"/>
      <c r="J465" s="14">
        <v>81.2</v>
      </c>
      <c r="K465" s="41"/>
      <c r="L465" s="41"/>
    </row>
    <row r="466" spans="1:12">
      <c r="A466" s="41" t="s">
        <v>36</v>
      </c>
      <c r="B466" s="31" t="s">
        <v>64</v>
      </c>
      <c r="C466" s="41"/>
      <c r="D466" s="41" t="s">
        <v>323</v>
      </c>
      <c r="E466" s="41" t="s">
        <v>324</v>
      </c>
      <c r="F466" s="41"/>
      <c r="G466" s="41" t="s">
        <v>251</v>
      </c>
      <c r="H466" s="41"/>
      <c r="I466" s="41"/>
      <c r="J466" s="14">
        <v>74.2</v>
      </c>
      <c r="K466" s="41"/>
      <c r="L466" s="41"/>
    </row>
    <row r="467" spans="1:12">
      <c r="A467" s="41" t="s">
        <v>36</v>
      </c>
      <c r="B467" s="31" t="s">
        <v>65</v>
      </c>
      <c r="C467" s="41"/>
      <c r="D467" s="41" t="s">
        <v>323</v>
      </c>
      <c r="E467" s="41" t="s">
        <v>324</v>
      </c>
      <c r="F467" s="41"/>
      <c r="G467" s="41" t="s">
        <v>251</v>
      </c>
      <c r="H467" s="41"/>
      <c r="I467" s="41"/>
      <c r="J467" s="14">
        <v>68.8</v>
      </c>
      <c r="K467" s="41"/>
      <c r="L467" s="41"/>
    </row>
    <row r="468" spans="1:12">
      <c r="A468" s="41" t="s">
        <v>36</v>
      </c>
      <c r="B468" s="31" t="s">
        <v>66</v>
      </c>
      <c r="C468" s="41"/>
      <c r="D468" s="41" t="s">
        <v>323</v>
      </c>
      <c r="E468" s="41" t="s">
        <v>324</v>
      </c>
      <c r="F468" s="41"/>
      <c r="G468" s="41" t="s">
        <v>251</v>
      </c>
      <c r="H468" s="41"/>
      <c r="I468" s="41"/>
      <c r="J468" s="14">
        <v>66</v>
      </c>
      <c r="K468" s="41"/>
      <c r="L468" s="41"/>
    </row>
    <row r="469" spans="1:12">
      <c r="A469" s="41" t="s">
        <v>36</v>
      </c>
      <c r="B469" s="31" t="s">
        <v>67</v>
      </c>
      <c r="C469" s="41"/>
      <c r="D469" s="41" t="s">
        <v>323</v>
      </c>
      <c r="E469" s="41" t="s">
        <v>324</v>
      </c>
      <c r="F469" s="41"/>
      <c r="G469" s="41" t="s">
        <v>251</v>
      </c>
      <c r="H469" s="41"/>
      <c r="I469" s="41"/>
      <c r="J469" s="14">
        <v>61</v>
      </c>
      <c r="K469" s="41"/>
      <c r="L469" s="41"/>
    </row>
    <row r="470" spans="1:12">
      <c r="A470" s="41" t="s">
        <v>36</v>
      </c>
      <c r="B470" s="31" t="s">
        <v>68</v>
      </c>
      <c r="C470" s="41"/>
      <c r="D470" s="41" t="s">
        <v>323</v>
      </c>
      <c r="E470" s="41" t="s">
        <v>324</v>
      </c>
      <c r="F470" s="41"/>
      <c r="G470" s="41" t="s">
        <v>251</v>
      </c>
      <c r="H470" s="41"/>
      <c r="I470" s="41"/>
      <c r="J470" s="14">
        <v>68.4</v>
      </c>
      <c r="K470" s="41"/>
      <c r="L470" s="41"/>
    </row>
    <row r="471" spans="1:12">
      <c r="A471" s="41" t="s">
        <v>69</v>
      </c>
      <c r="B471" s="31" t="s">
        <v>70</v>
      </c>
      <c r="C471" s="41"/>
      <c r="D471" s="41" t="s">
        <v>323</v>
      </c>
      <c r="E471" s="41" t="s">
        <v>324</v>
      </c>
      <c r="F471" s="41"/>
      <c r="G471" s="41" t="s">
        <v>251</v>
      </c>
      <c r="H471" s="41"/>
      <c r="I471" s="41"/>
      <c r="J471" s="14">
        <v>91.2</v>
      </c>
      <c r="K471" s="41"/>
      <c r="L471" s="41"/>
    </row>
    <row r="472" spans="1:12">
      <c r="A472" s="41" t="s">
        <v>69</v>
      </c>
      <c r="B472" s="31" t="s">
        <v>71</v>
      </c>
      <c r="C472" s="41"/>
      <c r="D472" s="41" t="s">
        <v>323</v>
      </c>
      <c r="E472" s="41" t="s">
        <v>324</v>
      </c>
      <c r="F472" s="41"/>
      <c r="G472" s="41" t="s">
        <v>251</v>
      </c>
      <c r="H472" s="41"/>
      <c r="I472" s="41"/>
      <c r="J472" s="14">
        <v>91.4</v>
      </c>
      <c r="K472" s="41"/>
      <c r="L472" s="41"/>
    </row>
    <row r="473" spans="1:12">
      <c r="A473" s="41" t="s">
        <v>69</v>
      </c>
      <c r="B473" s="31" t="s">
        <v>72</v>
      </c>
      <c r="C473" s="41"/>
      <c r="D473" s="41" t="s">
        <v>323</v>
      </c>
      <c r="E473" s="41" t="s">
        <v>324</v>
      </c>
      <c r="F473" s="41"/>
      <c r="G473" s="41" t="s">
        <v>251</v>
      </c>
      <c r="H473" s="41"/>
      <c r="I473" s="41"/>
      <c r="J473" s="14">
        <v>69.8</v>
      </c>
      <c r="K473" s="41"/>
      <c r="L473" s="41"/>
    </row>
    <row r="474" spans="1:12">
      <c r="A474" s="41" t="s">
        <v>69</v>
      </c>
      <c r="B474" s="31" t="s">
        <v>73</v>
      </c>
      <c r="C474" s="41"/>
      <c r="D474" s="41" t="s">
        <v>323</v>
      </c>
      <c r="E474" s="41" t="s">
        <v>324</v>
      </c>
      <c r="F474" s="41"/>
      <c r="G474" s="41" t="s">
        <v>251</v>
      </c>
      <c r="H474" s="41"/>
      <c r="I474" s="41"/>
      <c r="J474" s="14">
        <v>63.5555555555556</v>
      </c>
      <c r="K474" s="41"/>
      <c r="L474" s="41"/>
    </row>
    <row r="475" spans="1:12">
      <c r="A475" s="41" t="s">
        <v>69</v>
      </c>
      <c r="B475" s="31" t="s">
        <v>74</v>
      </c>
      <c r="C475" s="41"/>
      <c r="D475" s="41" t="s">
        <v>323</v>
      </c>
      <c r="E475" s="41" t="s">
        <v>324</v>
      </c>
      <c r="F475" s="41"/>
      <c r="G475" s="41" t="s">
        <v>251</v>
      </c>
      <c r="H475" s="41"/>
      <c r="I475" s="41"/>
      <c r="J475" s="14">
        <v>93</v>
      </c>
      <c r="K475" s="41"/>
      <c r="L475" s="41"/>
    </row>
    <row r="476" spans="1:12">
      <c r="A476" s="41" t="s">
        <v>69</v>
      </c>
      <c r="B476" s="31" t="s">
        <v>75</v>
      </c>
      <c r="C476" s="41"/>
      <c r="D476" s="41" t="s">
        <v>323</v>
      </c>
      <c r="E476" s="41" t="s">
        <v>324</v>
      </c>
      <c r="F476" s="41"/>
      <c r="G476" s="41" t="s">
        <v>251</v>
      </c>
      <c r="H476" s="41"/>
      <c r="I476" s="41"/>
      <c r="J476" s="14">
        <v>82.8</v>
      </c>
      <c r="K476" s="41"/>
      <c r="L476" s="41"/>
    </row>
    <row r="477" spans="1:12">
      <c r="A477" s="41" t="s">
        <v>69</v>
      </c>
      <c r="B477" s="31" t="s">
        <v>76</v>
      </c>
      <c r="C477" s="41"/>
      <c r="D477" s="41" t="s">
        <v>323</v>
      </c>
      <c r="E477" s="41" t="s">
        <v>324</v>
      </c>
      <c r="F477" s="41"/>
      <c r="G477" s="41" t="s">
        <v>251</v>
      </c>
      <c r="H477" s="41"/>
      <c r="I477" s="41"/>
      <c r="J477" s="14">
        <v>81.4</v>
      </c>
      <c r="K477" s="41"/>
      <c r="L477" s="41"/>
    </row>
    <row r="478" spans="1:12">
      <c r="A478" s="41" t="s">
        <v>69</v>
      </c>
      <c r="B478" s="31" t="s">
        <v>77</v>
      </c>
      <c r="C478" s="41"/>
      <c r="D478" s="41" t="s">
        <v>323</v>
      </c>
      <c r="E478" s="41" t="s">
        <v>324</v>
      </c>
      <c r="F478" s="41"/>
      <c r="G478" s="41" t="s">
        <v>251</v>
      </c>
      <c r="H478" s="41"/>
      <c r="I478" s="41"/>
      <c r="J478" s="14">
        <v>66</v>
      </c>
      <c r="K478" s="41"/>
      <c r="L478" s="41"/>
    </row>
    <row r="479" spans="1:12">
      <c r="A479" s="41" t="s">
        <v>69</v>
      </c>
      <c r="B479" s="31" t="s">
        <v>78</v>
      </c>
      <c r="C479" s="41"/>
      <c r="D479" s="41" t="s">
        <v>323</v>
      </c>
      <c r="E479" s="41" t="s">
        <v>324</v>
      </c>
      <c r="F479" s="41"/>
      <c r="G479" s="41" t="s">
        <v>251</v>
      </c>
      <c r="H479" s="41"/>
      <c r="I479" s="41"/>
      <c r="J479" s="14">
        <v>65.8</v>
      </c>
      <c r="K479" s="41"/>
      <c r="L479" s="41"/>
    </row>
    <row r="480" spans="1:12">
      <c r="A480" s="41" t="s">
        <v>69</v>
      </c>
      <c r="B480" s="31" t="s">
        <v>79</v>
      </c>
      <c r="C480" s="41"/>
      <c r="D480" s="41" t="s">
        <v>323</v>
      </c>
      <c r="E480" s="41" t="s">
        <v>324</v>
      </c>
      <c r="F480" s="41"/>
      <c r="G480" s="41" t="s">
        <v>251</v>
      </c>
      <c r="H480" s="41"/>
      <c r="I480" s="41"/>
      <c r="J480" s="14">
        <v>68.6</v>
      </c>
      <c r="K480" s="41"/>
      <c r="L480" s="41"/>
    </row>
    <row r="481" spans="1:12">
      <c r="A481" s="41" t="s">
        <v>69</v>
      </c>
      <c r="B481" s="31" t="s">
        <v>80</v>
      </c>
      <c r="C481" s="41"/>
      <c r="D481" s="41" t="s">
        <v>323</v>
      </c>
      <c r="E481" s="41" t="s">
        <v>324</v>
      </c>
      <c r="F481" s="41"/>
      <c r="G481" s="41" t="s">
        <v>251</v>
      </c>
      <c r="H481" s="41"/>
      <c r="I481" s="41"/>
      <c r="J481" s="14">
        <v>85</v>
      </c>
      <c r="K481" s="41"/>
      <c r="L481" s="41"/>
    </row>
    <row r="482" spans="1:12">
      <c r="A482" s="41" t="s">
        <v>69</v>
      </c>
      <c r="B482" s="31" t="s">
        <v>81</v>
      </c>
      <c r="C482" s="41"/>
      <c r="D482" s="41" t="s">
        <v>323</v>
      </c>
      <c r="E482" s="41" t="s">
        <v>324</v>
      </c>
      <c r="F482" s="41"/>
      <c r="G482" s="41" t="s">
        <v>251</v>
      </c>
      <c r="H482" s="41"/>
      <c r="I482" s="41"/>
      <c r="J482" s="14">
        <v>60</v>
      </c>
      <c r="K482" s="41"/>
      <c r="L482" s="41"/>
    </row>
    <row r="483" spans="1:12">
      <c r="A483" s="41" t="s">
        <v>69</v>
      </c>
      <c r="B483" s="31" t="s">
        <v>82</v>
      </c>
      <c r="C483" s="41"/>
      <c r="D483" s="41" t="s">
        <v>323</v>
      </c>
      <c r="E483" s="41" t="s">
        <v>324</v>
      </c>
      <c r="F483" s="41"/>
      <c r="G483" s="41" t="s">
        <v>251</v>
      </c>
      <c r="H483" s="41"/>
      <c r="I483" s="41"/>
      <c r="J483" s="14">
        <v>68.4</v>
      </c>
      <c r="K483" s="41"/>
      <c r="L483" s="41"/>
    </row>
    <row r="484" spans="1:12">
      <c r="A484" s="41" t="s">
        <v>69</v>
      </c>
      <c r="B484" s="31" t="s">
        <v>83</v>
      </c>
      <c r="C484" s="41"/>
      <c r="D484" s="41" t="s">
        <v>323</v>
      </c>
      <c r="E484" s="41" t="s">
        <v>324</v>
      </c>
      <c r="F484" s="41"/>
      <c r="G484" s="41" t="s">
        <v>251</v>
      </c>
      <c r="H484" s="41"/>
      <c r="I484" s="41"/>
      <c r="J484" s="14">
        <v>70</v>
      </c>
      <c r="K484" s="41"/>
      <c r="L484" s="41"/>
    </row>
    <row r="485" spans="1:12">
      <c r="A485" s="41" t="s">
        <v>69</v>
      </c>
      <c r="B485" s="31" t="s">
        <v>84</v>
      </c>
      <c r="C485" s="41"/>
      <c r="D485" s="41" t="s">
        <v>323</v>
      </c>
      <c r="E485" s="41" t="s">
        <v>324</v>
      </c>
      <c r="F485" s="41"/>
      <c r="G485" s="41" t="s">
        <v>251</v>
      </c>
      <c r="H485" s="41"/>
      <c r="I485" s="41"/>
      <c r="J485" s="14">
        <v>66.2</v>
      </c>
      <c r="K485" s="41"/>
      <c r="L485" s="41"/>
    </row>
    <row r="486" spans="1:12">
      <c r="A486" s="41" t="s">
        <v>69</v>
      </c>
      <c r="B486" s="31" t="s">
        <v>85</v>
      </c>
      <c r="C486" s="41"/>
      <c r="D486" s="41" t="s">
        <v>323</v>
      </c>
      <c r="E486" s="41" t="s">
        <v>324</v>
      </c>
      <c r="F486" s="41"/>
      <c r="G486" s="41" t="s">
        <v>251</v>
      </c>
      <c r="H486" s="41"/>
      <c r="I486" s="41"/>
      <c r="J486" s="14">
        <v>74.6</v>
      </c>
      <c r="K486" s="41"/>
      <c r="L486" s="41"/>
    </row>
    <row r="487" spans="1:12">
      <c r="A487" s="41" t="s">
        <v>69</v>
      </c>
      <c r="B487" s="31" t="s">
        <v>86</v>
      </c>
      <c r="C487" s="41"/>
      <c r="D487" s="41" t="s">
        <v>323</v>
      </c>
      <c r="E487" s="41" t="s">
        <v>324</v>
      </c>
      <c r="F487" s="41"/>
      <c r="G487" s="41" t="s">
        <v>251</v>
      </c>
      <c r="H487" s="41"/>
      <c r="I487" s="41"/>
      <c r="J487" s="14">
        <v>64.2</v>
      </c>
      <c r="K487" s="41"/>
      <c r="L487" s="41"/>
    </row>
    <row r="488" spans="1:12">
      <c r="A488" s="41" t="s">
        <v>69</v>
      </c>
      <c r="B488" s="31" t="s">
        <v>87</v>
      </c>
      <c r="C488" s="41"/>
      <c r="D488" s="41" t="s">
        <v>323</v>
      </c>
      <c r="E488" s="41" t="s">
        <v>324</v>
      </c>
      <c r="F488" s="41"/>
      <c r="G488" s="41" t="s">
        <v>251</v>
      </c>
      <c r="H488" s="41"/>
      <c r="I488" s="41"/>
      <c r="J488" s="14">
        <v>61.6</v>
      </c>
      <c r="K488" s="41"/>
      <c r="L488" s="41"/>
    </row>
    <row r="489" spans="1:12">
      <c r="A489" s="41" t="s">
        <v>69</v>
      </c>
      <c r="B489" s="31" t="s">
        <v>88</v>
      </c>
      <c r="C489" s="41"/>
      <c r="D489" s="41" t="s">
        <v>323</v>
      </c>
      <c r="E489" s="41" t="s">
        <v>324</v>
      </c>
      <c r="F489" s="41"/>
      <c r="G489" s="41" t="s">
        <v>251</v>
      </c>
      <c r="H489" s="41"/>
      <c r="I489" s="41"/>
      <c r="J489" s="14">
        <v>92.8</v>
      </c>
      <c r="K489" s="41"/>
      <c r="L489" s="41"/>
    </row>
    <row r="490" spans="1:12">
      <c r="A490" s="41" t="s">
        <v>69</v>
      </c>
      <c r="B490" s="31" t="s">
        <v>89</v>
      </c>
      <c r="C490" s="41"/>
      <c r="D490" s="41" t="s">
        <v>323</v>
      </c>
      <c r="E490" s="41" t="s">
        <v>324</v>
      </c>
      <c r="F490" s="41"/>
      <c r="G490" s="41" t="s">
        <v>251</v>
      </c>
      <c r="H490" s="41"/>
      <c r="I490" s="41"/>
      <c r="J490" s="14">
        <v>83</v>
      </c>
      <c r="K490" s="41"/>
      <c r="L490" s="41"/>
    </row>
    <row r="491" spans="1:12">
      <c r="A491" s="41" t="s">
        <v>69</v>
      </c>
      <c r="B491" s="31" t="s">
        <v>90</v>
      </c>
      <c r="C491" s="41"/>
      <c r="D491" s="41" t="s">
        <v>323</v>
      </c>
      <c r="E491" s="41" t="s">
        <v>324</v>
      </c>
      <c r="F491" s="41"/>
      <c r="G491" s="41" t="s">
        <v>251</v>
      </c>
      <c r="H491" s="41"/>
      <c r="I491" s="41"/>
      <c r="J491" s="14">
        <v>61.2</v>
      </c>
      <c r="K491" s="41"/>
      <c r="L491" s="41"/>
    </row>
    <row r="492" spans="1:12">
      <c r="A492" s="41" t="s">
        <v>69</v>
      </c>
      <c r="B492" s="31" t="s">
        <v>91</v>
      </c>
      <c r="C492" s="41"/>
      <c r="D492" s="41" t="s">
        <v>323</v>
      </c>
      <c r="E492" s="41" t="s">
        <v>324</v>
      </c>
      <c r="F492" s="41"/>
      <c r="G492" s="41" t="s">
        <v>251</v>
      </c>
      <c r="H492" s="41"/>
      <c r="I492" s="41"/>
      <c r="J492" s="14">
        <v>65.2</v>
      </c>
      <c r="K492" s="41"/>
      <c r="L492" s="41"/>
    </row>
    <row r="493" spans="1:12">
      <c r="A493" s="41" t="s">
        <v>69</v>
      </c>
      <c r="B493" s="31" t="s">
        <v>92</v>
      </c>
      <c r="C493" s="41"/>
      <c r="D493" s="41" t="s">
        <v>323</v>
      </c>
      <c r="E493" s="41" t="s">
        <v>324</v>
      </c>
      <c r="F493" s="41"/>
      <c r="G493" s="41" t="s">
        <v>251</v>
      </c>
      <c r="H493" s="41"/>
      <c r="I493" s="41"/>
      <c r="J493" s="14">
        <v>65.6</v>
      </c>
      <c r="K493" s="41"/>
      <c r="L493" s="41"/>
    </row>
    <row r="494" spans="1:12">
      <c r="A494" s="41" t="s">
        <v>69</v>
      </c>
      <c r="B494" s="31" t="s">
        <v>93</v>
      </c>
      <c r="C494" s="41"/>
      <c r="D494" s="41" t="s">
        <v>323</v>
      </c>
      <c r="E494" s="41" t="s">
        <v>324</v>
      </c>
      <c r="F494" s="41"/>
      <c r="G494" s="41" t="s">
        <v>251</v>
      </c>
      <c r="H494" s="41"/>
      <c r="I494" s="41"/>
      <c r="J494" s="14">
        <v>59.4</v>
      </c>
      <c r="K494" s="41"/>
      <c r="L494" s="41"/>
    </row>
    <row r="495" spans="1:12">
      <c r="A495" s="41" t="s">
        <v>69</v>
      </c>
      <c r="B495" s="31" t="s">
        <v>94</v>
      </c>
      <c r="C495" s="41"/>
      <c r="D495" s="41" t="s">
        <v>323</v>
      </c>
      <c r="E495" s="41" t="s">
        <v>324</v>
      </c>
      <c r="F495" s="41"/>
      <c r="G495" s="41" t="s">
        <v>251</v>
      </c>
      <c r="H495" s="41"/>
      <c r="I495" s="41"/>
      <c r="J495" s="14">
        <v>72</v>
      </c>
      <c r="K495" s="41"/>
      <c r="L495" s="41"/>
    </row>
    <row r="496" spans="1:12">
      <c r="A496" s="41" t="s">
        <v>69</v>
      </c>
      <c r="B496" s="31" t="s">
        <v>95</v>
      </c>
      <c r="C496" s="41"/>
      <c r="D496" s="41" t="s">
        <v>323</v>
      </c>
      <c r="E496" s="41" t="s">
        <v>324</v>
      </c>
      <c r="F496" s="41"/>
      <c r="G496" s="41" t="s">
        <v>251</v>
      </c>
      <c r="H496" s="41"/>
      <c r="I496" s="41"/>
      <c r="J496" s="14">
        <v>61</v>
      </c>
      <c r="K496" s="41"/>
      <c r="L496" s="41"/>
    </row>
    <row r="497" spans="1:12">
      <c r="A497" s="41" t="s">
        <v>69</v>
      </c>
      <c r="B497" s="31" t="s">
        <v>96</v>
      </c>
      <c r="C497" s="41"/>
      <c r="D497" s="41" t="s">
        <v>323</v>
      </c>
      <c r="E497" s="41" t="s">
        <v>324</v>
      </c>
      <c r="F497" s="41"/>
      <c r="G497" s="41" t="s">
        <v>251</v>
      </c>
      <c r="H497" s="41"/>
      <c r="I497" s="41"/>
      <c r="J497" s="14">
        <v>63</v>
      </c>
      <c r="K497" s="41"/>
      <c r="L497" s="41"/>
    </row>
    <row r="498" spans="1:12">
      <c r="A498" s="41" t="s">
        <v>69</v>
      </c>
      <c r="B498" s="31" t="s">
        <v>97</v>
      </c>
      <c r="C498" s="41"/>
      <c r="D498" s="41" t="s">
        <v>323</v>
      </c>
      <c r="E498" s="41" t="s">
        <v>324</v>
      </c>
      <c r="F498" s="41"/>
      <c r="G498" s="41" t="s">
        <v>251</v>
      </c>
      <c r="H498" s="41"/>
      <c r="I498" s="41"/>
      <c r="J498" s="14">
        <v>63</v>
      </c>
      <c r="K498" s="41"/>
      <c r="L498" s="41"/>
    </row>
    <row r="499" spans="1:12">
      <c r="A499" s="41" t="s">
        <v>69</v>
      </c>
      <c r="B499" s="31" t="s">
        <v>98</v>
      </c>
      <c r="C499" s="41"/>
      <c r="D499" s="41" t="s">
        <v>323</v>
      </c>
      <c r="E499" s="41" t="s">
        <v>324</v>
      </c>
      <c r="F499" s="41"/>
      <c r="G499" s="41" t="s">
        <v>251</v>
      </c>
      <c r="H499" s="41"/>
      <c r="I499" s="41"/>
      <c r="J499" s="14">
        <v>84</v>
      </c>
      <c r="K499" s="41"/>
      <c r="L499" s="41"/>
    </row>
    <row r="500" spans="1:12">
      <c r="A500" s="41" t="s">
        <v>69</v>
      </c>
      <c r="B500" s="31" t="s">
        <v>99</v>
      </c>
      <c r="C500" s="41"/>
      <c r="D500" s="41" t="s">
        <v>323</v>
      </c>
      <c r="E500" s="41" t="s">
        <v>324</v>
      </c>
      <c r="F500" s="41"/>
      <c r="G500" s="41" t="s">
        <v>251</v>
      </c>
      <c r="H500" s="41"/>
      <c r="I500" s="41"/>
      <c r="J500" s="14">
        <v>73</v>
      </c>
      <c r="K500" s="41"/>
      <c r="L500" s="41"/>
    </row>
    <row r="501" spans="1:12">
      <c r="A501" s="41" t="s">
        <v>69</v>
      </c>
      <c r="B501" s="31" t="s">
        <v>100</v>
      </c>
      <c r="C501" s="41"/>
      <c r="D501" s="41" t="s">
        <v>323</v>
      </c>
      <c r="E501" s="41" t="s">
        <v>324</v>
      </c>
      <c r="F501" s="41"/>
      <c r="G501" s="41" t="s">
        <v>251</v>
      </c>
      <c r="H501" s="41"/>
      <c r="I501" s="41"/>
      <c r="J501" s="14">
        <v>0</v>
      </c>
      <c r="K501" s="41"/>
      <c r="L501" s="41"/>
    </row>
    <row r="502" spans="1:12">
      <c r="A502" s="41" t="s">
        <v>101</v>
      </c>
      <c r="B502" s="41" t="s">
        <v>102</v>
      </c>
      <c r="C502" s="41"/>
      <c r="D502" s="41" t="s">
        <v>323</v>
      </c>
      <c r="E502" s="41" t="s">
        <v>324</v>
      </c>
      <c r="F502" s="41"/>
      <c r="G502" s="41" t="s">
        <v>251</v>
      </c>
      <c r="H502" s="41"/>
      <c r="I502" s="41"/>
      <c r="J502" s="14">
        <v>65</v>
      </c>
      <c r="K502" s="41"/>
      <c r="L502" s="41"/>
    </row>
    <row r="503" spans="1:12">
      <c r="A503" s="41" t="s">
        <v>101</v>
      </c>
      <c r="B503" s="41" t="s">
        <v>103</v>
      </c>
      <c r="C503" s="41"/>
      <c r="D503" s="41" t="s">
        <v>323</v>
      </c>
      <c r="E503" s="41" t="s">
        <v>324</v>
      </c>
      <c r="F503" s="41"/>
      <c r="G503" s="41" t="s">
        <v>251</v>
      </c>
      <c r="H503" s="41"/>
      <c r="I503" s="41"/>
      <c r="J503" s="14">
        <v>65.6</v>
      </c>
      <c r="K503" s="41"/>
      <c r="L503" s="41"/>
    </row>
    <row r="504" spans="1:12">
      <c r="A504" s="41" t="s">
        <v>101</v>
      </c>
      <c r="B504" s="41" t="s">
        <v>104</v>
      </c>
      <c r="C504" s="41"/>
      <c r="D504" s="41" t="s">
        <v>323</v>
      </c>
      <c r="E504" s="41" t="s">
        <v>324</v>
      </c>
      <c r="F504" s="41"/>
      <c r="G504" s="41" t="s">
        <v>251</v>
      </c>
      <c r="H504" s="41"/>
      <c r="I504" s="41"/>
      <c r="J504" s="14">
        <v>91.6</v>
      </c>
      <c r="K504" s="41"/>
      <c r="L504" s="41"/>
    </row>
    <row r="505" spans="1:12">
      <c r="A505" s="41" t="s">
        <v>101</v>
      </c>
      <c r="B505" s="41" t="s">
        <v>105</v>
      </c>
      <c r="C505" s="41"/>
      <c r="D505" s="41" t="s">
        <v>323</v>
      </c>
      <c r="E505" s="41" t="s">
        <v>324</v>
      </c>
      <c r="F505" s="41"/>
      <c r="G505" s="41" t="s">
        <v>251</v>
      </c>
      <c r="H505" s="41"/>
      <c r="I505" s="41"/>
      <c r="J505" s="14">
        <v>80.4</v>
      </c>
      <c r="K505" s="41"/>
      <c r="L505" s="41"/>
    </row>
    <row r="506" spans="1:12">
      <c r="A506" s="41" t="s">
        <v>101</v>
      </c>
      <c r="B506" s="41" t="s">
        <v>106</v>
      </c>
      <c r="C506" s="41"/>
      <c r="D506" s="41" t="s">
        <v>323</v>
      </c>
      <c r="E506" s="41" t="s">
        <v>324</v>
      </c>
      <c r="F506" s="41"/>
      <c r="G506" s="41" t="s">
        <v>251</v>
      </c>
      <c r="H506" s="41"/>
      <c r="I506" s="41"/>
      <c r="J506" s="14">
        <v>66.4</v>
      </c>
      <c r="K506" s="41"/>
      <c r="L506" s="41"/>
    </row>
    <row r="507" spans="1:12">
      <c r="A507" s="41" t="s">
        <v>101</v>
      </c>
      <c r="B507" s="41" t="s">
        <v>107</v>
      </c>
      <c r="C507" s="41"/>
      <c r="D507" s="41" t="s">
        <v>323</v>
      </c>
      <c r="E507" s="41" t="s">
        <v>324</v>
      </c>
      <c r="F507" s="41"/>
      <c r="G507" s="41" t="s">
        <v>251</v>
      </c>
      <c r="H507" s="41"/>
      <c r="I507" s="41"/>
      <c r="J507" s="14">
        <v>71</v>
      </c>
      <c r="K507" s="41"/>
      <c r="L507" s="41"/>
    </row>
    <row r="508" spans="1:12">
      <c r="A508" s="41" t="s">
        <v>101</v>
      </c>
      <c r="B508" s="41" t="s">
        <v>108</v>
      </c>
      <c r="C508" s="41"/>
      <c r="D508" s="41" t="s">
        <v>323</v>
      </c>
      <c r="E508" s="41" t="s">
        <v>324</v>
      </c>
      <c r="F508" s="41"/>
      <c r="G508" s="41" t="s">
        <v>251</v>
      </c>
      <c r="H508" s="41"/>
      <c r="I508" s="41"/>
      <c r="J508" s="14">
        <v>72.6</v>
      </c>
      <c r="K508" s="41"/>
      <c r="L508" s="41"/>
    </row>
    <row r="509" spans="1:12">
      <c r="A509" s="41" t="s">
        <v>101</v>
      </c>
      <c r="B509" s="41" t="s">
        <v>109</v>
      </c>
      <c r="C509" s="41"/>
      <c r="D509" s="41" t="s">
        <v>323</v>
      </c>
      <c r="E509" s="41" t="s">
        <v>324</v>
      </c>
      <c r="F509" s="41"/>
      <c r="G509" s="41" t="s">
        <v>251</v>
      </c>
      <c r="H509" s="41"/>
      <c r="I509" s="41"/>
      <c r="J509" s="14">
        <v>80.6</v>
      </c>
      <c r="K509" s="41"/>
      <c r="L509" s="41"/>
    </row>
    <row r="510" spans="1:12">
      <c r="A510" s="41" t="s">
        <v>101</v>
      </c>
      <c r="B510" s="41" t="s">
        <v>110</v>
      </c>
      <c r="C510" s="41"/>
      <c r="D510" s="41" t="s">
        <v>323</v>
      </c>
      <c r="E510" s="41" t="s">
        <v>324</v>
      </c>
      <c r="F510" s="41"/>
      <c r="G510" s="41" t="s">
        <v>251</v>
      </c>
      <c r="H510" s="41"/>
      <c r="I510" s="41"/>
      <c r="J510" s="14">
        <v>72.2</v>
      </c>
      <c r="K510" s="41"/>
      <c r="L510" s="41"/>
    </row>
    <row r="511" spans="1:12">
      <c r="A511" s="41" t="s">
        <v>101</v>
      </c>
      <c r="B511" s="41" t="s">
        <v>111</v>
      </c>
      <c r="C511" s="41"/>
      <c r="D511" s="41" t="s">
        <v>323</v>
      </c>
      <c r="E511" s="41" t="s">
        <v>324</v>
      </c>
      <c r="F511" s="41"/>
      <c r="G511" s="41" t="s">
        <v>251</v>
      </c>
      <c r="H511" s="41"/>
      <c r="I511" s="41"/>
      <c r="J511" s="14">
        <v>68.2</v>
      </c>
      <c r="K511" s="41"/>
      <c r="L511" s="41"/>
    </row>
    <row r="512" spans="1:12">
      <c r="A512" s="41" t="s">
        <v>101</v>
      </c>
      <c r="B512" s="41" t="s">
        <v>112</v>
      </c>
      <c r="C512" s="41"/>
      <c r="D512" s="41" t="s">
        <v>323</v>
      </c>
      <c r="E512" s="41" t="s">
        <v>324</v>
      </c>
      <c r="F512" s="41"/>
      <c r="G512" s="41" t="s">
        <v>251</v>
      </c>
      <c r="H512" s="41"/>
      <c r="I512" s="41"/>
      <c r="J512" s="14">
        <v>88</v>
      </c>
      <c r="K512" s="41"/>
      <c r="L512" s="41"/>
    </row>
    <row r="513" spans="1:12">
      <c r="A513" s="41" t="s">
        <v>101</v>
      </c>
      <c r="B513" s="41" t="s">
        <v>113</v>
      </c>
      <c r="C513" s="41"/>
      <c r="D513" s="41" t="s">
        <v>323</v>
      </c>
      <c r="E513" s="41" t="s">
        <v>324</v>
      </c>
      <c r="F513" s="41"/>
      <c r="G513" s="41" t="s">
        <v>251</v>
      </c>
      <c r="H513" s="41"/>
      <c r="I513" s="41"/>
      <c r="J513" s="14">
        <v>70.2</v>
      </c>
      <c r="K513" s="41"/>
      <c r="L513" s="41"/>
    </row>
    <row r="514" spans="1:12">
      <c r="A514" s="41" t="s">
        <v>101</v>
      </c>
      <c r="B514" s="41" t="s">
        <v>114</v>
      </c>
      <c r="C514" s="41"/>
      <c r="D514" s="41" t="s">
        <v>323</v>
      </c>
      <c r="E514" s="41" t="s">
        <v>324</v>
      </c>
      <c r="F514" s="41"/>
      <c r="G514" s="41" t="s">
        <v>251</v>
      </c>
      <c r="H514" s="41"/>
      <c r="I514" s="41"/>
      <c r="J514" s="14">
        <v>59.8</v>
      </c>
      <c r="K514" s="41"/>
      <c r="L514" s="41"/>
    </row>
    <row r="515" spans="1:12">
      <c r="A515" s="41" t="s">
        <v>101</v>
      </c>
      <c r="B515" s="41" t="s">
        <v>115</v>
      </c>
      <c r="C515" s="41"/>
      <c r="D515" s="41" t="s">
        <v>323</v>
      </c>
      <c r="E515" s="41" t="s">
        <v>324</v>
      </c>
      <c r="F515" s="41"/>
      <c r="G515" s="41" t="s">
        <v>251</v>
      </c>
      <c r="H515" s="41"/>
      <c r="I515" s="41"/>
      <c r="J515" s="14">
        <v>68.6</v>
      </c>
      <c r="K515" s="41"/>
      <c r="L515" s="41"/>
    </row>
    <row r="516" spans="1:12">
      <c r="A516" s="41" t="s">
        <v>101</v>
      </c>
      <c r="B516" s="41" t="s">
        <v>116</v>
      </c>
      <c r="C516" s="41"/>
      <c r="D516" s="41" t="s">
        <v>323</v>
      </c>
      <c r="E516" s="41" t="s">
        <v>324</v>
      </c>
      <c r="F516" s="41"/>
      <c r="G516" s="41" t="s">
        <v>251</v>
      </c>
      <c r="H516" s="41"/>
      <c r="I516" s="41"/>
      <c r="J516" s="14">
        <v>72.6</v>
      </c>
      <c r="K516" s="41"/>
      <c r="L516" s="41"/>
    </row>
    <row r="517" spans="1:12">
      <c r="A517" s="41" t="s">
        <v>101</v>
      </c>
      <c r="B517" s="41" t="s">
        <v>117</v>
      </c>
      <c r="C517" s="41"/>
      <c r="D517" s="41" t="s">
        <v>323</v>
      </c>
      <c r="E517" s="41" t="s">
        <v>324</v>
      </c>
      <c r="F517" s="41"/>
      <c r="G517" s="41" t="s">
        <v>251</v>
      </c>
      <c r="H517" s="41"/>
      <c r="I517" s="41"/>
      <c r="J517" s="14">
        <v>74.8</v>
      </c>
      <c r="K517" s="41"/>
      <c r="L517" s="41"/>
    </row>
    <row r="518" spans="1:12">
      <c r="A518" s="41" t="s">
        <v>101</v>
      </c>
      <c r="B518" s="41" t="s">
        <v>118</v>
      </c>
      <c r="C518" s="41"/>
      <c r="D518" s="41" t="s">
        <v>323</v>
      </c>
      <c r="E518" s="41" t="s">
        <v>324</v>
      </c>
      <c r="F518" s="41"/>
      <c r="G518" s="41" t="s">
        <v>251</v>
      </c>
      <c r="H518" s="41"/>
      <c r="I518" s="41"/>
      <c r="J518" s="14">
        <v>73.8</v>
      </c>
      <c r="K518" s="41"/>
      <c r="L518" s="41"/>
    </row>
    <row r="519" spans="1:12">
      <c r="A519" s="41" t="s">
        <v>101</v>
      </c>
      <c r="B519" s="41" t="s">
        <v>119</v>
      </c>
      <c r="C519" s="41"/>
      <c r="D519" s="41" t="s">
        <v>323</v>
      </c>
      <c r="E519" s="41" t="s">
        <v>324</v>
      </c>
      <c r="F519" s="41"/>
      <c r="G519" s="41" t="s">
        <v>251</v>
      </c>
      <c r="H519" s="41"/>
      <c r="I519" s="41"/>
      <c r="J519" s="14">
        <v>64.4</v>
      </c>
      <c r="K519" s="41"/>
      <c r="L519" s="41"/>
    </row>
    <row r="520" spans="1:12">
      <c r="A520" s="41" t="s">
        <v>101</v>
      </c>
      <c r="B520" s="41" t="s">
        <v>120</v>
      </c>
      <c r="C520" s="41"/>
      <c r="D520" s="41" t="s">
        <v>323</v>
      </c>
      <c r="E520" s="41" t="s">
        <v>324</v>
      </c>
      <c r="F520" s="41"/>
      <c r="G520" s="41" t="s">
        <v>251</v>
      </c>
      <c r="H520" s="41"/>
      <c r="I520" s="41"/>
      <c r="J520" s="14">
        <v>57</v>
      </c>
      <c r="K520" s="41"/>
      <c r="L520" s="41"/>
    </row>
    <row r="521" spans="1:12">
      <c r="A521" s="41" t="s">
        <v>101</v>
      </c>
      <c r="B521" s="41" t="s">
        <v>121</v>
      </c>
      <c r="C521" s="41"/>
      <c r="D521" s="41" t="s">
        <v>323</v>
      </c>
      <c r="E521" s="41" t="s">
        <v>324</v>
      </c>
      <c r="F521" s="41"/>
      <c r="G521" s="41" t="s">
        <v>251</v>
      </c>
      <c r="H521" s="41"/>
      <c r="I521" s="41"/>
      <c r="J521" s="14">
        <v>81.4</v>
      </c>
      <c r="K521" s="41"/>
      <c r="L521" s="41"/>
    </row>
    <row r="522" spans="1:12">
      <c r="A522" s="41" t="s">
        <v>101</v>
      </c>
      <c r="B522" s="41" t="s">
        <v>122</v>
      </c>
      <c r="C522" s="41"/>
      <c r="D522" s="41" t="s">
        <v>323</v>
      </c>
      <c r="E522" s="41" t="s">
        <v>324</v>
      </c>
      <c r="F522" s="41"/>
      <c r="G522" s="41" t="s">
        <v>251</v>
      </c>
      <c r="H522" s="41"/>
      <c r="I522" s="41"/>
      <c r="J522" s="14">
        <v>66.2</v>
      </c>
      <c r="K522" s="41"/>
      <c r="L522" s="41"/>
    </row>
    <row r="523" spans="1:12">
      <c r="A523" s="41" t="s">
        <v>101</v>
      </c>
      <c r="B523" s="41" t="s">
        <v>123</v>
      </c>
      <c r="C523" s="41"/>
      <c r="D523" s="41" t="s">
        <v>323</v>
      </c>
      <c r="E523" s="41" t="s">
        <v>324</v>
      </c>
      <c r="F523" s="41"/>
      <c r="G523" s="41" t="s">
        <v>251</v>
      </c>
      <c r="H523" s="41"/>
      <c r="I523" s="41"/>
      <c r="J523" s="14">
        <v>0</v>
      </c>
      <c r="K523" s="41"/>
      <c r="L523" s="41"/>
    </row>
    <row r="524" spans="1:12">
      <c r="A524" s="41" t="s">
        <v>101</v>
      </c>
      <c r="B524" s="41" t="s">
        <v>124</v>
      </c>
      <c r="C524" s="41"/>
      <c r="D524" s="41" t="s">
        <v>323</v>
      </c>
      <c r="E524" s="41" t="s">
        <v>324</v>
      </c>
      <c r="F524" s="41"/>
      <c r="G524" s="41" t="s">
        <v>251</v>
      </c>
      <c r="H524" s="41"/>
      <c r="I524" s="41"/>
      <c r="J524" s="14">
        <v>71.4</v>
      </c>
      <c r="K524" s="41"/>
      <c r="L524" s="41"/>
    </row>
    <row r="525" spans="1:12">
      <c r="A525" s="41" t="s">
        <v>101</v>
      </c>
      <c r="B525" s="41" t="s">
        <v>125</v>
      </c>
      <c r="C525" s="41"/>
      <c r="D525" s="41" t="s">
        <v>323</v>
      </c>
      <c r="E525" s="41" t="s">
        <v>324</v>
      </c>
      <c r="F525" s="41"/>
      <c r="G525" s="41" t="s">
        <v>251</v>
      </c>
      <c r="H525" s="41"/>
      <c r="I525" s="41"/>
      <c r="J525" s="14">
        <v>65.6</v>
      </c>
      <c r="K525" s="41"/>
      <c r="L525" s="41"/>
    </row>
    <row r="526" spans="1:12">
      <c r="A526" s="41" t="s">
        <v>101</v>
      </c>
      <c r="B526" s="41" t="s">
        <v>126</v>
      </c>
      <c r="C526" s="41"/>
      <c r="D526" s="41" t="s">
        <v>323</v>
      </c>
      <c r="E526" s="41" t="s">
        <v>324</v>
      </c>
      <c r="F526" s="41"/>
      <c r="G526" s="41" t="s">
        <v>251</v>
      </c>
      <c r="H526" s="41"/>
      <c r="I526" s="41"/>
      <c r="J526" s="14">
        <v>66</v>
      </c>
      <c r="K526" s="41"/>
      <c r="L526" s="41"/>
    </row>
    <row r="527" spans="1:12">
      <c r="A527" s="41" t="s">
        <v>101</v>
      </c>
      <c r="B527" s="41" t="s">
        <v>127</v>
      </c>
      <c r="C527" s="41"/>
      <c r="D527" s="41" t="s">
        <v>323</v>
      </c>
      <c r="E527" s="41" t="s">
        <v>324</v>
      </c>
      <c r="F527" s="41"/>
      <c r="G527" s="41" t="s">
        <v>251</v>
      </c>
      <c r="H527" s="41"/>
      <c r="I527" s="41"/>
      <c r="J527" s="14">
        <v>76.2</v>
      </c>
      <c r="K527" s="41"/>
      <c r="L527" s="41"/>
    </row>
    <row r="528" spans="1:12">
      <c r="A528" s="41" t="s">
        <v>101</v>
      </c>
      <c r="B528" s="41" t="s">
        <v>128</v>
      </c>
      <c r="C528" s="41"/>
      <c r="D528" s="41" t="s">
        <v>323</v>
      </c>
      <c r="E528" s="41" t="s">
        <v>324</v>
      </c>
      <c r="F528" s="41"/>
      <c r="G528" s="41" t="s">
        <v>251</v>
      </c>
      <c r="H528" s="41"/>
      <c r="I528" s="41"/>
      <c r="J528" s="14">
        <v>73.2</v>
      </c>
      <c r="K528" s="41"/>
      <c r="L528" s="41"/>
    </row>
    <row r="529" spans="1:12">
      <c r="A529" s="41" t="s">
        <v>101</v>
      </c>
      <c r="B529" s="41" t="s">
        <v>129</v>
      </c>
      <c r="C529" s="41"/>
      <c r="D529" s="41" t="s">
        <v>323</v>
      </c>
      <c r="E529" s="41" t="s">
        <v>324</v>
      </c>
      <c r="F529" s="41"/>
      <c r="G529" s="41" t="s">
        <v>251</v>
      </c>
      <c r="H529" s="41"/>
      <c r="I529" s="41"/>
      <c r="J529" s="14">
        <v>80</v>
      </c>
      <c r="K529" s="41"/>
      <c r="L529" s="41"/>
    </row>
    <row r="530" spans="1:12">
      <c r="A530" s="41" t="s">
        <v>101</v>
      </c>
      <c r="B530" s="41" t="s">
        <v>130</v>
      </c>
      <c r="C530" s="41"/>
      <c r="D530" s="41" t="s">
        <v>323</v>
      </c>
      <c r="E530" s="41" t="s">
        <v>324</v>
      </c>
      <c r="F530" s="41"/>
      <c r="G530" s="41" t="s">
        <v>251</v>
      </c>
      <c r="H530" s="41"/>
      <c r="I530" s="41"/>
      <c r="J530" s="14">
        <v>64</v>
      </c>
      <c r="K530" s="41"/>
      <c r="L530" s="41"/>
    </row>
    <row r="531" spans="1:12">
      <c r="A531" s="41" t="s">
        <v>101</v>
      </c>
      <c r="B531" s="41" t="s">
        <v>131</v>
      </c>
      <c r="C531" s="41"/>
      <c r="D531" s="41" t="s">
        <v>323</v>
      </c>
      <c r="E531" s="41" t="s">
        <v>324</v>
      </c>
      <c r="F531" s="41"/>
      <c r="G531" s="41" t="s">
        <v>251</v>
      </c>
      <c r="H531" s="41"/>
      <c r="I531" s="41"/>
      <c r="J531" s="14">
        <v>0</v>
      </c>
      <c r="K531" s="41"/>
      <c r="L531" s="41"/>
    </row>
    <row r="532" spans="1:12">
      <c r="A532" s="41" t="s">
        <v>101</v>
      </c>
      <c r="B532" s="41" t="s">
        <v>132</v>
      </c>
      <c r="C532" s="41"/>
      <c r="D532" s="41" t="s">
        <v>323</v>
      </c>
      <c r="E532" s="41" t="s">
        <v>324</v>
      </c>
      <c r="F532" s="41"/>
      <c r="G532" s="41" t="s">
        <v>251</v>
      </c>
      <c r="H532" s="41"/>
      <c r="I532" s="41"/>
      <c r="J532" s="14">
        <v>63.2</v>
      </c>
      <c r="K532" s="41"/>
      <c r="L532" s="41"/>
    </row>
    <row r="533" spans="1:12">
      <c r="A533" s="41" t="s">
        <v>101</v>
      </c>
      <c r="B533" s="41" t="s">
        <v>133</v>
      </c>
      <c r="C533" s="41"/>
      <c r="D533" s="41" t="s">
        <v>323</v>
      </c>
      <c r="E533" s="41" t="s">
        <v>324</v>
      </c>
      <c r="F533" s="41"/>
      <c r="G533" s="41" t="s">
        <v>251</v>
      </c>
      <c r="H533" s="41"/>
      <c r="I533" s="41"/>
      <c r="J533" s="14">
        <v>39</v>
      </c>
      <c r="K533" s="41"/>
      <c r="L533" s="41"/>
    </row>
    <row r="534" spans="1:12">
      <c r="A534" s="41" t="s">
        <v>134</v>
      </c>
      <c r="B534" s="41" t="s">
        <v>135</v>
      </c>
      <c r="C534" s="41"/>
      <c r="D534" s="41" t="s">
        <v>323</v>
      </c>
      <c r="E534" s="41" t="s">
        <v>324</v>
      </c>
      <c r="F534" s="41"/>
      <c r="G534" s="41" t="s">
        <v>251</v>
      </c>
      <c r="H534" s="41"/>
      <c r="I534" s="41"/>
      <c r="J534" s="14">
        <v>91.8</v>
      </c>
      <c r="K534" s="41"/>
      <c r="L534" s="41"/>
    </row>
    <row r="535" spans="1:12">
      <c r="A535" s="41" t="s">
        <v>134</v>
      </c>
      <c r="B535" s="41" t="s">
        <v>136</v>
      </c>
      <c r="C535" s="41"/>
      <c r="D535" s="41" t="s">
        <v>323</v>
      </c>
      <c r="E535" s="41" t="s">
        <v>324</v>
      </c>
      <c r="F535" s="41"/>
      <c r="G535" s="41" t="s">
        <v>251</v>
      </c>
      <c r="H535" s="41"/>
      <c r="I535" s="41"/>
      <c r="J535" s="14">
        <v>92.2</v>
      </c>
      <c r="K535" s="41"/>
      <c r="L535" s="41"/>
    </row>
    <row r="536" spans="1:12">
      <c r="A536" s="41" t="s">
        <v>134</v>
      </c>
      <c r="B536" s="41" t="s">
        <v>137</v>
      </c>
      <c r="C536" s="41"/>
      <c r="D536" s="41" t="s">
        <v>323</v>
      </c>
      <c r="E536" s="41" t="s">
        <v>324</v>
      </c>
      <c r="F536" s="41"/>
      <c r="G536" s="41" t="s">
        <v>251</v>
      </c>
      <c r="H536" s="41"/>
      <c r="I536" s="41"/>
      <c r="J536" s="14">
        <v>85.4</v>
      </c>
      <c r="K536" s="41"/>
      <c r="L536" s="41"/>
    </row>
    <row r="537" spans="1:12">
      <c r="A537" s="41" t="s">
        <v>134</v>
      </c>
      <c r="B537" s="41" t="s">
        <v>138</v>
      </c>
      <c r="C537" s="41"/>
      <c r="D537" s="41" t="s">
        <v>323</v>
      </c>
      <c r="E537" s="41" t="s">
        <v>324</v>
      </c>
      <c r="F537" s="41"/>
      <c r="G537" s="41" t="s">
        <v>251</v>
      </c>
      <c r="H537" s="41"/>
      <c r="I537" s="41"/>
      <c r="J537" s="14">
        <v>75.4</v>
      </c>
      <c r="K537" s="41"/>
      <c r="L537" s="41"/>
    </row>
    <row r="538" spans="1:12">
      <c r="A538" s="41" t="s">
        <v>134</v>
      </c>
      <c r="B538" s="41" t="s">
        <v>139</v>
      </c>
      <c r="C538" s="41"/>
      <c r="D538" s="41" t="s">
        <v>323</v>
      </c>
      <c r="E538" s="41" t="s">
        <v>324</v>
      </c>
      <c r="F538" s="41"/>
      <c r="G538" s="41" t="s">
        <v>251</v>
      </c>
      <c r="H538" s="41"/>
      <c r="I538" s="41"/>
      <c r="J538" s="14">
        <v>67.4</v>
      </c>
      <c r="K538" s="41"/>
      <c r="L538" s="41"/>
    </row>
    <row r="539" spans="1:12">
      <c r="A539" s="41" t="s">
        <v>134</v>
      </c>
      <c r="B539" s="41" t="s">
        <v>140</v>
      </c>
      <c r="C539" s="41"/>
      <c r="D539" s="41" t="s">
        <v>323</v>
      </c>
      <c r="E539" s="41" t="s">
        <v>324</v>
      </c>
      <c r="F539" s="41"/>
      <c r="G539" s="41" t="s">
        <v>251</v>
      </c>
      <c r="H539" s="41"/>
      <c r="I539" s="41"/>
      <c r="J539" s="14">
        <v>64.2</v>
      </c>
      <c r="K539" s="41"/>
      <c r="L539" s="41"/>
    </row>
    <row r="540" spans="1:12">
      <c r="A540" s="41" t="s">
        <v>134</v>
      </c>
      <c r="B540" s="41" t="s">
        <v>141</v>
      </c>
      <c r="C540" s="41"/>
      <c r="D540" s="41" t="s">
        <v>323</v>
      </c>
      <c r="E540" s="41" t="s">
        <v>324</v>
      </c>
      <c r="F540" s="41"/>
      <c r="G540" s="41" t="s">
        <v>251</v>
      </c>
      <c r="H540" s="41"/>
      <c r="I540" s="41"/>
      <c r="J540" s="14">
        <v>67.4</v>
      </c>
      <c r="K540" s="41"/>
      <c r="L540" s="41"/>
    </row>
    <row r="541" spans="1:12">
      <c r="A541" s="41" t="s">
        <v>134</v>
      </c>
      <c r="B541" s="41" t="s">
        <v>142</v>
      </c>
      <c r="C541" s="41"/>
      <c r="D541" s="41" t="s">
        <v>323</v>
      </c>
      <c r="E541" s="41" t="s">
        <v>324</v>
      </c>
      <c r="F541" s="41"/>
      <c r="G541" s="41" t="s">
        <v>251</v>
      </c>
      <c r="H541" s="41"/>
      <c r="I541" s="41"/>
      <c r="J541" s="14">
        <v>92.4</v>
      </c>
      <c r="K541" s="41"/>
      <c r="L541" s="41"/>
    </row>
    <row r="542" spans="1:12">
      <c r="A542" s="41" t="s">
        <v>134</v>
      </c>
      <c r="B542" s="41" t="s">
        <v>143</v>
      </c>
      <c r="C542" s="41"/>
      <c r="D542" s="41" t="s">
        <v>323</v>
      </c>
      <c r="E542" s="41" t="s">
        <v>324</v>
      </c>
      <c r="F542" s="41"/>
      <c r="G542" s="41" t="s">
        <v>251</v>
      </c>
      <c r="H542" s="41"/>
      <c r="I542" s="41"/>
      <c r="J542" s="14">
        <v>69</v>
      </c>
      <c r="K542" s="41"/>
      <c r="L542" s="41"/>
    </row>
    <row r="543" spans="1:12">
      <c r="A543" s="41" t="s">
        <v>134</v>
      </c>
      <c r="B543" s="41" t="s">
        <v>144</v>
      </c>
      <c r="C543" s="41"/>
      <c r="D543" s="41" t="s">
        <v>323</v>
      </c>
      <c r="E543" s="41" t="s">
        <v>324</v>
      </c>
      <c r="F543" s="41"/>
      <c r="G543" s="41" t="s">
        <v>251</v>
      </c>
      <c r="H543" s="41"/>
      <c r="I543" s="41"/>
      <c r="J543" s="14">
        <v>64.2</v>
      </c>
      <c r="K543" s="41"/>
      <c r="L543" s="41"/>
    </row>
    <row r="544" spans="1:12">
      <c r="A544" s="41" t="s">
        <v>134</v>
      </c>
      <c r="B544" s="41" t="s">
        <v>145</v>
      </c>
      <c r="C544" s="41"/>
      <c r="D544" s="41" t="s">
        <v>323</v>
      </c>
      <c r="E544" s="41" t="s">
        <v>324</v>
      </c>
      <c r="F544" s="41"/>
      <c r="G544" s="41" t="s">
        <v>251</v>
      </c>
      <c r="H544" s="41"/>
      <c r="I544" s="41"/>
      <c r="J544" s="14">
        <v>73.8</v>
      </c>
      <c r="K544" s="41"/>
      <c r="L544" s="41"/>
    </row>
    <row r="545" spans="1:12">
      <c r="A545" s="41" t="s">
        <v>134</v>
      </c>
      <c r="B545" s="41" t="s">
        <v>146</v>
      </c>
      <c r="C545" s="41"/>
      <c r="D545" s="41" t="s">
        <v>323</v>
      </c>
      <c r="E545" s="41" t="s">
        <v>324</v>
      </c>
      <c r="F545" s="41"/>
      <c r="G545" s="41" t="s">
        <v>251</v>
      </c>
      <c r="H545" s="41"/>
      <c r="I545" s="41"/>
      <c r="J545" s="14">
        <v>64.8</v>
      </c>
      <c r="K545" s="41"/>
      <c r="L545" s="41"/>
    </row>
    <row r="546" spans="1:12">
      <c r="A546" s="41" t="s">
        <v>134</v>
      </c>
      <c r="B546" s="41" t="s">
        <v>147</v>
      </c>
      <c r="C546" s="41"/>
      <c r="D546" s="41" t="s">
        <v>323</v>
      </c>
      <c r="E546" s="41" t="s">
        <v>324</v>
      </c>
      <c r="F546" s="41"/>
      <c r="G546" s="41" t="s">
        <v>251</v>
      </c>
      <c r="H546" s="41"/>
      <c r="I546" s="41"/>
      <c r="J546" s="14">
        <v>68.8</v>
      </c>
      <c r="K546" s="41"/>
      <c r="L546" s="41"/>
    </row>
    <row r="547" spans="1:12">
      <c r="A547" s="41" t="s">
        <v>134</v>
      </c>
      <c r="B547" s="41" t="s">
        <v>148</v>
      </c>
      <c r="C547" s="41"/>
      <c r="D547" s="41" t="s">
        <v>323</v>
      </c>
      <c r="E547" s="41" t="s">
        <v>324</v>
      </c>
      <c r="F547" s="41"/>
      <c r="G547" s="41" t="s">
        <v>251</v>
      </c>
      <c r="H547" s="41"/>
      <c r="I547" s="41"/>
      <c r="J547" s="14">
        <v>67.6</v>
      </c>
      <c r="K547" s="41"/>
      <c r="L547" s="41"/>
    </row>
    <row r="548" spans="1:12">
      <c r="A548" s="41" t="s">
        <v>134</v>
      </c>
      <c r="B548" s="41" t="s">
        <v>149</v>
      </c>
      <c r="C548" s="41"/>
      <c r="D548" s="41" t="s">
        <v>323</v>
      </c>
      <c r="E548" s="41" t="s">
        <v>324</v>
      </c>
      <c r="F548" s="41"/>
      <c r="G548" s="41" t="s">
        <v>251</v>
      </c>
      <c r="H548" s="41"/>
      <c r="I548" s="41"/>
      <c r="J548" s="14">
        <v>81.8</v>
      </c>
      <c r="K548" s="41"/>
      <c r="L548" s="41"/>
    </row>
    <row r="549" spans="1:12">
      <c r="A549" s="41" t="s">
        <v>134</v>
      </c>
      <c r="B549" s="41" t="s">
        <v>150</v>
      </c>
      <c r="C549" s="41"/>
      <c r="D549" s="41" t="s">
        <v>323</v>
      </c>
      <c r="E549" s="41" t="s">
        <v>324</v>
      </c>
      <c r="F549" s="41"/>
      <c r="G549" s="41" t="s">
        <v>251</v>
      </c>
      <c r="H549" s="41"/>
      <c r="I549" s="41"/>
      <c r="J549" s="14">
        <v>67.2</v>
      </c>
      <c r="K549" s="41"/>
      <c r="L549" s="41"/>
    </row>
    <row r="550" spans="1:12">
      <c r="A550" s="41" t="s">
        <v>134</v>
      </c>
      <c r="B550" s="41" t="s">
        <v>151</v>
      </c>
      <c r="C550" s="41"/>
      <c r="D550" s="41" t="s">
        <v>323</v>
      </c>
      <c r="E550" s="41" t="s">
        <v>324</v>
      </c>
      <c r="F550" s="41"/>
      <c r="G550" s="41" t="s">
        <v>251</v>
      </c>
      <c r="H550" s="41"/>
      <c r="I550" s="41"/>
      <c r="J550" s="14">
        <v>65</v>
      </c>
      <c r="K550" s="41"/>
      <c r="L550" s="41"/>
    </row>
    <row r="551" spans="1:12">
      <c r="A551" s="41" t="s">
        <v>134</v>
      </c>
      <c r="B551" s="41" t="s">
        <v>152</v>
      </c>
      <c r="C551" s="41"/>
      <c r="D551" s="41" t="s">
        <v>323</v>
      </c>
      <c r="E551" s="41" t="s">
        <v>324</v>
      </c>
      <c r="F551" s="41"/>
      <c r="G551" s="41" t="s">
        <v>251</v>
      </c>
      <c r="H551" s="41"/>
      <c r="I551" s="41"/>
      <c r="J551" s="14">
        <v>90</v>
      </c>
      <c r="K551" s="41"/>
      <c r="L551" s="41"/>
    </row>
    <row r="552" spans="1:12">
      <c r="A552" s="41" t="s">
        <v>134</v>
      </c>
      <c r="B552" s="41" t="s">
        <v>153</v>
      </c>
      <c r="C552" s="41"/>
      <c r="D552" s="41" t="s">
        <v>323</v>
      </c>
      <c r="E552" s="41" t="s">
        <v>324</v>
      </c>
      <c r="F552" s="41"/>
      <c r="G552" s="41" t="s">
        <v>251</v>
      </c>
      <c r="H552" s="41"/>
      <c r="I552" s="41"/>
      <c r="J552" s="14">
        <v>81</v>
      </c>
      <c r="K552" s="41"/>
      <c r="L552" s="41"/>
    </row>
    <row r="553" spans="1:12">
      <c r="A553" s="41" t="s">
        <v>134</v>
      </c>
      <c r="B553" s="41" t="s">
        <v>154</v>
      </c>
      <c r="C553" s="41"/>
      <c r="D553" s="41" t="s">
        <v>323</v>
      </c>
      <c r="E553" s="41" t="s">
        <v>324</v>
      </c>
      <c r="F553" s="41"/>
      <c r="G553" s="41" t="s">
        <v>251</v>
      </c>
      <c r="H553" s="41"/>
      <c r="I553" s="41"/>
      <c r="J553" s="14">
        <v>76.8</v>
      </c>
      <c r="K553" s="41"/>
      <c r="L553" s="41"/>
    </row>
    <row r="554" spans="1:12">
      <c r="A554" s="41" t="s">
        <v>134</v>
      </c>
      <c r="B554" s="41" t="s">
        <v>155</v>
      </c>
      <c r="C554" s="41"/>
      <c r="D554" s="41" t="s">
        <v>323</v>
      </c>
      <c r="E554" s="41" t="s">
        <v>324</v>
      </c>
      <c r="F554" s="41"/>
      <c r="G554" s="41" t="s">
        <v>251</v>
      </c>
      <c r="H554" s="41"/>
      <c r="I554" s="41"/>
      <c r="J554" s="14">
        <v>85</v>
      </c>
      <c r="K554" s="41"/>
      <c r="L554" s="41"/>
    </row>
    <row r="555" spans="1:12">
      <c r="A555" s="41" t="s">
        <v>134</v>
      </c>
      <c r="B555" s="41" t="s">
        <v>156</v>
      </c>
      <c r="C555" s="41"/>
      <c r="D555" s="41" t="s">
        <v>323</v>
      </c>
      <c r="E555" s="41" t="s">
        <v>324</v>
      </c>
      <c r="F555" s="41"/>
      <c r="G555" s="41" t="s">
        <v>251</v>
      </c>
      <c r="H555" s="41"/>
      <c r="I555" s="41"/>
      <c r="J555" s="14">
        <v>68.6</v>
      </c>
      <c r="K555" s="41"/>
      <c r="L555" s="41"/>
    </row>
    <row r="556" spans="1:12">
      <c r="A556" s="41" t="s">
        <v>134</v>
      </c>
      <c r="B556" s="41" t="s">
        <v>157</v>
      </c>
      <c r="C556" s="41"/>
      <c r="D556" s="41" t="s">
        <v>323</v>
      </c>
      <c r="E556" s="41" t="s">
        <v>324</v>
      </c>
      <c r="F556" s="41"/>
      <c r="G556" s="41" t="s">
        <v>251</v>
      </c>
      <c r="H556" s="41"/>
      <c r="I556" s="41"/>
      <c r="J556" s="14">
        <v>66.6</v>
      </c>
      <c r="K556" s="41"/>
      <c r="L556" s="41"/>
    </row>
    <row r="557" spans="1:12">
      <c r="A557" s="41" t="s">
        <v>134</v>
      </c>
      <c r="B557" s="41" t="s">
        <v>158</v>
      </c>
      <c r="C557" s="41"/>
      <c r="D557" s="41" t="s">
        <v>323</v>
      </c>
      <c r="E557" s="41" t="s">
        <v>324</v>
      </c>
      <c r="F557" s="41"/>
      <c r="G557" s="41" t="s">
        <v>251</v>
      </c>
      <c r="H557" s="41"/>
      <c r="I557" s="41"/>
      <c r="J557" s="14">
        <v>67.8</v>
      </c>
      <c r="K557" s="41"/>
      <c r="L557" s="41"/>
    </row>
    <row r="558" spans="1:12">
      <c r="A558" s="41" t="s">
        <v>134</v>
      </c>
      <c r="B558" s="41" t="s">
        <v>159</v>
      </c>
      <c r="C558" s="41"/>
      <c r="D558" s="41" t="s">
        <v>323</v>
      </c>
      <c r="E558" s="41" t="s">
        <v>324</v>
      </c>
      <c r="F558" s="41"/>
      <c r="G558" s="41" t="s">
        <v>251</v>
      </c>
      <c r="H558" s="41"/>
      <c r="I558" s="41"/>
      <c r="J558" s="14">
        <v>63.2</v>
      </c>
      <c r="K558" s="41"/>
      <c r="L558" s="41"/>
    </row>
    <row r="559" spans="1:12">
      <c r="A559" s="41" t="s">
        <v>134</v>
      </c>
      <c r="B559" s="41" t="s">
        <v>160</v>
      </c>
      <c r="C559" s="41"/>
      <c r="D559" s="41" t="s">
        <v>323</v>
      </c>
      <c r="E559" s="41" t="s">
        <v>324</v>
      </c>
      <c r="F559" s="41"/>
      <c r="G559" s="41" t="s">
        <v>251</v>
      </c>
      <c r="H559" s="41"/>
      <c r="I559" s="41"/>
      <c r="J559" s="14">
        <v>68</v>
      </c>
      <c r="K559" s="41"/>
      <c r="L559" s="41"/>
    </row>
    <row r="560" spans="1:12">
      <c r="A560" s="41" t="s">
        <v>134</v>
      </c>
      <c r="B560" s="41" t="s">
        <v>161</v>
      </c>
      <c r="C560" s="41"/>
      <c r="D560" s="41" t="s">
        <v>323</v>
      </c>
      <c r="E560" s="41" t="s">
        <v>324</v>
      </c>
      <c r="F560" s="41"/>
      <c r="G560" s="41" t="s">
        <v>251</v>
      </c>
      <c r="H560" s="41"/>
      <c r="I560" s="41"/>
      <c r="J560" s="14">
        <v>67.6</v>
      </c>
      <c r="K560" s="41"/>
      <c r="L560" s="41"/>
    </row>
    <row r="561" spans="1:12">
      <c r="A561" s="41" t="s">
        <v>134</v>
      </c>
      <c r="B561" s="41" t="s">
        <v>162</v>
      </c>
      <c r="C561" s="41"/>
      <c r="D561" s="41" t="s">
        <v>323</v>
      </c>
      <c r="E561" s="41" t="s">
        <v>324</v>
      </c>
      <c r="F561" s="41"/>
      <c r="G561" s="41" t="s">
        <v>251</v>
      </c>
      <c r="H561" s="41"/>
      <c r="I561" s="41"/>
      <c r="J561" s="14">
        <v>64.4</v>
      </c>
      <c r="K561" s="41"/>
      <c r="L561" s="41"/>
    </row>
    <row r="562" spans="1:12">
      <c r="A562" s="41" t="s">
        <v>134</v>
      </c>
      <c r="B562" s="41" t="s">
        <v>163</v>
      </c>
      <c r="C562" s="41"/>
      <c r="D562" s="41" t="s">
        <v>323</v>
      </c>
      <c r="E562" s="41" t="s">
        <v>324</v>
      </c>
      <c r="F562" s="41"/>
      <c r="G562" s="41" t="s">
        <v>251</v>
      </c>
      <c r="H562" s="41"/>
      <c r="I562" s="41"/>
      <c r="J562" s="14">
        <v>67.8</v>
      </c>
      <c r="K562" s="41"/>
      <c r="L562" s="41"/>
    </row>
    <row r="563" spans="1:12">
      <c r="A563" s="41" t="s">
        <v>134</v>
      </c>
      <c r="B563" s="41" t="s">
        <v>164</v>
      </c>
      <c r="C563" s="41"/>
      <c r="D563" s="41" t="s">
        <v>323</v>
      </c>
      <c r="E563" s="41" t="s">
        <v>324</v>
      </c>
      <c r="F563" s="41"/>
      <c r="G563" s="41" t="s">
        <v>251</v>
      </c>
      <c r="H563" s="41"/>
      <c r="I563" s="41"/>
      <c r="J563" s="14">
        <v>74.2</v>
      </c>
      <c r="K563" s="41"/>
      <c r="L563" s="41"/>
    </row>
    <row r="564" spans="1:12">
      <c r="A564" s="41" t="s">
        <v>134</v>
      </c>
      <c r="B564" s="41" t="s">
        <v>165</v>
      </c>
      <c r="C564" s="41"/>
      <c r="D564" s="41" t="s">
        <v>323</v>
      </c>
      <c r="E564" s="41" t="s">
        <v>324</v>
      </c>
      <c r="F564" s="41"/>
      <c r="G564" s="41" t="s">
        <v>251</v>
      </c>
      <c r="H564" s="41"/>
      <c r="I564" s="41"/>
      <c r="J564" s="14">
        <v>73</v>
      </c>
      <c r="K564" s="41"/>
      <c r="L564" s="41"/>
    </row>
    <row r="565" spans="1:12">
      <c r="A565" s="41" t="s">
        <v>134</v>
      </c>
      <c r="B565" s="41" t="s">
        <v>166</v>
      </c>
      <c r="C565" s="41"/>
      <c r="D565" s="41" t="s">
        <v>323</v>
      </c>
      <c r="E565" s="41" t="s">
        <v>324</v>
      </c>
      <c r="F565" s="41"/>
      <c r="G565" s="41" t="s">
        <v>251</v>
      </c>
      <c r="H565" s="41"/>
      <c r="I565" s="41"/>
      <c r="J565" s="14">
        <v>65.2</v>
      </c>
      <c r="K565" s="41"/>
      <c r="L565" s="41"/>
    </row>
    <row r="566" spans="1:12">
      <c r="A566" s="41" t="s">
        <v>134</v>
      </c>
      <c r="B566" s="41" t="s">
        <v>167</v>
      </c>
      <c r="C566" s="41"/>
      <c r="D566" s="41" t="s">
        <v>323</v>
      </c>
      <c r="E566" s="41" t="s">
        <v>324</v>
      </c>
      <c r="F566" s="41"/>
      <c r="G566" s="41" t="s">
        <v>251</v>
      </c>
      <c r="H566" s="41"/>
      <c r="I566" s="41"/>
      <c r="J566" s="14">
        <v>69</v>
      </c>
      <c r="K566" s="41"/>
      <c r="L566" s="41"/>
    </row>
    <row r="567" spans="1:12">
      <c r="A567" s="41" t="s">
        <v>168</v>
      </c>
      <c r="B567" s="41" t="s">
        <v>169</v>
      </c>
      <c r="C567" s="41"/>
      <c r="D567" s="41" t="s">
        <v>323</v>
      </c>
      <c r="E567" s="41" t="s">
        <v>324</v>
      </c>
      <c r="F567" s="41"/>
      <c r="G567" s="41" t="s">
        <v>251</v>
      </c>
      <c r="H567" s="41"/>
      <c r="I567" s="41"/>
      <c r="J567" s="14">
        <v>93.6</v>
      </c>
      <c r="K567" s="41"/>
      <c r="L567" s="41"/>
    </row>
    <row r="568" spans="1:12">
      <c r="A568" s="41" t="s">
        <v>168</v>
      </c>
      <c r="B568" s="41" t="s">
        <v>170</v>
      </c>
      <c r="C568" s="41"/>
      <c r="D568" s="41" t="s">
        <v>323</v>
      </c>
      <c r="E568" s="41" t="s">
        <v>324</v>
      </c>
      <c r="F568" s="41"/>
      <c r="G568" s="41" t="s">
        <v>251</v>
      </c>
      <c r="H568" s="41"/>
      <c r="I568" s="41"/>
      <c r="J568" s="14">
        <v>83.2</v>
      </c>
      <c r="K568" s="41"/>
      <c r="L568" s="41"/>
    </row>
    <row r="569" spans="1:12">
      <c r="A569" s="41" t="s">
        <v>168</v>
      </c>
      <c r="B569" s="41" t="s">
        <v>171</v>
      </c>
      <c r="C569" s="41"/>
      <c r="D569" s="41" t="s">
        <v>323</v>
      </c>
      <c r="E569" s="41" t="s">
        <v>324</v>
      </c>
      <c r="F569" s="41"/>
      <c r="G569" s="41" t="s">
        <v>251</v>
      </c>
      <c r="H569" s="41"/>
      <c r="I569" s="41"/>
      <c r="J569" s="14">
        <v>93</v>
      </c>
      <c r="K569" s="41"/>
      <c r="L569" s="41"/>
    </row>
    <row r="570" spans="1:12">
      <c r="A570" s="41" t="s">
        <v>168</v>
      </c>
      <c r="B570" s="41" t="s">
        <v>172</v>
      </c>
      <c r="C570" s="41"/>
      <c r="D570" s="41" t="s">
        <v>323</v>
      </c>
      <c r="E570" s="41" t="s">
        <v>324</v>
      </c>
      <c r="F570" s="41"/>
      <c r="G570" s="41" t="s">
        <v>251</v>
      </c>
      <c r="H570" s="41"/>
      <c r="I570" s="41"/>
      <c r="J570" s="14">
        <v>92.4</v>
      </c>
      <c r="K570" s="41"/>
      <c r="L570" s="41"/>
    </row>
    <row r="571" spans="1:12">
      <c r="A571" s="41" t="s">
        <v>168</v>
      </c>
      <c r="B571" s="41" t="s">
        <v>173</v>
      </c>
      <c r="C571" s="41"/>
      <c r="D571" s="41" t="s">
        <v>323</v>
      </c>
      <c r="E571" s="41" t="s">
        <v>324</v>
      </c>
      <c r="F571" s="41"/>
      <c r="G571" s="41" t="s">
        <v>251</v>
      </c>
      <c r="H571" s="41"/>
      <c r="I571" s="41"/>
      <c r="J571" s="14">
        <v>66.8</v>
      </c>
      <c r="K571" s="41"/>
      <c r="L571" s="41"/>
    </row>
    <row r="572" spans="1:12">
      <c r="A572" s="41" t="s">
        <v>168</v>
      </c>
      <c r="B572" s="41" t="s">
        <v>174</v>
      </c>
      <c r="C572" s="41"/>
      <c r="D572" s="41" t="s">
        <v>323</v>
      </c>
      <c r="E572" s="41" t="s">
        <v>324</v>
      </c>
      <c r="F572" s="41"/>
      <c r="G572" s="41" t="s">
        <v>251</v>
      </c>
      <c r="H572" s="41"/>
      <c r="I572" s="41"/>
      <c r="J572" s="14">
        <v>90.4</v>
      </c>
      <c r="K572" s="41"/>
      <c r="L572" s="41"/>
    </row>
    <row r="573" spans="1:12">
      <c r="A573" s="41" t="s">
        <v>168</v>
      </c>
      <c r="B573" s="41" t="s">
        <v>175</v>
      </c>
      <c r="C573" s="41"/>
      <c r="D573" s="41" t="s">
        <v>323</v>
      </c>
      <c r="E573" s="41" t="s">
        <v>324</v>
      </c>
      <c r="F573" s="41"/>
      <c r="G573" s="41" t="s">
        <v>251</v>
      </c>
      <c r="H573" s="41"/>
      <c r="I573" s="41"/>
      <c r="J573" s="14">
        <v>77</v>
      </c>
      <c r="K573" s="41"/>
      <c r="L573" s="41"/>
    </row>
    <row r="574" spans="1:12">
      <c r="A574" s="41" t="s">
        <v>168</v>
      </c>
      <c r="B574" s="41" t="s">
        <v>176</v>
      </c>
      <c r="C574" s="41"/>
      <c r="D574" s="41" t="s">
        <v>323</v>
      </c>
      <c r="E574" s="41" t="s">
        <v>324</v>
      </c>
      <c r="F574" s="41"/>
      <c r="G574" s="41" t="s">
        <v>251</v>
      </c>
      <c r="H574" s="41"/>
      <c r="I574" s="41"/>
      <c r="J574" s="14">
        <v>92.2</v>
      </c>
      <c r="K574" s="41"/>
      <c r="L574" s="41"/>
    </row>
    <row r="575" spans="1:12">
      <c r="A575" s="41" t="s">
        <v>168</v>
      </c>
      <c r="B575" s="41" t="s">
        <v>177</v>
      </c>
      <c r="C575" s="41"/>
      <c r="D575" s="41" t="s">
        <v>323</v>
      </c>
      <c r="E575" s="41" t="s">
        <v>324</v>
      </c>
      <c r="F575" s="41"/>
      <c r="G575" s="41" t="s">
        <v>251</v>
      </c>
      <c r="H575" s="41"/>
      <c r="I575" s="41"/>
      <c r="J575" s="14">
        <v>91.2</v>
      </c>
      <c r="K575" s="41"/>
      <c r="L575" s="41"/>
    </row>
    <row r="576" spans="1:12">
      <c r="A576" s="41" t="s">
        <v>168</v>
      </c>
      <c r="B576" s="41" t="s">
        <v>178</v>
      </c>
      <c r="C576" s="41"/>
      <c r="D576" s="41" t="s">
        <v>323</v>
      </c>
      <c r="E576" s="41" t="s">
        <v>324</v>
      </c>
      <c r="F576" s="41"/>
      <c r="G576" s="41" t="s">
        <v>251</v>
      </c>
      <c r="H576" s="41"/>
      <c r="I576" s="41"/>
      <c r="J576" s="14">
        <v>67</v>
      </c>
      <c r="K576" s="41"/>
      <c r="L576" s="41"/>
    </row>
    <row r="577" spans="1:12">
      <c r="A577" s="41" t="s">
        <v>168</v>
      </c>
      <c r="B577" s="41" t="s">
        <v>179</v>
      </c>
      <c r="C577" s="41"/>
      <c r="D577" s="41" t="s">
        <v>323</v>
      </c>
      <c r="E577" s="41" t="s">
        <v>324</v>
      </c>
      <c r="F577" s="41"/>
      <c r="G577" s="41" t="s">
        <v>251</v>
      </c>
      <c r="H577" s="41"/>
      <c r="I577" s="41"/>
      <c r="J577" s="14">
        <v>92.2</v>
      </c>
      <c r="K577" s="41"/>
      <c r="L577" s="41"/>
    </row>
    <row r="578" spans="1:12">
      <c r="A578" s="41" t="s">
        <v>168</v>
      </c>
      <c r="B578" s="41" t="s">
        <v>180</v>
      </c>
      <c r="C578" s="41"/>
      <c r="D578" s="41" t="s">
        <v>323</v>
      </c>
      <c r="E578" s="41" t="s">
        <v>324</v>
      </c>
      <c r="F578" s="41"/>
      <c r="G578" s="41" t="s">
        <v>251</v>
      </c>
      <c r="H578" s="41"/>
      <c r="I578" s="41"/>
      <c r="J578" s="14">
        <v>60</v>
      </c>
      <c r="K578" s="41"/>
      <c r="L578" s="41"/>
    </row>
    <row r="579" spans="1:12">
      <c r="A579" s="41" t="s">
        <v>168</v>
      </c>
      <c r="B579" s="41" t="s">
        <v>181</v>
      </c>
      <c r="C579" s="41"/>
      <c r="D579" s="41" t="s">
        <v>323</v>
      </c>
      <c r="E579" s="41" t="s">
        <v>324</v>
      </c>
      <c r="F579" s="41"/>
      <c r="G579" s="41" t="s">
        <v>251</v>
      </c>
      <c r="H579" s="41"/>
      <c r="I579" s="41"/>
      <c r="J579" s="14">
        <v>66.6</v>
      </c>
      <c r="K579" s="41"/>
      <c r="L579" s="41"/>
    </row>
    <row r="580" spans="1:12">
      <c r="A580" s="41" t="s">
        <v>168</v>
      </c>
      <c r="B580" s="41" t="s">
        <v>182</v>
      </c>
      <c r="C580" s="41"/>
      <c r="D580" s="41" t="s">
        <v>323</v>
      </c>
      <c r="E580" s="41" t="s">
        <v>324</v>
      </c>
      <c r="F580" s="41"/>
      <c r="G580" s="41" t="s">
        <v>251</v>
      </c>
      <c r="H580" s="41"/>
      <c r="I580" s="41"/>
      <c r="J580" s="14">
        <v>64.4</v>
      </c>
      <c r="K580" s="41"/>
      <c r="L580" s="41"/>
    </row>
    <row r="581" spans="1:12">
      <c r="A581" s="41" t="s">
        <v>168</v>
      </c>
      <c r="B581" s="41" t="s">
        <v>183</v>
      </c>
      <c r="C581" s="41"/>
      <c r="D581" s="41" t="s">
        <v>323</v>
      </c>
      <c r="E581" s="41" t="s">
        <v>324</v>
      </c>
      <c r="F581" s="41"/>
      <c r="G581" s="41" t="s">
        <v>251</v>
      </c>
      <c r="H581" s="41"/>
      <c r="I581" s="41"/>
      <c r="J581" s="14">
        <v>60</v>
      </c>
      <c r="K581" s="41"/>
      <c r="L581" s="41"/>
    </row>
    <row r="582" spans="1:12">
      <c r="A582" s="41" t="s">
        <v>168</v>
      </c>
      <c r="B582" s="41" t="s">
        <v>184</v>
      </c>
      <c r="C582" s="41"/>
      <c r="D582" s="41" t="s">
        <v>323</v>
      </c>
      <c r="E582" s="41" t="s">
        <v>324</v>
      </c>
      <c r="F582" s="41"/>
      <c r="G582" s="41" t="s">
        <v>251</v>
      </c>
      <c r="H582" s="41"/>
      <c r="I582" s="41"/>
      <c r="J582" s="14">
        <v>64.2</v>
      </c>
      <c r="K582" s="41"/>
      <c r="L582" s="41"/>
    </row>
    <row r="583" spans="1:12">
      <c r="A583" s="41" t="s">
        <v>168</v>
      </c>
      <c r="B583" s="41" t="s">
        <v>185</v>
      </c>
      <c r="C583" s="41"/>
      <c r="D583" s="41" t="s">
        <v>323</v>
      </c>
      <c r="E583" s="41" t="s">
        <v>324</v>
      </c>
      <c r="F583" s="41"/>
      <c r="G583" s="41" t="s">
        <v>251</v>
      </c>
      <c r="H583" s="41"/>
      <c r="I583" s="41"/>
      <c r="J583" s="14">
        <v>65.6</v>
      </c>
      <c r="K583" s="41"/>
      <c r="L583" s="41"/>
    </row>
    <row r="584" spans="1:12">
      <c r="A584" s="41" t="s">
        <v>168</v>
      </c>
      <c r="B584" s="41" t="s">
        <v>186</v>
      </c>
      <c r="C584" s="41"/>
      <c r="D584" s="41" t="s">
        <v>323</v>
      </c>
      <c r="E584" s="41" t="s">
        <v>324</v>
      </c>
      <c r="F584" s="41"/>
      <c r="G584" s="41" t="s">
        <v>251</v>
      </c>
      <c r="H584" s="41"/>
      <c r="I584" s="41"/>
      <c r="J584" s="14">
        <v>70.2</v>
      </c>
      <c r="K584" s="41"/>
      <c r="L584" s="41"/>
    </row>
    <row r="585" spans="1:12">
      <c r="A585" s="41" t="s">
        <v>168</v>
      </c>
      <c r="B585" s="41" t="s">
        <v>187</v>
      </c>
      <c r="C585" s="41"/>
      <c r="D585" s="41" t="s">
        <v>323</v>
      </c>
      <c r="E585" s="41" t="s">
        <v>324</v>
      </c>
      <c r="F585" s="41"/>
      <c r="G585" s="41" t="s">
        <v>251</v>
      </c>
      <c r="H585" s="41"/>
      <c r="I585" s="41"/>
      <c r="J585" s="14">
        <v>69.4</v>
      </c>
      <c r="K585" s="41"/>
      <c r="L585" s="41"/>
    </row>
    <row r="586" spans="1:12">
      <c r="A586" s="41" t="s">
        <v>168</v>
      </c>
      <c r="B586" s="41" t="s">
        <v>188</v>
      </c>
      <c r="C586" s="41"/>
      <c r="D586" s="41" t="s">
        <v>323</v>
      </c>
      <c r="E586" s="41" t="s">
        <v>324</v>
      </c>
      <c r="F586" s="41"/>
      <c r="G586" s="41" t="s">
        <v>251</v>
      </c>
      <c r="H586" s="41"/>
      <c r="I586" s="41"/>
      <c r="J586" s="14">
        <v>61</v>
      </c>
      <c r="K586" s="41"/>
      <c r="L586" s="41"/>
    </row>
    <row r="587" spans="1:12">
      <c r="A587" s="41" t="s">
        <v>168</v>
      </c>
      <c r="B587" s="41" t="s">
        <v>189</v>
      </c>
      <c r="C587" s="41"/>
      <c r="D587" s="41" t="s">
        <v>323</v>
      </c>
      <c r="E587" s="41" t="s">
        <v>324</v>
      </c>
      <c r="F587" s="41"/>
      <c r="G587" s="41" t="s">
        <v>251</v>
      </c>
      <c r="H587" s="41"/>
      <c r="I587" s="41"/>
      <c r="J587" s="14">
        <v>67.2</v>
      </c>
      <c r="K587" s="41"/>
      <c r="L587" s="41"/>
    </row>
    <row r="588" spans="1:12">
      <c r="A588" s="41" t="s">
        <v>168</v>
      </c>
      <c r="B588" s="41" t="s">
        <v>190</v>
      </c>
      <c r="C588" s="41"/>
      <c r="D588" s="41" t="s">
        <v>323</v>
      </c>
      <c r="E588" s="41" t="s">
        <v>324</v>
      </c>
      <c r="F588" s="41"/>
      <c r="G588" s="41" t="s">
        <v>251</v>
      </c>
      <c r="H588" s="41"/>
      <c r="I588" s="41"/>
      <c r="J588" s="14">
        <v>66</v>
      </c>
      <c r="K588" s="41"/>
      <c r="L588" s="41"/>
    </row>
    <row r="589" spans="1:12">
      <c r="A589" s="41" t="s">
        <v>168</v>
      </c>
      <c r="B589" s="41" t="s">
        <v>191</v>
      </c>
      <c r="C589" s="41"/>
      <c r="D589" s="41" t="s">
        <v>323</v>
      </c>
      <c r="E589" s="41" t="s">
        <v>324</v>
      </c>
      <c r="F589" s="41"/>
      <c r="G589" s="41" t="s">
        <v>251</v>
      </c>
      <c r="H589" s="41"/>
      <c r="I589" s="41"/>
      <c r="J589" s="14">
        <v>67.8</v>
      </c>
      <c r="K589" s="41"/>
      <c r="L589" s="41"/>
    </row>
    <row r="590" spans="1:12">
      <c r="A590" s="41" t="s">
        <v>168</v>
      </c>
      <c r="B590" s="41" t="s">
        <v>192</v>
      </c>
      <c r="C590" s="41"/>
      <c r="D590" s="41" t="s">
        <v>323</v>
      </c>
      <c r="E590" s="41" t="s">
        <v>324</v>
      </c>
      <c r="F590" s="41"/>
      <c r="G590" s="41" t="s">
        <v>251</v>
      </c>
      <c r="H590" s="41"/>
      <c r="I590" s="41"/>
      <c r="J590" s="14">
        <v>67.2</v>
      </c>
      <c r="K590" s="41"/>
      <c r="L590" s="41"/>
    </row>
    <row r="591" spans="1:12">
      <c r="A591" s="41" t="s">
        <v>168</v>
      </c>
      <c r="B591" s="41" t="s">
        <v>193</v>
      </c>
      <c r="C591" s="41"/>
      <c r="D591" s="41" t="s">
        <v>323</v>
      </c>
      <c r="E591" s="41" t="s">
        <v>324</v>
      </c>
      <c r="F591" s="41"/>
      <c r="G591" s="41" t="s">
        <v>251</v>
      </c>
      <c r="H591" s="41"/>
      <c r="I591" s="41"/>
      <c r="J591" s="14">
        <v>66.4</v>
      </c>
      <c r="K591" s="41"/>
      <c r="L591" s="41"/>
    </row>
    <row r="592" spans="1:12">
      <c r="A592" s="41" t="s">
        <v>168</v>
      </c>
      <c r="B592" s="41" t="s">
        <v>194</v>
      </c>
      <c r="C592" s="41"/>
      <c r="D592" s="41" t="s">
        <v>323</v>
      </c>
      <c r="E592" s="41" t="s">
        <v>324</v>
      </c>
      <c r="F592" s="41"/>
      <c r="G592" s="41" t="s">
        <v>251</v>
      </c>
      <c r="H592" s="41"/>
      <c r="I592" s="41"/>
      <c r="J592" s="14">
        <v>73.2</v>
      </c>
      <c r="K592" s="41"/>
      <c r="L592" s="41"/>
    </row>
    <row r="593" spans="1:12">
      <c r="A593" s="41" t="s">
        <v>168</v>
      </c>
      <c r="B593" s="41" t="s">
        <v>195</v>
      </c>
      <c r="C593" s="41"/>
      <c r="D593" s="41" t="s">
        <v>323</v>
      </c>
      <c r="E593" s="41" t="s">
        <v>324</v>
      </c>
      <c r="F593" s="41"/>
      <c r="G593" s="41" t="s">
        <v>251</v>
      </c>
      <c r="H593" s="41"/>
      <c r="I593" s="41"/>
      <c r="J593" s="14">
        <v>69</v>
      </c>
      <c r="K593" s="41"/>
      <c r="L593" s="41"/>
    </row>
    <row r="594" spans="1:12">
      <c r="A594" s="41" t="s">
        <v>168</v>
      </c>
      <c r="B594" s="41" t="s">
        <v>196</v>
      </c>
      <c r="C594" s="41"/>
      <c r="D594" s="41" t="s">
        <v>323</v>
      </c>
      <c r="E594" s="41" t="s">
        <v>324</v>
      </c>
      <c r="F594" s="41"/>
      <c r="G594" s="41" t="s">
        <v>251</v>
      </c>
      <c r="H594" s="41"/>
      <c r="I594" s="41"/>
      <c r="J594" s="14">
        <v>69.2</v>
      </c>
      <c r="K594" s="41"/>
      <c r="L594" s="41"/>
    </row>
    <row r="595" spans="1:12">
      <c r="A595" s="41" t="s">
        <v>168</v>
      </c>
      <c r="B595" s="41" t="s">
        <v>197</v>
      </c>
      <c r="C595" s="41"/>
      <c r="D595" s="41" t="s">
        <v>323</v>
      </c>
      <c r="E595" s="41" t="s">
        <v>324</v>
      </c>
      <c r="F595" s="41"/>
      <c r="G595" s="41" t="s">
        <v>251</v>
      </c>
      <c r="H595" s="41"/>
      <c r="I595" s="41"/>
      <c r="J595" s="14">
        <v>77</v>
      </c>
      <c r="K595" s="41"/>
      <c r="L595" s="41"/>
    </row>
    <row r="596" spans="1:12">
      <c r="A596" s="41" t="s">
        <v>168</v>
      </c>
      <c r="B596" s="41" t="s">
        <v>198</v>
      </c>
      <c r="C596" s="41"/>
      <c r="D596" s="41" t="s">
        <v>323</v>
      </c>
      <c r="E596" s="41" t="s">
        <v>324</v>
      </c>
      <c r="F596" s="41"/>
      <c r="G596" s="41" t="s">
        <v>251</v>
      </c>
      <c r="H596" s="41"/>
      <c r="I596" s="41"/>
      <c r="J596" s="14">
        <v>62.6</v>
      </c>
      <c r="K596" s="41"/>
      <c r="L596" s="41"/>
    </row>
    <row r="597" spans="1:12">
      <c r="A597" s="41" t="s">
        <v>168</v>
      </c>
      <c r="B597" s="41" t="s">
        <v>199</v>
      </c>
      <c r="C597" s="41"/>
      <c r="D597" s="41" t="s">
        <v>323</v>
      </c>
      <c r="E597" s="41" t="s">
        <v>324</v>
      </c>
      <c r="F597" s="41"/>
      <c r="G597" s="41" t="s">
        <v>251</v>
      </c>
      <c r="H597" s="41"/>
      <c r="I597" s="41"/>
      <c r="J597" s="14">
        <v>66.2</v>
      </c>
      <c r="K597" s="41"/>
      <c r="L597" s="41"/>
    </row>
    <row r="598" spans="1:12">
      <c r="A598" s="41" t="s">
        <v>168</v>
      </c>
      <c r="B598" s="41" t="s">
        <v>200</v>
      </c>
      <c r="C598" s="41"/>
      <c r="D598" s="41" t="s">
        <v>323</v>
      </c>
      <c r="E598" s="41" t="s">
        <v>324</v>
      </c>
      <c r="F598" s="41"/>
      <c r="G598" s="41" t="s">
        <v>251</v>
      </c>
      <c r="H598" s="41"/>
      <c r="I598" s="41"/>
      <c r="J598" s="14">
        <v>85</v>
      </c>
      <c r="K598" s="41"/>
      <c r="L598" s="41"/>
    </row>
    <row r="599" spans="1:12">
      <c r="A599" s="41" t="s">
        <v>168</v>
      </c>
      <c r="B599" s="41" t="s">
        <v>201</v>
      </c>
      <c r="C599" s="41"/>
      <c r="D599" s="41" t="s">
        <v>323</v>
      </c>
      <c r="E599" s="41" t="s">
        <v>324</v>
      </c>
      <c r="F599" s="41"/>
      <c r="G599" s="41" t="s">
        <v>251</v>
      </c>
      <c r="H599" s="41"/>
      <c r="I599" s="41"/>
      <c r="J599" s="14">
        <v>65</v>
      </c>
      <c r="K599" s="41"/>
      <c r="L599" s="41"/>
    </row>
    <row r="600" spans="1:12">
      <c r="A600" s="41" t="s">
        <v>6</v>
      </c>
      <c r="B600" s="31" t="s">
        <v>7</v>
      </c>
      <c r="C600" s="41"/>
      <c r="D600" s="41" t="s">
        <v>323</v>
      </c>
      <c r="E600" s="41" t="s">
        <v>324</v>
      </c>
      <c r="F600" s="41"/>
      <c r="G600" s="41" t="s">
        <v>280</v>
      </c>
      <c r="H600" s="41"/>
      <c r="I600" s="41"/>
      <c r="J600" s="14">
        <v>65</v>
      </c>
      <c r="K600" s="41"/>
      <c r="L600" s="41"/>
    </row>
    <row r="601" spans="1:12">
      <c r="A601" s="41" t="s">
        <v>6</v>
      </c>
      <c r="B601" s="31" t="s">
        <v>8</v>
      </c>
      <c r="C601" s="41"/>
      <c r="D601" s="41" t="s">
        <v>323</v>
      </c>
      <c r="E601" s="41" t="s">
        <v>324</v>
      </c>
      <c r="F601" s="41"/>
      <c r="G601" s="41" t="s">
        <v>280</v>
      </c>
      <c r="H601" s="41"/>
      <c r="I601" s="41"/>
      <c r="J601" s="14">
        <v>93.6</v>
      </c>
      <c r="K601" s="41"/>
      <c r="L601" s="41"/>
    </row>
    <row r="602" spans="1:12">
      <c r="A602" s="41" t="s">
        <v>6</v>
      </c>
      <c r="B602" s="31" t="s">
        <v>9</v>
      </c>
      <c r="C602" s="41"/>
      <c r="D602" s="41" t="s">
        <v>323</v>
      </c>
      <c r="E602" s="41" t="s">
        <v>324</v>
      </c>
      <c r="F602" s="41"/>
      <c r="G602" s="41" t="s">
        <v>280</v>
      </c>
      <c r="H602" s="41"/>
      <c r="I602" s="41"/>
      <c r="J602" s="14">
        <v>75</v>
      </c>
      <c r="K602" s="41"/>
      <c r="L602" s="41"/>
    </row>
    <row r="603" spans="1:12">
      <c r="A603" s="41" t="s">
        <v>6</v>
      </c>
      <c r="B603" s="31" t="s">
        <v>10</v>
      </c>
      <c r="C603" s="41"/>
      <c r="D603" s="41" t="s">
        <v>323</v>
      </c>
      <c r="E603" s="41" t="s">
        <v>324</v>
      </c>
      <c r="F603" s="41"/>
      <c r="G603" s="41" t="s">
        <v>280</v>
      </c>
      <c r="H603" s="41"/>
      <c r="I603" s="41"/>
      <c r="J603" s="14">
        <v>85</v>
      </c>
      <c r="K603" s="41"/>
      <c r="L603" s="41"/>
    </row>
    <row r="604" spans="1:12">
      <c r="A604" s="41" t="s">
        <v>6</v>
      </c>
      <c r="B604" s="31" t="s">
        <v>11</v>
      </c>
      <c r="C604" s="41"/>
      <c r="D604" s="41" t="s">
        <v>323</v>
      </c>
      <c r="E604" s="41" t="s">
        <v>324</v>
      </c>
      <c r="F604" s="41"/>
      <c r="G604" s="41" t="s">
        <v>280</v>
      </c>
      <c r="H604" s="41"/>
      <c r="I604" s="41"/>
      <c r="J604" s="14">
        <v>75</v>
      </c>
      <c r="K604" s="41"/>
      <c r="L604" s="41"/>
    </row>
    <row r="605" spans="1:12">
      <c r="A605" s="41" t="s">
        <v>6</v>
      </c>
      <c r="B605" s="31" t="s">
        <v>12</v>
      </c>
      <c r="C605" s="41"/>
      <c r="D605" s="41" t="s">
        <v>323</v>
      </c>
      <c r="E605" s="41" t="s">
        <v>324</v>
      </c>
      <c r="F605" s="41"/>
      <c r="G605" s="41" t="s">
        <v>280</v>
      </c>
      <c r="H605" s="41"/>
      <c r="I605" s="41"/>
      <c r="J605" s="14">
        <v>60</v>
      </c>
      <c r="K605" s="41"/>
      <c r="L605" s="41"/>
    </row>
    <row r="606" spans="1:12">
      <c r="A606" s="41" t="s">
        <v>6</v>
      </c>
      <c r="B606" s="31" t="s">
        <v>13</v>
      </c>
      <c r="C606" s="41"/>
      <c r="D606" s="41" t="s">
        <v>323</v>
      </c>
      <c r="E606" s="41" t="s">
        <v>324</v>
      </c>
      <c r="F606" s="41"/>
      <c r="G606" s="41" t="s">
        <v>280</v>
      </c>
      <c r="H606" s="41"/>
      <c r="I606" s="41"/>
      <c r="J606" s="14">
        <v>85</v>
      </c>
      <c r="K606" s="41"/>
      <c r="L606" s="41"/>
    </row>
    <row r="607" spans="1:12">
      <c r="A607" s="41" t="s">
        <v>6</v>
      </c>
      <c r="B607" s="31" t="s">
        <v>14</v>
      </c>
      <c r="C607" s="41"/>
      <c r="D607" s="41" t="s">
        <v>323</v>
      </c>
      <c r="E607" s="41" t="s">
        <v>324</v>
      </c>
      <c r="F607" s="41"/>
      <c r="G607" s="41" t="s">
        <v>280</v>
      </c>
      <c r="H607" s="41"/>
      <c r="I607" s="41"/>
      <c r="J607" s="14">
        <v>85</v>
      </c>
      <c r="K607" s="41"/>
      <c r="L607" s="41"/>
    </row>
    <row r="608" spans="1:12">
      <c r="A608" s="41" t="s">
        <v>6</v>
      </c>
      <c r="B608" s="31" t="s">
        <v>15</v>
      </c>
      <c r="C608" s="41"/>
      <c r="D608" s="41" t="s">
        <v>323</v>
      </c>
      <c r="E608" s="41" t="s">
        <v>324</v>
      </c>
      <c r="F608" s="41"/>
      <c r="G608" s="41" t="s">
        <v>280</v>
      </c>
      <c r="H608" s="41"/>
      <c r="I608" s="41"/>
      <c r="J608" s="14">
        <v>93</v>
      </c>
      <c r="K608" s="41"/>
      <c r="L608" s="41"/>
    </row>
    <row r="609" spans="1:12">
      <c r="A609" s="41" t="s">
        <v>6</v>
      </c>
      <c r="B609" s="31" t="s">
        <v>16</v>
      </c>
      <c r="C609" s="41"/>
      <c r="D609" s="41" t="s">
        <v>323</v>
      </c>
      <c r="E609" s="41" t="s">
        <v>324</v>
      </c>
      <c r="F609" s="41"/>
      <c r="G609" s="41" t="s">
        <v>280</v>
      </c>
      <c r="H609" s="41"/>
      <c r="I609" s="41"/>
      <c r="J609" s="14">
        <v>60</v>
      </c>
      <c r="K609" s="41"/>
      <c r="L609" s="41"/>
    </row>
    <row r="610" spans="1:12">
      <c r="A610" s="41" t="s">
        <v>6</v>
      </c>
      <c r="B610" s="31" t="s">
        <v>17</v>
      </c>
      <c r="C610" s="41"/>
      <c r="D610" s="41" t="s">
        <v>323</v>
      </c>
      <c r="E610" s="41" t="s">
        <v>324</v>
      </c>
      <c r="F610" s="41"/>
      <c r="G610" s="41" t="s">
        <v>280</v>
      </c>
      <c r="H610" s="41"/>
      <c r="I610" s="41"/>
      <c r="J610" s="14">
        <v>75</v>
      </c>
      <c r="K610" s="41"/>
      <c r="L610" s="41"/>
    </row>
    <row r="611" spans="1:12">
      <c r="A611" s="41" t="s">
        <v>6</v>
      </c>
      <c r="B611" s="31" t="s">
        <v>18</v>
      </c>
      <c r="C611" s="41"/>
      <c r="D611" s="41" t="s">
        <v>323</v>
      </c>
      <c r="E611" s="41" t="s">
        <v>324</v>
      </c>
      <c r="F611" s="41"/>
      <c r="G611" s="41" t="s">
        <v>280</v>
      </c>
      <c r="H611" s="41"/>
      <c r="I611" s="41"/>
      <c r="J611" s="14">
        <v>75</v>
      </c>
      <c r="K611" s="41"/>
      <c r="L611" s="41"/>
    </row>
    <row r="612" spans="1:12">
      <c r="A612" s="41" t="s">
        <v>6</v>
      </c>
      <c r="B612" s="31" t="s">
        <v>19</v>
      </c>
      <c r="C612" s="41"/>
      <c r="D612" s="41" t="s">
        <v>323</v>
      </c>
      <c r="E612" s="41" t="s">
        <v>324</v>
      </c>
      <c r="F612" s="41"/>
      <c r="G612" s="41" t="s">
        <v>280</v>
      </c>
      <c r="H612" s="41"/>
      <c r="I612" s="41"/>
      <c r="J612" s="14">
        <v>65</v>
      </c>
      <c r="K612" s="41"/>
      <c r="L612" s="41"/>
    </row>
    <row r="613" spans="1:12">
      <c r="A613" s="41" t="s">
        <v>6</v>
      </c>
      <c r="B613" s="31" t="s">
        <v>20</v>
      </c>
      <c r="C613" s="41"/>
      <c r="D613" s="41" t="s">
        <v>323</v>
      </c>
      <c r="E613" s="41" t="s">
        <v>324</v>
      </c>
      <c r="F613" s="41"/>
      <c r="G613" s="41" t="s">
        <v>280</v>
      </c>
      <c r="H613" s="41"/>
      <c r="I613" s="41"/>
      <c r="J613" s="14">
        <v>75</v>
      </c>
      <c r="K613" s="41"/>
      <c r="L613" s="41"/>
    </row>
    <row r="614" spans="1:12">
      <c r="A614" s="41" t="s">
        <v>6</v>
      </c>
      <c r="B614" s="31" t="s">
        <v>21</v>
      </c>
      <c r="C614" s="41"/>
      <c r="D614" s="41" t="s">
        <v>323</v>
      </c>
      <c r="E614" s="41" t="s">
        <v>324</v>
      </c>
      <c r="F614" s="41"/>
      <c r="G614" s="41" t="s">
        <v>280</v>
      </c>
      <c r="H614" s="41"/>
      <c r="I614" s="41"/>
      <c r="J614" s="14">
        <v>85</v>
      </c>
      <c r="K614" s="41"/>
      <c r="L614" s="41"/>
    </row>
    <row r="615" spans="1:12">
      <c r="A615" s="41" t="s">
        <v>6</v>
      </c>
      <c r="B615" s="31" t="s">
        <v>22</v>
      </c>
      <c r="C615" s="41"/>
      <c r="D615" s="41" t="s">
        <v>323</v>
      </c>
      <c r="E615" s="41" t="s">
        <v>324</v>
      </c>
      <c r="F615" s="41"/>
      <c r="G615" s="41" t="s">
        <v>280</v>
      </c>
      <c r="H615" s="41"/>
      <c r="I615" s="41"/>
      <c r="J615" s="14">
        <v>65</v>
      </c>
      <c r="K615" s="41"/>
      <c r="L615" s="41"/>
    </row>
    <row r="616" spans="1:12">
      <c r="A616" s="41" t="s">
        <v>6</v>
      </c>
      <c r="B616" s="31" t="s">
        <v>23</v>
      </c>
      <c r="C616" s="41"/>
      <c r="D616" s="41" t="s">
        <v>323</v>
      </c>
      <c r="E616" s="41" t="s">
        <v>324</v>
      </c>
      <c r="F616" s="41"/>
      <c r="G616" s="41" t="s">
        <v>280</v>
      </c>
      <c r="H616" s="41"/>
      <c r="I616" s="41"/>
      <c r="J616" s="14">
        <v>65</v>
      </c>
      <c r="K616" s="41"/>
      <c r="L616" s="41"/>
    </row>
    <row r="617" spans="1:12">
      <c r="A617" s="41" t="s">
        <v>6</v>
      </c>
      <c r="B617" s="31" t="s">
        <v>24</v>
      </c>
      <c r="C617" s="41"/>
      <c r="D617" s="41" t="s">
        <v>323</v>
      </c>
      <c r="E617" s="41" t="s">
        <v>324</v>
      </c>
      <c r="F617" s="41"/>
      <c r="G617" s="41" t="s">
        <v>280</v>
      </c>
      <c r="H617" s="41"/>
      <c r="I617" s="41"/>
      <c r="J617" s="14">
        <v>85</v>
      </c>
      <c r="K617" s="41"/>
      <c r="L617" s="41"/>
    </row>
    <row r="618" spans="1:12">
      <c r="A618" s="41" t="s">
        <v>6</v>
      </c>
      <c r="B618" s="31" t="s">
        <v>25</v>
      </c>
      <c r="C618" s="41"/>
      <c r="D618" s="41" t="s">
        <v>323</v>
      </c>
      <c r="E618" s="41" t="s">
        <v>324</v>
      </c>
      <c r="F618" s="41"/>
      <c r="G618" s="41" t="s">
        <v>280</v>
      </c>
      <c r="H618" s="41"/>
      <c r="I618" s="41"/>
      <c r="J618" s="14">
        <v>65</v>
      </c>
      <c r="K618" s="41"/>
      <c r="L618" s="41"/>
    </row>
    <row r="619" spans="1:12">
      <c r="A619" s="41" t="s">
        <v>6</v>
      </c>
      <c r="B619" s="31" t="s">
        <v>26</v>
      </c>
      <c r="C619" s="41"/>
      <c r="D619" s="41" t="s">
        <v>323</v>
      </c>
      <c r="E619" s="41" t="s">
        <v>324</v>
      </c>
      <c r="F619" s="41"/>
      <c r="G619" s="41" t="s">
        <v>280</v>
      </c>
      <c r="H619" s="41"/>
      <c r="I619" s="41"/>
      <c r="J619" s="14">
        <v>65</v>
      </c>
      <c r="K619" s="41"/>
      <c r="L619" s="41"/>
    </row>
    <row r="620" spans="1:12">
      <c r="A620" s="41" t="s">
        <v>6</v>
      </c>
      <c r="B620" s="31" t="s">
        <v>27</v>
      </c>
      <c r="C620" s="41"/>
      <c r="D620" s="41" t="s">
        <v>323</v>
      </c>
      <c r="E620" s="41" t="s">
        <v>324</v>
      </c>
      <c r="F620" s="41"/>
      <c r="G620" s="41" t="s">
        <v>280</v>
      </c>
      <c r="H620" s="41"/>
      <c r="I620" s="41"/>
      <c r="J620" s="14">
        <v>65</v>
      </c>
      <c r="K620" s="41"/>
      <c r="L620" s="41"/>
    </row>
    <row r="621" spans="1:12">
      <c r="A621" s="41" t="s">
        <v>6</v>
      </c>
      <c r="B621" s="31" t="s">
        <v>28</v>
      </c>
      <c r="C621" s="41"/>
      <c r="D621" s="41" t="s">
        <v>323</v>
      </c>
      <c r="E621" s="41" t="s">
        <v>324</v>
      </c>
      <c r="F621" s="41"/>
      <c r="G621" s="41" t="s">
        <v>280</v>
      </c>
      <c r="H621" s="41"/>
      <c r="I621" s="41"/>
      <c r="J621" s="14">
        <v>75</v>
      </c>
      <c r="K621" s="41"/>
      <c r="L621" s="41"/>
    </row>
    <row r="622" spans="1:12">
      <c r="A622" s="41" t="s">
        <v>6</v>
      </c>
      <c r="B622" s="31" t="s">
        <v>29</v>
      </c>
      <c r="C622" s="41"/>
      <c r="D622" s="41" t="s">
        <v>323</v>
      </c>
      <c r="E622" s="41" t="s">
        <v>324</v>
      </c>
      <c r="F622" s="41"/>
      <c r="G622" s="41" t="s">
        <v>280</v>
      </c>
      <c r="H622" s="41"/>
      <c r="I622" s="41"/>
      <c r="J622" s="14">
        <v>65</v>
      </c>
      <c r="K622" s="41"/>
      <c r="L622" s="41"/>
    </row>
    <row r="623" spans="1:12">
      <c r="A623" s="41" t="s">
        <v>6</v>
      </c>
      <c r="B623" s="31" t="s">
        <v>30</v>
      </c>
      <c r="C623" s="41"/>
      <c r="D623" s="41" t="s">
        <v>323</v>
      </c>
      <c r="E623" s="41" t="s">
        <v>324</v>
      </c>
      <c r="F623" s="41"/>
      <c r="G623" s="41" t="s">
        <v>280</v>
      </c>
      <c r="H623" s="41"/>
      <c r="I623" s="41"/>
      <c r="J623" s="14">
        <v>85</v>
      </c>
      <c r="K623" s="41"/>
      <c r="L623" s="41"/>
    </row>
    <row r="624" spans="1:12">
      <c r="A624" s="41" t="s">
        <v>6</v>
      </c>
      <c r="B624" s="31" t="s">
        <v>31</v>
      </c>
      <c r="C624" s="41"/>
      <c r="D624" s="41" t="s">
        <v>323</v>
      </c>
      <c r="E624" s="41" t="s">
        <v>324</v>
      </c>
      <c r="F624" s="41"/>
      <c r="G624" s="41" t="s">
        <v>280</v>
      </c>
      <c r="H624" s="41"/>
      <c r="I624" s="41"/>
      <c r="J624" s="14">
        <v>73.3333333333333</v>
      </c>
      <c r="K624" s="41"/>
      <c r="L624" s="41"/>
    </row>
    <row r="625" spans="1:12">
      <c r="A625" s="41" t="s">
        <v>6</v>
      </c>
      <c r="B625" s="31" t="s">
        <v>32</v>
      </c>
      <c r="C625" s="41"/>
      <c r="D625" s="41" t="s">
        <v>323</v>
      </c>
      <c r="E625" s="41" t="s">
        <v>324</v>
      </c>
      <c r="F625" s="41"/>
      <c r="G625" s="41" t="s">
        <v>280</v>
      </c>
      <c r="H625" s="41"/>
      <c r="I625" s="41"/>
      <c r="J625" s="14">
        <v>95</v>
      </c>
      <c r="K625" s="41"/>
      <c r="L625" s="41"/>
    </row>
    <row r="626" spans="1:12">
      <c r="A626" s="41" t="s">
        <v>6</v>
      </c>
      <c r="B626" s="31" t="s">
        <v>33</v>
      </c>
      <c r="C626" s="41"/>
      <c r="D626" s="41" t="s">
        <v>323</v>
      </c>
      <c r="E626" s="41" t="s">
        <v>324</v>
      </c>
      <c r="F626" s="41"/>
      <c r="G626" s="41" t="s">
        <v>280</v>
      </c>
      <c r="H626" s="41"/>
      <c r="I626" s="41"/>
      <c r="J626" s="14">
        <v>65</v>
      </c>
      <c r="K626" s="41"/>
      <c r="L626" s="41"/>
    </row>
    <row r="627" spans="1:12">
      <c r="A627" s="41" t="s">
        <v>6</v>
      </c>
      <c r="B627" s="31" t="s">
        <v>34</v>
      </c>
      <c r="C627" s="41"/>
      <c r="D627" s="41" t="s">
        <v>323</v>
      </c>
      <c r="E627" s="41" t="s">
        <v>324</v>
      </c>
      <c r="F627" s="41"/>
      <c r="G627" s="41" t="s">
        <v>280</v>
      </c>
      <c r="H627" s="41"/>
      <c r="I627" s="41"/>
      <c r="J627" s="14">
        <v>75</v>
      </c>
      <c r="K627" s="41"/>
      <c r="L627" s="41"/>
    </row>
    <row r="628" spans="1:12">
      <c r="A628" s="41" t="s">
        <v>6</v>
      </c>
      <c r="B628" s="31" t="s">
        <v>35</v>
      </c>
      <c r="C628" s="41"/>
      <c r="D628" s="41" t="s">
        <v>323</v>
      </c>
      <c r="E628" s="41" t="s">
        <v>324</v>
      </c>
      <c r="F628" s="41"/>
      <c r="G628" s="41" t="s">
        <v>280</v>
      </c>
      <c r="H628" s="41"/>
      <c r="I628" s="41"/>
      <c r="J628" s="14">
        <v>75</v>
      </c>
      <c r="K628" s="41"/>
      <c r="L628" s="41"/>
    </row>
    <row r="629" spans="1:12">
      <c r="A629" s="41" t="s">
        <v>36</v>
      </c>
      <c r="B629" s="31" t="s">
        <v>37</v>
      </c>
      <c r="C629" s="41"/>
      <c r="D629" s="41" t="s">
        <v>323</v>
      </c>
      <c r="E629" s="41" t="s">
        <v>324</v>
      </c>
      <c r="F629" s="41"/>
      <c r="G629" s="41" t="s">
        <v>280</v>
      </c>
      <c r="H629" s="41"/>
      <c r="I629" s="41"/>
      <c r="J629" s="14">
        <v>65</v>
      </c>
      <c r="K629" s="41"/>
      <c r="L629" s="41"/>
    </row>
    <row r="630" spans="1:12">
      <c r="A630" s="41" t="s">
        <v>36</v>
      </c>
      <c r="B630" s="31" t="s">
        <v>38</v>
      </c>
      <c r="C630" s="41"/>
      <c r="D630" s="41" t="s">
        <v>323</v>
      </c>
      <c r="E630" s="41" t="s">
        <v>324</v>
      </c>
      <c r="F630" s="41"/>
      <c r="G630" s="41" t="s">
        <v>280</v>
      </c>
      <c r="H630" s="41"/>
      <c r="I630" s="41"/>
      <c r="J630" s="14">
        <v>75</v>
      </c>
      <c r="K630" s="41"/>
      <c r="L630" s="41"/>
    </row>
    <row r="631" spans="1:12">
      <c r="A631" s="41" t="s">
        <v>36</v>
      </c>
      <c r="B631" s="31" t="s">
        <v>39</v>
      </c>
      <c r="C631" s="41"/>
      <c r="D631" s="41" t="s">
        <v>323</v>
      </c>
      <c r="E631" s="41" t="s">
        <v>324</v>
      </c>
      <c r="F631" s="41"/>
      <c r="G631" s="41" t="s">
        <v>280</v>
      </c>
      <c r="H631" s="41"/>
      <c r="I631" s="41"/>
      <c r="J631" s="14">
        <v>95</v>
      </c>
      <c r="K631" s="41"/>
      <c r="L631" s="41"/>
    </row>
    <row r="632" spans="1:12">
      <c r="A632" s="41" t="s">
        <v>36</v>
      </c>
      <c r="B632" s="31" t="s">
        <v>40</v>
      </c>
      <c r="C632" s="41"/>
      <c r="D632" s="41" t="s">
        <v>323</v>
      </c>
      <c r="E632" s="41" t="s">
        <v>324</v>
      </c>
      <c r="F632" s="41"/>
      <c r="G632" s="41" t="s">
        <v>280</v>
      </c>
      <c r="H632" s="41"/>
      <c r="I632" s="41"/>
      <c r="J632" s="14">
        <v>85</v>
      </c>
      <c r="K632" s="41"/>
      <c r="L632" s="41"/>
    </row>
    <row r="633" spans="1:12">
      <c r="A633" s="41" t="s">
        <v>36</v>
      </c>
      <c r="B633" s="31" t="s">
        <v>41</v>
      </c>
      <c r="C633" s="41"/>
      <c r="D633" s="41" t="s">
        <v>323</v>
      </c>
      <c r="E633" s="41" t="s">
        <v>324</v>
      </c>
      <c r="F633" s="41"/>
      <c r="G633" s="41" t="s">
        <v>280</v>
      </c>
      <c r="H633" s="41"/>
      <c r="I633" s="41"/>
      <c r="J633" s="14">
        <v>65</v>
      </c>
      <c r="K633" s="41"/>
      <c r="L633" s="41"/>
    </row>
    <row r="634" spans="1:12">
      <c r="A634" s="41" t="s">
        <v>36</v>
      </c>
      <c r="B634" s="31" t="s">
        <v>42</v>
      </c>
      <c r="C634" s="41"/>
      <c r="D634" s="41" t="s">
        <v>323</v>
      </c>
      <c r="E634" s="41" t="s">
        <v>324</v>
      </c>
      <c r="F634" s="41"/>
      <c r="G634" s="41" t="s">
        <v>280</v>
      </c>
      <c r="H634" s="41"/>
      <c r="I634" s="41"/>
      <c r="J634" s="14">
        <v>65</v>
      </c>
      <c r="K634" s="41"/>
      <c r="L634" s="41"/>
    </row>
    <row r="635" spans="1:12">
      <c r="A635" s="41" t="s">
        <v>36</v>
      </c>
      <c r="B635" s="31" t="s">
        <v>43</v>
      </c>
      <c r="C635" s="41"/>
      <c r="D635" s="41" t="s">
        <v>323</v>
      </c>
      <c r="E635" s="41" t="s">
        <v>324</v>
      </c>
      <c r="F635" s="41"/>
      <c r="G635" s="41" t="s">
        <v>280</v>
      </c>
      <c r="H635" s="41"/>
      <c r="I635" s="41"/>
      <c r="J635" s="14">
        <v>65</v>
      </c>
      <c r="K635" s="41"/>
      <c r="L635" s="41"/>
    </row>
    <row r="636" spans="1:12">
      <c r="A636" s="41" t="s">
        <v>36</v>
      </c>
      <c r="B636" s="31" t="s">
        <v>44</v>
      </c>
      <c r="C636" s="41"/>
      <c r="D636" s="41" t="s">
        <v>323</v>
      </c>
      <c r="E636" s="41" t="s">
        <v>324</v>
      </c>
      <c r="F636" s="41"/>
      <c r="G636" s="41" t="s">
        <v>280</v>
      </c>
      <c r="H636" s="41"/>
      <c r="I636" s="41"/>
      <c r="J636" s="14">
        <v>75</v>
      </c>
      <c r="K636" s="41"/>
      <c r="L636" s="41"/>
    </row>
    <row r="637" spans="1:12">
      <c r="A637" s="41" t="s">
        <v>36</v>
      </c>
      <c r="B637" s="31" t="s">
        <v>45</v>
      </c>
      <c r="C637" s="41"/>
      <c r="D637" s="41" t="s">
        <v>323</v>
      </c>
      <c r="E637" s="41" t="s">
        <v>324</v>
      </c>
      <c r="F637" s="41"/>
      <c r="G637" s="41" t="s">
        <v>280</v>
      </c>
      <c r="H637" s="41"/>
      <c r="I637" s="41"/>
      <c r="J637" s="14">
        <v>67</v>
      </c>
      <c r="K637" s="41"/>
      <c r="L637" s="41"/>
    </row>
    <row r="638" spans="1:12">
      <c r="A638" s="41" t="s">
        <v>36</v>
      </c>
      <c r="B638" s="31" t="s">
        <v>46</v>
      </c>
      <c r="C638" s="41"/>
      <c r="D638" s="41" t="s">
        <v>323</v>
      </c>
      <c r="E638" s="41" t="s">
        <v>324</v>
      </c>
      <c r="F638" s="41"/>
      <c r="G638" s="41" t="s">
        <v>280</v>
      </c>
      <c r="H638" s="41"/>
      <c r="I638" s="41"/>
      <c r="J638" s="14">
        <v>65</v>
      </c>
      <c r="K638" s="41"/>
      <c r="L638" s="41"/>
    </row>
    <row r="639" spans="1:12">
      <c r="A639" s="41" t="s">
        <v>36</v>
      </c>
      <c r="B639" s="31" t="s">
        <v>47</v>
      </c>
      <c r="C639" s="41"/>
      <c r="D639" s="41" t="s">
        <v>323</v>
      </c>
      <c r="E639" s="41" t="s">
        <v>324</v>
      </c>
      <c r="F639" s="41"/>
      <c r="G639" s="41" t="s">
        <v>280</v>
      </c>
      <c r="H639" s="41"/>
      <c r="I639" s="41"/>
      <c r="J639" s="14">
        <v>65</v>
      </c>
      <c r="K639" s="41"/>
      <c r="L639" s="41"/>
    </row>
    <row r="640" spans="1:12">
      <c r="A640" s="41" t="s">
        <v>36</v>
      </c>
      <c r="B640" s="31" t="s">
        <v>48</v>
      </c>
      <c r="C640" s="41"/>
      <c r="D640" s="41" t="s">
        <v>323</v>
      </c>
      <c r="E640" s="41" t="s">
        <v>324</v>
      </c>
      <c r="F640" s="41"/>
      <c r="G640" s="41" t="s">
        <v>280</v>
      </c>
      <c r="H640" s="41"/>
      <c r="I640" s="41"/>
      <c r="J640" s="14">
        <v>61.8</v>
      </c>
      <c r="K640" s="41"/>
      <c r="L640" s="41"/>
    </row>
    <row r="641" spans="1:12">
      <c r="A641" s="41" t="s">
        <v>36</v>
      </c>
      <c r="B641" s="31" t="s">
        <v>49</v>
      </c>
      <c r="C641" s="41"/>
      <c r="D641" s="41" t="s">
        <v>323</v>
      </c>
      <c r="E641" s="41" t="s">
        <v>324</v>
      </c>
      <c r="F641" s="41"/>
      <c r="G641" s="41" t="s">
        <v>280</v>
      </c>
      <c r="H641" s="41"/>
      <c r="I641" s="41"/>
      <c r="J641" s="14">
        <v>65</v>
      </c>
      <c r="K641" s="41"/>
      <c r="L641" s="41"/>
    </row>
    <row r="642" spans="1:12">
      <c r="A642" s="41" t="s">
        <v>36</v>
      </c>
      <c r="B642" s="31" t="s">
        <v>50</v>
      </c>
      <c r="C642" s="41"/>
      <c r="D642" s="41" t="s">
        <v>323</v>
      </c>
      <c r="E642" s="41" t="s">
        <v>324</v>
      </c>
      <c r="F642" s="41"/>
      <c r="G642" s="41" t="s">
        <v>280</v>
      </c>
      <c r="H642" s="41"/>
      <c r="I642" s="41"/>
      <c r="J642" s="14">
        <v>65</v>
      </c>
      <c r="K642" s="41"/>
      <c r="L642" s="41"/>
    </row>
    <row r="643" spans="1:12">
      <c r="A643" s="41" t="s">
        <v>36</v>
      </c>
      <c r="B643" s="31" t="s">
        <v>51</v>
      </c>
      <c r="C643" s="41"/>
      <c r="D643" s="41" t="s">
        <v>323</v>
      </c>
      <c r="E643" s="41" t="s">
        <v>324</v>
      </c>
      <c r="F643" s="41"/>
      <c r="G643" s="41" t="s">
        <v>280</v>
      </c>
      <c r="H643" s="41"/>
      <c r="I643" s="41"/>
      <c r="J643" s="14">
        <v>65</v>
      </c>
      <c r="K643" s="41"/>
      <c r="L643" s="41"/>
    </row>
    <row r="644" spans="1:12">
      <c r="A644" s="41" t="s">
        <v>36</v>
      </c>
      <c r="B644" s="31" t="s">
        <v>52</v>
      </c>
      <c r="C644" s="41"/>
      <c r="D644" s="41" t="s">
        <v>323</v>
      </c>
      <c r="E644" s="41" t="s">
        <v>324</v>
      </c>
      <c r="F644" s="41"/>
      <c r="G644" s="41" t="s">
        <v>280</v>
      </c>
      <c r="H644" s="41"/>
      <c r="I644" s="41"/>
      <c r="J644" s="14">
        <v>65</v>
      </c>
      <c r="K644" s="41"/>
      <c r="L644" s="41"/>
    </row>
    <row r="645" spans="1:12">
      <c r="A645" s="41" t="s">
        <v>36</v>
      </c>
      <c r="B645" s="31" t="s">
        <v>53</v>
      </c>
      <c r="C645" s="41"/>
      <c r="D645" s="41" t="s">
        <v>323</v>
      </c>
      <c r="E645" s="41" t="s">
        <v>324</v>
      </c>
      <c r="F645" s="41"/>
      <c r="G645" s="41" t="s">
        <v>280</v>
      </c>
      <c r="H645" s="41"/>
      <c r="I645" s="41"/>
      <c r="J645" s="14">
        <v>75</v>
      </c>
      <c r="K645" s="41"/>
      <c r="L645" s="41"/>
    </row>
    <row r="646" spans="1:12">
      <c r="A646" s="41" t="s">
        <v>36</v>
      </c>
      <c r="B646" s="31" t="s">
        <v>54</v>
      </c>
      <c r="C646" s="41"/>
      <c r="D646" s="41" t="s">
        <v>323</v>
      </c>
      <c r="E646" s="41" t="s">
        <v>324</v>
      </c>
      <c r="F646" s="41"/>
      <c r="G646" s="41" t="s">
        <v>280</v>
      </c>
      <c r="H646" s="41"/>
      <c r="I646" s="41"/>
      <c r="J646" s="14">
        <v>65</v>
      </c>
      <c r="K646" s="41"/>
      <c r="L646" s="41"/>
    </row>
    <row r="647" spans="1:12">
      <c r="A647" s="41" t="s">
        <v>36</v>
      </c>
      <c r="B647" s="31" t="s">
        <v>55</v>
      </c>
      <c r="C647" s="41"/>
      <c r="D647" s="41" t="s">
        <v>323</v>
      </c>
      <c r="E647" s="41" t="s">
        <v>324</v>
      </c>
      <c r="F647" s="41"/>
      <c r="G647" s="41" t="s">
        <v>280</v>
      </c>
      <c r="H647" s="41"/>
      <c r="I647" s="41"/>
      <c r="J647" s="14">
        <v>65</v>
      </c>
      <c r="K647" s="41"/>
      <c r="L647" s="41"/>
    </row>
    <row r="648" spans="1:12">
      <c r="A648" s="41" t="s">
        <v>36</v>
      </c>
      <c r="B648" s="31" t="s">
        <v>56</v>
      </c>
      <c r="C648" s="41"/>
      <c r="D648" s="41" t="s">
        <v>323</v>
      </c>
      <c r="E648" s="41" t="s">
        <v>324</v>
      </c>
      <c r="F648" s="41"/>
      <c r="G648" s="41" t="s">
        <v>280</v>
      </c>
      <c r="H648" s="41"/>
      <c r="I648" s="41"/>
      <c r="J648" s="14">
        <v>65</v>
      </c>
      <c r="K648" s="41"/>
      <c r="L648" s="41"/>
    </row>
    <row r="649" spans="1:12">
      <c r="A649" s="41" t="s">
        <v>36</v>
      </c>
      <c r="B649" s="31" t="s">
        <v>57</v>
      </c>
      <c r="C649" s="41"/>
      <c r="D649" s="41" t="s">
        <v>323</v>
      </c>
      <c r="E649" s="41" t="s">
        <v>324</v>
      </c>
      <c r="F649" s="41"/>
      <c r="G649" s="41" t="s">
        <v>280</v>
      </c>
      <c r="H649" s="41"/>
      <c r="I649" s="41"/>
      <c r="J649" s="14">
        <v>85</v>
      </c>
      <c r="K649" s="41"/>
      <c r="L649" s="41"/>
    </row>
    <row r="650" spans="1:12">
      <c r="A650" s="41" t="s">
        <v>36</v>
      </c>
      <c r="B650" s="31" t="s">
        <v>58</v>
      </c>
      <c r="C650" s="41"/>
      <c r="D650" s="41" t="s">
        <v>323</v>
      </c>
      <c r="E650" s="41" t="s">
        <v>324</v>
      </c>
      <c r="F650" s="41"/>
      <c r="G650" s="41" t="s">
        <v>280</v>
      </c>
      <c r="H650" s="41"/>
      <c r="I650" s="41"/>
      <c r="J650" s="14">
        <v>65</v>
      </c>
      <c r="K650" s="41"/>
      <c r="L650" s="41"/>
    </row>
    <row r="651" spans="1:12">
      <c r="A651" s="41" t="s">
        <v>36</v>
      </c>
      <c r="B651" s="31" t="s">
        <v>59</v>
      </c>
      <c r="C651" s="41"/>
      <c r="D651" s="41" t="s">
        <v>323</v>
      </c>
      <c r="E651" s="41" t="s">
        <v>324</v>
      </c>
      <c r="F651" s="41"/>
      <c r="G651" s="41" t="s">
        <v>280</v>
      </c>
      <c r="H651" s="41"/>
      <c r="I651" s="41"/>
      <c r="J651" s="14">
        <v>85</v>
      </c>
      <c r="K651" s="41"/>
      <c r="L651" s="41"/>
    </row>
    <row r="652" spans="1:12">
      <c r="A652" s="41" t="s">
        <v>36</v>
      </c>
      <c r="B652" s="31" t="s">
        <v>60</v>
      </c>
      <c r="C652" s="41"/>
      <c r="D652" s="41" t="s">
        <v>323</v>
      </c>
      <c r="E652" s="41" t="s">
        <v>324</v>
      </c>
      <c r="F652" s="41"/>
      <c r="G652" s="41" t="s">
        <v>280</v>
      </c>
      <c r="H652" s="41"/>
      <c r="I652" s="41"/>
      <c r="J652" s="14">
        <v>65</v>
      </c>
      <c r="K652" s="41"/>
      <c r="L652" s="41"/>
    </row>
    <row r="653" spans="1:12">
      <c r="A653" s="41" t="s">
        <v>36</v>
      </c>
      <c r="B653" s="31" t="s">
        <v>61</v>
      </c>
      <c r="C653" s="41"/>
      <c r="D653" s="41" t="s">
        <v>323</v>
      </c>
      <c r="E653" s="41" t="s">
        <v>324</v>
      </c>
      <c r="F653" s="41"/>
      <c r="G653" s="41" t="s">
        <v>280</v>
      </c>
      <c r="H653" s="41"/>
      <c r="I653" s="41"/>
      <c r="J653" s="14">
        <v>65</v>
      </c>
      <c r="K653" s="41"/>
      <c r="L653" s="41"/>
    </row>
    <row r="654" spans="1:12">
      <c r="A654" s="41" t="s">
        <v>36</v>
      </c>
      <c r="B654" s="31" t="s">
        <v>62</v>
      </c>
      <c r="C654" s="41"/>
      <c r="D654" s="41" t="s">
        <v>323</v>
      </c>
      <c r="E654" s="41" t="s">
        <v>324</v>
      </c>
      <c r="F654" s="41"/>
      <c r="G654" s="41" t="s">
        <v>280</v>
      </c>
      <c r="H654" s="41"/>
      <c r="I654" s="41"/>
      <c r="J654" s="14">
        <v>66.6666666666667</v>
      </c>
      <c r="K654" s="41"/>
      <c r="L654" s="41"/>
    </row>
    <row r="655" spans="1:12">
      <c r="A655" s="41" t="s">
        <v>36</v>
      </c>
      <c r="B655" s="31" t="s">
        <v>63</v>
      </c>
      <c r="C655" s="41"/>
      <c r="D655" s="41" t="s">
        <v>323</v>
      </c>
      <c r="E655" s="41" t="s">
        <v>324</v>
      </c>
      <c r="F655" s="41"/>
      <c r="G655" s="41" t="s">
        <v>280</v>
      </c>
      <c r="H655" s="41"/>
      <c r="I655" s="41"/>
      <c r="J655" s="14">
        <v>65</v>
      </c>
      <c r="K655" s="41"/>
      <c r="L655" s="41"/>
    </row>
    <row r="656" spans="1:12">
      <c r="A656" s="41" t="s">
        <v>36</v>
      </c>
      <c r="B656" s="31" t="s">
        <v>64</v>
      </c>
      <c r="C656" s="41"/>
      <c r="D656" s="41" t="s">
        <v>323</v>
      </c>
      <c r="E656" s="41" t="s">
        <v>324</v>
      </c>
      <c r="F656" s="41"/>
      <c r="G656" s="41" t="s">
        <v>280</v>
      </c>
      <c r="H656" s="41"/>
      <c r="I656" s="41"/>
      <c r="J656" s="14">
        <v>65</v>
      </c>
      <c r="K656" s="41"/>
      <c r="L656" s="41"/>
    </row>
    <row r="657" spans="1:12">
      <c r="A657" s="41" t="s">
        <v>36</v>
      </c>
      <c r="B657" s="31" t="s">
        <v>65</v>
      </c>
      <c r="C657" s="41"/>
      <c r="D657" s="41" t="s">
        <v>323</v>
      </c>
      <c r="E657" s="41" t="s">
        <v>324</v>
      </c>
      <c r="F657" s="41"/>
      <c r="G657" s="41" t="s">
        <v>280</v>
      </c>
      <c r="H657" s="41"/>
      <c r="I657" s="41"/>
      <c r="J657" s="14">
        <v>75</v>
      </c>
      <c r="K657" s="41"/>
      <c r="L657" s="41"/>
    </row>
    <row r="658" spans="1:12">
      <c r="A658" s="41" t="s">
        <v>36</v>
      </c>
      <c r="B658" s="31" t="s">
        <v>66</v>
      </c>
      <c r="C658" s="41"/>
      <c r="D658" s="41" t="s">
        <v>323</v>
      </c>
      <c r="E658" s="41" t="s">
        <v>324</v>
      </c>
      <c r="F658" s="41"/>
      <c r="G658" s="41" t="s">
        <v>280</v>
      </c>
      <c r="H658" s="41"/>
      <c r="I658" s="41"/>
      <c r="J658" s="14">
        <v>0</v>
      </c>
      <c r="K658" s="41"/>
      <c r="L658" s="41"/>
    </row>
    <row r="659" spans="1:12">
      <c r="A659" s="41" t="s">
        <v>36</v>
      </c>
      <c r="B659" s="31" t="s">
        <v>67</v>
      </c>
      <c r="C659" s="41"/>
      <c r="D659" s="41" t="s">
        <v>323</v>
      </c>
      <c r="E659" s="41" t="s">
        <v>324</v>
      </c>
      <c r="F659" s="41"/>
      <c r="G659" s="41" t="s">
        <v>280</v>
      </c>
      <c r="H659" s="41"/>
      <c r="I659" s="41"/>
      <c r="J659" s="14">
        <v>65</v>
      </c>
      <c r="K659" s="41"/>
      <c r="L659" s="41"/>
    </row>
    <row r="660" spans="1:12">
      <c r="A660" s="41" t="s">
        <v>36</v>
      </c>
      <c r="B660" s="31" t="s">
        <v>68</v>
      </c>
      <c r="C660" s="41"/>
      <c r="D660" s="41" t="s">
        <v>323</v>
      </c>
      <c r="E660" s="41" t="s">
        <v>324</v>
      </c>
      <c r="F660" s="41"/>
      <c r="G660" s="41" t="s">
        <v>280</v>
      </c>
      <c r="H660" s="41"/>
      <c r="I660" s="41"/>
      <c r="J660" s="14">
        <v>75</v>
      </c>
      <c r="K660" s="41"/>
      <c r="L660" s="41"/>
    </row>
    <row r="661" spans="1:12">
      <c r="A661" s="41" t="s">
        <v>69</v>
      </c>
      <c r="B661" s="31" t="s">
        <v>70</v>
      </c>
      <c r="C661" s="41"/>
      <c r="D661" s="41" t="s">
        <v>323</v>
      </c>
      <c r="E661" s="41" t="s">
        <v>324</v>
      </c>
      <c r="F661" s="41"/>
      <c r="G661" s="41" t="s">
        <v>280</v>
      </c>
      <c r="H661" s="41"/>
      <c r="I661" s="41"/>
      <c r="J661" s="14">
        <v>75</v>
      </c>
      <c r="K661" s="41"/>
      <c r="L661" s="41"/>
    </row>
    <row r="662" spans="1:12">
      <c r="A662" s="41" t="s">
        <v>69</v>
      </c>
      <c r="B662" s="31" t="s">
        <v>71</v>
      </c>
      <c r="C662" s="41"/>
      <c r="D662" s="41" t="s">
        <v>323</v>
      </c>
      <c r="E662" s="41" t="s">
        <v>324</v>
      </c>
      <c r="F662" s="41"/>
      <c r="G662" s="41" t="s">
        <v>280</v>
      </c>
      <c r="H662" s="41"/>
      <c r="I662" s="41"/>
      <c r="J662" s="14">
        <v>75</v>
      </c>
      <c r="K662" s="41"/>
      <c r="L662" s="41"/>
    </row>
    <row r="663" spans="1:12">
      <c r="A663" s="41" t="s">
        <v>69</v>
      </c>
      <c r="B663" s="31" t="s">
        <v>72</v>
      </c>
      <c r="C663" s="41"/>
      <c r="D663" s="41" t="s">
        <v>323</v>
      </c>
      <c r="E663" s="41" t="s">
        <v>324</v>
      </c>
      <c r="F663" s="41"/>
      <c r="G663" s="41" t="s">
        <v>280</v>
      </c>
      <c r="H663" s="41"/>
      <c r="I663" s="41"/>
      <c r="J663" s="14">
        <v>85</v>
      </c>
      <c r="K663" s="41"/>
      <c r="L663" s="41"/>
    </row>
    <row r="664" spans="1:12">
      <c r="A664" s="41" t="s">
        <v>69</v>
      </c>
      <c r="B664" s="31" t="s">
        <v>73</v>
      </c>
      <c r="C664" s="41"/>
      <c r="D664" s="41" t="s">
        <v>323</v>
      </c>
      <c r="E664" s="41" t="s">
        <v>324</v>
      </c>
      <c r="F664" s="41"/>
      <c r="G664" s="41" t="s">
        <v>280</v>
      </c>
      <c r="H664" s="41"/>
      <c r="I664" s="41"/>
      <c r="J664" s="14">
        <v>66.6</v>
      </c>
      <c r="K664" s="41"/>
      <c r="L664" s="41"/>
    </row>
    <row r="665" spans="1:12">
      <c r="A665" s="41" t="s">
        <v>69</v>
      </c>
      <c r="B665" s="31" t="s">
        <v>74</v>
      </c>
      <c r="C665" s="41"/>
      <c r="D665" s="41" t="s">
        <v>323</v>
      </c>
      <c r="E665" s="41" t="s">
        <v>324</v>
      </c>
      <c r="F665" s="41"/>
      <c r="G665" s="41" t="s">
        <v>280</v>
      </c>
      <c r="H665" s="41"/>
      <c r="I665" s="41"/>
      <c r="J665" s="14">
        <v>85</v>
      </c>
      <c r="K665" s="41"/>
      <c r="L665" s="41"/>
    </row>
    <row r="666" spans="1:12">
      <c r="A666" s="41" t="s">
        <v>69</v>
      </c>
      <c r="B666" s="31" t="s">
        <v>75</v>
      </c>
      <c r="C666" s="41"/>
      <c r="D666" s="41" t="s">
        <v>323</v>
      </c>
      <c r="E666" s="41" t="s">
        <v>324</v>
      </c>
      <c r="F666" s="41"/>
      <c r="G666" s="41" t="s">
        <v>280</v>
      </c>
      <c r="H666" s="41"/>
      <c r="I666" s="41"/>
      <c r="J666" s="14">
        <v>65</v>
      </c>
      <c r="K666" s="41"/>
      <c r="L666" s="41"/>
    </row>
    <row r="667" spans="1:12">
      <c r="A667" s="41" t="s">
        <v>69</v>
      </c>
      <c r="B667" s="31" t="s">
        <v>76</v>
      </c>
      <c r="C667" s="41"/>
      <c r="D667" s="41" t="s">
        <v>323</v>
      </c>
      <c r="E667" s="41" t="s">
        <v>324</v>
      </c>
      <c r="F667" s="41"/>
      <c r="G667" s="41" t="s">
        <v>280</v>
      </c>
      <c r="H667" s="41"/>
      <c r="I667" s="41"/>
      <c r="J667" s="14">
        <v>65</v>
      </c>
      <c r="K667" s="41"/>
      <c r="L667" s="41"/>
    </row>
    <row r="668" spans="1:12">
      <c r="A668" s="41" t="s">
        <v>69</v>
      </c>
      <c r="B668" s="31" t="s">
        <v>77</v>
      </c>
      <c r="C668" s="41"/>
      <c r="D668" s="41" t="s">
        <v>323</v>
      </c>
      <c r="E668" s="41" t="s">
        <v>324</v>
      </c>
      <c r="F668" s="41"/>
      <c r="G668" s="41" t="s">
        <v>280</v>
      </c>
      <c r="H668" s="41"/>
      <c r="I668" s="41"/>
      <c r="J668" s="14">
        <v>65</v>
      </c>
      <c r="K668" s="41"/>
      <c r="L668" s="41"/>
    </row>
    <row r="669" spans="1:12">
      <c r="A669" s="41" t="s">
        <v>69</v>
      </c>
      <c r="B669" s="31" t="s">
        <v>78</v>
      </c>
      <c r="C669" s="41"/>
      <c r="D669" s="41" t="s">
        <v>323</v>
      </c>
      <c r="E669" s="41" t="s">
        <v>324</v>
      </c>
      <c r="F669" s="41"/>
      <c r="G669" s="41" t="s">
        <v>280</v>
      </c>
      <c r="H669" s="41"/>
      <c r="I669" s="41"/>
      <c r="J669" s="14">
        <v>65</v>
      </c>
      <c r="K669" s="41"/>
      <c r="L669" s="41"/>
    </row>
    <row r="670" spans="1:12">
      <c r="A670" s="41" t="s">
        <v>69</v>
      </c>
      <c r="B670" s="31" t="s">
        <v>79</v>
      </c>
      <c r="C670" s="41"/>
      <c r="D670" s="41" t="s">
        <v>323</v>
      </c>
      <c r="E670" s="41" t="s">
        <v>324</v>
      </c>
      <c r="F670" s="41"/>
      <c r="G670" s="41" t="s">
        <v>280</v>
      </c>
      <c r="H670" s="41"/>
      <c r="I670" s="41"/>
      <c r="J670" s="14">
        <v>75</v>
      </c>
      <c r="K670" s="41"/>
      <c r="L670" s="41"/>
    </row>
    <row r="671" spans="1:12">
      <c r="A671" s="41" t="s">
        <v>69</v>
      </c>
      <c r="B671" s="31" t="s">
        <v>80</v>
      </c>
      <c r="C671" s="41"/>
      <c r="D671" s="41" t="s">
        <v>323</v>
      </c>
      <c r="E671" s="41" t="s">
        <v>324</v>
      </c>
      <c r="F671" s="41"/>
      <c r="G671" s="41" t="s">
        <v>280</v>
      </c>
      <c r="H671" s="41"/>
      <c r="I671" s="41"/>
      <c r="J671" s="14">
        <v>93</v>
      </c>
      <c r="K671" s="41"/>
      <c r="L671" s="41"/>
    </row>
    <row r="672" spans="1:12">
      <c r="A672" s="41" t="s">
        <v>69</v>
      </c>
      <c r="B672" s="31" t="s">
        <v>81</v>
      </c>
      <c r="C672" s="41"/>
      <c r="D672" s="41" t="s">
        <v>323</v>
      </c>
      <c r="E672" s="41" t="s">
        <v>324</v>
      </c>
      <c r="F672" s="41"/>
      <c r="G672" s="41" t="s">
        <v>280</v>
      </c>
      <c r="H672" s="41"/>
      <c r="I672" s="41"/>
      <c r="J672" s="14">
        <v>65</v>
      </c>
      <c r="K672" s="41"/>
      <c r="L672" s="41"/>
    </row>
    <row r="673" spans="1:12">
      <c r="A673" s="41" t="s">
        <v>69</v>
      </c>
      <c r="B673" s="31" t="s">
        <v>82</v>
      </c>
      <c r="C673" s="41"/>
      <c r="D673" s="41" t="s">
        <v>323</v>
      </c>
      <c r="E673" s="41" t="s">
        <v>324</v>
      </c>
      <c r="F673" s="41"/>
      <c r="G673" s="41" t="s">
        <v>280</v>
      </c>
      <c r="H673" s="41"/>
      <c r="I673" s="41"/>
      <c r="J673" s="14">
        <v>75</v>
      </c>
      <c r="K673" s="41"/>
      <c r="L673" s="41"/>
    </row>
    <row r="674" spans="1:12">
      <c r="A674" s="41" t="s">
        <v>69</v>
      </c>
      <c r="B674" s="31" t="s">
        <v>83</v>
      </c>
      <c r="C674" s="41"/>
      <c r="D674" s="41" t="s">
        <v>323</v>
      </c>
      <c r="E674" s="41" t="s">
        <v>324</v>
      </c>
      <c r="F674" s="41"/>
      <c r="G674" s="41" t="s">
        <v>280</v>
      </c>
      <c r="H674" s="41"/>
      <c r="I674" s="41"/>
      <c r="J674" s="14">
        <v>50</v>
      </c>
      <c r="K674" s="41"/>
      <c r="L674" s="41"/>
    </row>
    <row r="675" spans="1:12">
      <c r="A675" s="41" t="s">
        <v>69</v>
      </c>
      <c r="B675" s="31" t="s">
        <v>84</v>
      </c>
      <c r="C675" s="41"/>
      <c r="D675" s="41" t="s">
        <v>323</v>
      </c>
      <c r="E675" s="41" t="s">
        <v>324</v>
      </c>
      <c r="F675" s="41"/>
      <c r="G675" s="41" t="s">
        <v>280</v>
      </c>
      <c r="H675" s="41"/>
      <c r="I675" s="41"/>
      <c r="J675" s="14">
        <v>65</v>
      </c>
      <c r="K675" s="41"/>
      <c r="L675" s="41"/>
    </row>
    <row r="676" spans="1:12">
      <c r="A676" s="41" t="s">
        <v>69</v>
      </c>
      <c r="B676" s="31" t="s">
        <v>85</v>
      </c>
      <c r="C676" s="41"/>
      <c r="D676" s="41" t="s">
        <v>323</v>
      </c>
      <c r="E676" s="41" t="s">
        <v>324</v>
      </c>
      <c r="F676" s="41"/>
      <c r="G676" s="41" t="s">
        <v>280</v>
      </c>
      <c r="H676" s="41"/>
      <c r="I676" s="41"/>
      <c r="J676" s="14">
        <v>65</v>
      </c>
      <c r="K676" s="41"/>
      <c r="L676" s="41"/>
    </row>
    <row r="677" spans="1:12">
      <c r="A677" s="41" t="s">
        <v>69</v>
      </c>
      <c r="B677" s="31" t="s">
        <v>86</v>
      </c>
      <c r="C677" s="41"/>
      <c r="D677" s="41" t="s">
        <v>323</v>
      </c>
      <c r="E677" s="41" t="s">
        <v>324</v>
      </c>
      <c r="F677" s="41"/>
      <c r="G677" s="41" t="s">
        <v>280</v>
      </c>
      <c r="H677" s="41"/>
      <c r="I677" s="41"/>
      <c r="J677" s="14">
        <v>65</v>
      </c>
      <c r="K677" s="41"/>
      <c r="L677" s="41"/>
    </row>
    <row r="678" spans="1:12">
      <c r="A678" s="41" t="s">
        <v>69</v>
      </c>
      <c r="B678" s="31" t="s">
        <v>87</v>
      </c>
      <c r="C678" s="41"/>
      <c r="D678" s="41" t="s">
        <v>323</v>
      </c>
      <c r="E678" s="41" t="s">
        <v>324</v>
      </c>
      <c r="F678" s="41"/>
      <c r="G678" s="41" t="s">
        <v>280</v>
      </c>
      <c r="H678" s="41"/>
      <c r="I678" s="41"/>
      <c r="J678" s="14">
        <v>65</v>
      </c>
      <c r="K678" s="41"/>
      <c r="L678" s="41"/>
    </row>
    <row r="679" spans="1:12">
      <c r="A679" s="41" t="s">
        <v>69</v>
      </c>
      <c r="B679" s="31" t="s">
        <v>88</v>
      </c>
      <c r="C679" s="41"/>
      <c r="D679" s="41" t="s">
        <v>323</v>
      </c>
      <c r="E679" s="41" t="s">
        <v>324</v>
      </c>
      <c r="F679" s="41"/>
      <c r="G679" s="41" t="s">
        <v>280</v>
      </c>
      <c r="H679" s="41"/>
      <c r="I679" s="41"/>
      <c r="J679" s="14">
        <v>75</v>
      </c>
      <c r="K679" s="41"/>
      <c r="L679" s="41"/>
    </row>
    <row r="680" spans="1:12">
      <c r="A680" s="41" t="s">
        <v>69</v>
      </c>
      <c r="B680" s="31" t="s">
        <v>89</v>
      </c>
      <c r="C680" s="41"/>
      <c r="D680" s="41" t="s">
        <v>323</v>
      </c>
      <c r="E680" s="41" t="s">
        <v>324</v>
      </c>
      <c r="F680" s="41"/>
      <c r="G680" s="41" t="s">
        <v>280</v>
      </c>
      <c r="H680" s="41"/>
      <c r="I680" s="41"/>
      <c r="J680" s="14">
        <v>67</v>
      </c>
      <c r="K680" s="41"/>
      <c r="L680" s="41"/>
    </row>
    <row r="681" spans="1:12">
      <c r="A681" s="41" t="s">
        <v>69</v>
      </c>
      <c r="B681" s="31" t="s">
        <v>90</v>
      </c>
      <c r="C681" s="41"/>
      <c r="D681" s="41" t="s">
        <v>323</v>
      </c>
      <c r="E681" s="41" t="s">
        <v>324</v>
      </c>
      <c r="F681" s="41"/>
      <c r="G681" s="41" t="s">
        <v>280</v>
      </c>
      <c r="H681" s="41"/>
      <c r="I681" s="41"/>
      <c r="J681" s="14">
        <v>73</v>
      </c>
      <c r="K681" s="41"/>
      <c r="L681" s="41"/>
    </row>
    <row r="682" spans="1:12">
      <c r="A682" s="41" t="s">
        <v>69</v>
      </c>
      <c r="B682" s="31" t="s">
        <v>91</v>
      </c>
      <c r="C682" s="41"/>
      <c r="D682" s="41" t="s">
        <v>323</v>
      </c>
      <c r="E682" s="41" t="s">
        <v>324</v>
      </c>
      <c r="F682" s="41"/>
      <c r="G682" s="41" t="s">
        <v>280</v>
      </c>
      <c r="H682" s="41"/>
      <c r="I682" s="41"/>
      <c r="J682" s="14">
        <v>65</v>
      </c>
      <c r="K682" s="41"/>
      <c r="L682" s="41"/>
    </row>
    <row r="683" spans="1:12">
      <c r="A683" s="41" t="s">
        <v>69</v>
      </c>
      <c r="B683" s="31" t="s">
        <v>92</v>
      </c>
      <c r="C683" s="41"/>
      <c r="D683" s="41" t="s">
        <v>323</v>
      </c>
      <c r="E683" s="41" t="s">
        <v>324</v>
      </c>
      <c r="F683" s="41"/>
      <c r="G683" s="41" t="s">
        <v>280</v>
      </c>
      <c r="H683" s="41"/>
      <c r="I683" s="41"/>
      <c r="J683" s="14">
        <v>65</v>
      </c>
      <c r="K683" s="41"/>
      <c r="L683" s="41"/>
    </row>
    <row r="684" spans="1:12">
      <c r="A684" s="41" t="s">
        <v>69</v>
      </c>
      <c r="B684" s="31" t="s">
        <v>93</v>
      </c>
      <c r="C684" s="41"/>
      <c r="D684" s="41" t="s">
        <v>323</v>
      </c>
      <c r="E684" s="41" t="s">
        <v>324</v>
      </c>
      <c r="F684" s="41"/>
      <c r="G684" s="41" t="s">
        <v>280</v>
      </c>
      <c r="H684" s="41"/>
      <c r="I684" s="41"/>
      <c r="J684" s="14">
        <v>50</v>
      </c>
      <c r="K684" s="41"/>
      <c r="L684" s="41"/>
    </row>
    <row r="685" spans="1:12">
      <c r="A685" s="41" t="s">
        <v>69</v>
      </c>
      <c r="B685" s="31" t="s">
        <v>94</v>
      </c>
      <c r="C685" s="41"/>
      <c r="D685" s="41" t="s">
        <v>323</v>
      </c>
      <c r="E685" s="41" t="s">
        <v>324</v>
      </c>
      <c r="F685" s="41"/>
      <c r="G685" s="41" t="s">
        <v>280</v>
      </c>
      <c r="H685" s="41"/>
      <c r="I685" s="41"/>
      <c r="J685" s="14">
        <v>65</v>
      </c>
      <c r="K685" s="41"/>
      <c r="L685" s="41"/>
    </row>
    <row r="686" spans="1:12">
      <c r="A686" s="41" t="s">
        <v>69</v>
      </c>
      <c r="B686" s="31" t="s">
        <v>95</v>
      </c>
      <c r="C686" s="41"/>
      <c r="D686" s="41" t="s">
        <v>323</v>
      </c>
      <c r="E686" s="41" t="s">
        <v>324</v>
      </c>
      <c r="F686" s="41"/>
      <c r="G686" s="41" t="s">
        <v>280</v>
      </c>
      <c r="H686" s="41"/>
      <c r="I686" s="41"/>
      <c r="J686" s="14">
        <v>65</v>
      </c>
      <c r="K686" s="41"/>
      <c r="L686" s="41"/>
    </row>
    <row r="687" spans="1:12">
      <c r="A687" s="41" t="s">
        <v>69</v>
      </c>
      <c r="B687" s="31" t="s">
        <v>96</v>
      </c>
      <c r="C687" s="41"/>
      <c r="D687" s="41" t="s">
        <v>323</v>
      </c>
      <c r="E687" s="41" t="s">
        <v>324</v>
      </c>
      <c r="F687" s="41"/>
      <c r="G687" s="41" t="s">
        <v>280</v>
      </c>
      <c r="H687" s="41"/>
      <c r="I687" s="41"/>
      <c r="J687" s="14">
        <v>65</v>
      </c>
      <c r="K687" s="41"/>
      <c r="L687" s="41"/>
    </row>
    <row r="688" spans="1:12">
      <c r="A688" s="41" t="s">
        <v>69</v>
      </c>
      <c r="B688" s="31" t="s">
        <v>97</v>
      </c>
      <c r="C688" s="41"/>
      <c r="D688" s="41" t="s">
        <v>323</v>
      </c>
      <c r="E688" s="41" t="s">
        <v>324</v>
      </c>
      <c r="F688" s="41"/>
      <c r="G688" s="41" t="s">
        <v>280</v>
      </c>
      <c r="H688" s="41"/>
      <c r="I688" s="41"/>
      <c r="J688" s="14">
        <v>65</v>
      </c>
      <c r="K688" s="41"/>
      <c r="L688" s="41"/>
    </row>
    <row r="689" spans="1:12">
      <c r="A689" s="41" t="s">
        <v>69</v>
      </c>
      <c r="B689" s="31" t="s">
        <v>98</v>
      </c>
      <c r="C689" s="41"/>
      <c r="D689" s="41" t="s">
        <v>323</v>
      </c>
      <c r="E689" s="41" t="s">
        <v>324</v>
      </c>
      <c r="F689" s="41"/>
      <c r="G689" s="41" t="s">
        <v>280</v>
      </c>
      <c r="H689" s="41"/>
      <c r="I689" s="41"/>
      <c r="J689" s="14">
        <v>69</v>
      </c>
      <c r="K689" s="41"/>
      <c r="L689" s="41"/>
    </row>
    <row r="690" spans="1:12">
      <c r="A690" s="41" t="s">
        <v>69</v>
      </c>
      <c r="B690" s="31" t="s">
        <v>99</v>
      </c>
      <c r="C690" s="41"/>
      <c r="D690" s="41" t="s">
        <v>323</v>
      </c>
      <c r="E690" s="41" t="s">
        <v>324</v>
      </c>
      <c r="F690" s="41"/>
      <c r="G690" s="41" t="s">
        <v>280</v>
      </c>
      <c r="H690" s="41"/>
      <c r="I690" s="41"/>
      <c r="J690" s="14">
        <v>65</v>
      </c>
      <c r="K690" s="41"/>
      <c r="L690" s="41"/>
    </row>
    <row r="691" spans="1:12">
      <c r="A691" s="41" t="s">
        <v>69</v>
      </c>
      <c r="B691" s="31" t="s">
        <v>100</v>
      </c>
      <c r="C691" s="41"/>
      <c r="D691" s="41" t="s">
        <v>323</v>
      </c>
      <c r="E691" s="41" t="s">
        <v>324</v>
      </c>
      <c r="F691" s="41"/>
      <c r="G691" s="41" t="s">
        <v>280</v>
      </c>
      <c r="H691" s="41"/>
      <c r="I691" s="41"/>
      <c r="J691" s="14">
        <v>65</v>
      </c>
      <c r="K691" s="41"/>
      <c r="L691" s="41"/>
    </row>
    <row r="692" spans="1:12">
      <c r="A692" s="41" t="s">
        <v>101</v>
      </c>
      <c r="B692" s="41" t="s">
        <v>102</v>
      </c>
      <c r="C692" s="41"/>
      <c r="D692" s="41" t="s">
        <v>323</v>
      </c>
      <c r="E692" s="41" t="s">
        <v>324</v>
      </c>
      <c r="F692" s="41"/>
      <c r="G692" s="41" t="s">
        <v>280</v>
      </c>
      <c r="H692" s="41"/>
      <c r="I692" s="41"/>
      <c r="J692" s="14">
        <v>65</v>
      </c>
      <c r="K692" s="41"/>
      <c r="L692" s="41"/>
    </row>
    <row r="693" spans="1:12">
      <c r="A693" s="41" t="s">
        <v>101</v>
      </c>
      <c r="B693" s="41" t="s">
        <v>103</v>
      </c>
      <c r="C693" s="41"/>
      <c r="D693" s="41" t="s">
        <v>323</v>
      </c>
      <c r="E693" s="41" t="s">
        <v>324</v>
      </c>
      <c r="F693" s="41"/>
      <c r="G693" s="41" t="s">
        <v>280</v>
      </c>
      <c r="H693" s="41"/>
      <c r="I693" s="41"/>
      <c r="J693" s="14">
        <v>65</v>
      </c>
      <c r="K693" s="41"/>
      <c r="L693" s="41"/>
    </row>
    <row r="694" spans="1:12">
      <c r="A694" s="41" t="s">
        <v>101</v>
      </c>
      <c r="B694" s="41" t="s">
        <v>104</v>
      </c>
      <c r="C694" s="41"/>
      <c r="D694" s="41" t="s">
        <v>323</v>
      </c>
      <c r="E694" s="41" t="s">
        <v>324</v>
      </c>
      <c r="F694" s="41"/>
      <c r="G694" s="41" t="s">
        <v>280</v>
      </c>
      <c r="H694" s="41"/>
      <c r="I694" s="41"/>
      <c r="J694" s="14">
        <v>85</v>
      </c>
      <c r="K694" s="41"/>
      <c r="L694" s="41"/>
    </row>
    <row r="695" spans="1:12">
      <c r="A695" s="41" t="s">
        <v>101</v>
      </c>
      <c r="B695" s="41" t="s">
        <v>105</v>
      </c>
      <c r="C695" s="41"/>
      <c r="D695" s="41" t="s">
        <v>323</v>
      </c>
      <c r="E695" s="41" t="s">
        <v>324</v>
      </c>
      <c r="F695" s="41"/>
      <c r="G695" s="41" t="s">
        <v>280</v>
      </c>
      <c r="H695" s="41"/>
      <c r="I695" s="41"/>
      <c r="J695" s="14">
        <v>65</v>
      </c>
      <c r="K695" s="41"/>
      <c r="L695" s="41"/>
    </row>
    <row r="696" spans="1:12">
      <c r="A696" s="41" t="s">
        <v>101</v>
      </c>
      <c r="B696" s="41" t="s">
        <v>106</v>
      </c>
      <c r="C696" s="41"/>
      <c r="D696" s="41" t="s">
        <v>323</v>
      </c>
      <c r="E696" s="41" t="s">
        <v>324</v>
      </c>
      <c r="F696" s="41"/>
      <c r="G696" s="41" t="s">
        <v>280</v>
      </c>
      <c r="H696" s="41"/>
      <c r="I696" s="41"/>
      <c r="J696" s="14">
        <v>65</v>
      </c>
      <c r="K696" s="41"/>
      <c r="L696" s="41"/>
    </row>
    <row r="697" spans="1:12">
      <c r="A697" s="41" t="s">
        <v>101</v>
      </c>
      <c r="B697" s="41" t="s">
        <v>107</v>
      </c>
      <c r="C697" s="41"/>
      <c r="D697" s="41" t="s">
        <v>323</v>
      </c>
      <c r="E697" s="41" t="s">
        <v>324</v>
      </c>
      <c r="F697" s="41"/>
      <c r="G697" s="41" t="s">
        <v>280</v>
      </c>
      <c r="H697" s="41"/>
      <c r="I697" s="41"/>
      <c r="J697" s="14">
        <v>85</v>
      </c>
      <c r="K697" s="41"/>
      <c r="L697" s="41"/>
    </row>
    <row r="698" spans="1:12">
      <c r="A698" s="41" t="s">
        <v>101</v>
      </c>
      <c r="B698" s="41" t="s">
        <v>108</v>
      </c>
      <c r="C698" s="41"/>
      <c r="D698" s="41" t="s">
        <v>323</v>
      </c>
      <c r="E698" s="41" t="s">
        <v>324</v>
      </c>
      <c r="F698" s="41"/>
      <c r="G698" s="41" t="s">
        <v>280</v>
      </c>
      <c r="H698" s="41"/>
      <c r="I698" s="41"/>
      <c r="J698" s="14">
        <v>65</v>
      </c>
      <c r="K698" s="41"/>
      <c r="L698" s="41"/>
    </row>
    <row r="699" spans="1:12">
      <c r="A699" s="41" t="s">
        <v>101</v>
      </c>
      <c r="B699" s="41" t="s">
        <v>109</v>
      </c>
      <c r="C699" s="41"/>
      <c r="D699" s="41" t="s">
        <v>323</v>
      </c>
      <c r="E699" s="41" t="s">
        <v>324</v>
      </c>
      <c r="F699" s="41"/>
      <c r="G699" s="41" t="s">
        <v>280</v>
      </c>
      <c r="H699" s="41"/>
      <c r="I699" s="41"/>
      <c r="J699" s="14">
        <v>65</v>
      </c>
      <c r="K699" s="41"/>
      <c r="L699" s="41"/>
    </row>
    <row r="700" spans="1:12">
      <c r="A700" s="41" t="s">
        <v>101</v>
      </c>
      <c r="B700" s="41" t="s">
        <v>110</v>
      </c>
      <c r="C700" s="41"/>
      <c r="D700" s="41" t="s">
        <v>323</v>
      </c>
      <c r="E700" s="41" t="s">
        <v>324</v>
      </c>
      <c r="F700" s="41"/>
      <c r="G700" s="41" t="s">
        <v>280</v>
      </c>
      <c r="H700" s="41"/>
      <c r="I700" s="41"/>
      <c r="J700" s="14">
        <v>65</v>
      </c>
      <c r="K700" s="41"/>
      <c r="L700" s="41"/>
    </row>
    <row r="701" spans="1:12">
      <c r="A701" s="41" t="s">
        <v>101</v>
      </c>
      <c r="B701" s="41" t="s">
        <v>111</v>
      </c>
      <c r="C701" s="41"/>
      <c r="D701" s="41" t="s">
        <v>323</v>
      </c>
      <c r="E701" s="41" t="s">
        <v>324</v>
      </c>
      <c r="F701" s="41"/>
      <c r="G701" s="41" t="s">
        <v>280</v>
      </c>
      <c r="H701" s="41"/>
      <c r="I701" s="41"/>
      <c r="J701" s="14">
        <v>75</v>
      </c>
      <c r="K701" s="41"/>
      <c r="L701" s="41"/>
    </row>
    <row r="702" spans="1:12">
      <c r="A702" s="41" t="s">
        <v>101</v>
      </c>
      <c r="B702" s="41" t="s">
        <v>112</v>
      </c>
      <c r="C702" s="41"/>
      <c r="D702" s="41" t="s">
        <v>323</v>
      </c>
      <c r="E702" s="41" t="s">
        <v>324</v>
      </c>
      <c r="F702" s="41"/>
      <c r="G702" s="41" t="s">
        <v>280</v>
      </c>
      <c r="H702" s="41"/>
      <c r="I702" s="41"/>
      <c r="J702" s="14">
        <v>65</v>
      </c>
      <c r="K702" s="41"/>
      <c r="L702" s="41"/>
    </row>
    <row r="703" spans="1:12">
      <c r="A703" s="41" t="s">
        <v>101</v>
      </c>
      <c r="B703" s="41" t="s">
        <v>113</v>
      </c>
      <c r="C703" s="41"/>
      <c r="D703" s="41" t="s">
        <v>323</v>
      </c>
      <c r="E703" s="41" t="s">
        <v>324</v>
      </c>
      <c r="F703" s="41"/>
      <c r="G703" s="41" t="s">
        <v>280</v>
      </c>
      <c r="H703" s="41"/>
      <c r="I703" s="41"/>
      <c r="J703" s="14">
        <v>75</v>
      </c>
      <c r="K703" s="41"/>
      <c r="L703" s="41"/>
    </row>
    <row r="704" spans="1:12">
      <c r="A704" s="41" t="s">
        <v>101</v>
      </c>
      <c r="B704" s="41" t="s">
        <v>114</v>
      </c>
      <c r="C704" s="41"/>
      <c r="D704" s="41" t="s">
        <v>323</v>
      </c>
      <c r="E704" s="41" t="s">
        <v>324</v>
      </c>
      <c r="F704" s="41"/>
      <c r="G704" s="41" t="s">
        <v>280</v>
      </c>
      <c r="H704" s="41"/>
      <c r="I704" s="41"/>
      <c r="J704" s="14">
        <v>65</v>
      </c>
      <c r="K704" s="41"/>
      <c r="L704" s="41"/>
    </row>
    <row r="705" spans="1:12">
      <c r="A705" s="41" t="s">
        <v>101</v>
      </c>
      <c r="B705" s="41" t="s">
        <v>115</v>
      </c>
      <c r="C705" s="41"/>
      <c r="D705" s="41" t="s">
        <v>323</v>
      </c>
      <c r="E705" s="41" t="s">
        <v>324</v>
      </c>
      <c r="F705" s="41"/>
      <c r="G705" s="41" t="s">
        <v>280</v>
      </c>
      <c r="H705" s="41"/>
      <c r="I705" s="41"/>
      <c r="J705" s="14">
        <v>75</v>
      </c>
      <c r="K705" s="41"/>
      <c r="L705" s="41"/>
    </row>
    <row r="706" spans="1:12">
      <c r="A706" s="41" t="s">
        <v>101</v>
      </c>
      <c r="B706" s="41" t="s">
        <v>116</v>
      </c>
      <c r="C706" s="41"/>
      <c r="D706" s="41" t="s">
        <v>323</v>
      </c>
      <c r="E706" s="41" t="s">
        <v>324</v>
      </c>
      <c r="F706" s="41"/>
      <c r="G706" s="41" t="s">
        <v>280</v>
      </c>
      <c r="H706" s="41"/>
      <c r="I706" s="41"/>
      <c r="J706" s="14">
        <v>65</v>
      </c>
      <c r="K706" s="41"/>
      <c r="L706" s="41"/>
    </row>
    <row r="707" spans="1:12">
      <c r="A707" s="41" t="s">
        <v>101</v>
      </c>
      <c r="B707" s="41" t="s">
        <v>117</v>
      </c>
      <c r="C707" s="41"/>
      <c r="D707" s="41" t="s">
        <v>323</v>
      </c>
      <c r="E707" s="41" t="s">
        <v>324</v>
      </c>
      <c r="F707" s="41"/>
      <c r="G707" s="41" t="s">
        <v>280</v>
      </c>
      <c r="H707" s="41"/>
      <c r="I707" s="41"/>
      <c r="J707" s="14">
        <v>65</v>
      </c>
      <c r="K707" s="41"/>
      <c r="L707" s="41"/>
    </row>
    <row r="708" spans="1:12">
      <c r="A708" s="41" t="s">
        <v>101</v>
      </c>
      <c r="B708" s="41" t="s">
        <v>118</v>
      </c>
      <c r="C708" s="41"/>
      <c r="D708" s="41" t="s">
        <v>323</v>
      </c>
      <c r="E708" s="41" t="s">
        <v>324</v>
      </c>
      <c r="F708" s="41"/>
      <c r="G708" s="41" t="s">
        <v>280</v>
      </c>
      <c r="H708" s="41"/>
      <c r="I708" s="41"/>
      <c r="J708" s="14">
        <v>65</v>
      </c>
      <c r="K708" s="41"/>
      <c r="L708" s="41"/>
    </row>
    <row r="709" spans="1:12">
      <c r="A709" s="41" t="s">
        <v>101</v>
      </c>
      <c r="B709" s="41" t="s">
        <v>119</v>
      </c>
      <c r="C709" s="41"/>
      <c r="D709" s="41" t="s">
        <v>323</v>
      </c>
      <c r="E709" s="41" t="s">
        <v>324</v>
      </c>
      <c r="F709" s="41"/>
      <c r="G709" s="41" t="s">
        <v>280</v>
      </c>
      <c r="H709" s="41"/>
      <c r="I709" s="41"/>
      <c r="J709" s="14">
        <v>65</v>
      </c>
      <c r="K709" s="41"/>
      <c r="L709" s="41"/>
    </row>
    <row r="710" spans="1:12">
      <c r="A710" s="41" t="s">
        <v>101</v>
      </c>
      <c r="B710" s="41" t="s">
        <v>120</v>
      </c>
      <c r="C710" s="41"/>
      <c r="D710" s="41" t="s">
        <v>323</v>
      </c>
      <c r="E710" s="41" t="s">
        <v>324</v>
      </c>
      <c r="F710" s="41"/>
      <c r="G710" s="41" t="s">
        <v>280</v>
      </c>
      <c r="H710" s="41"/>
      <c r="I710" s="41"/>
      <c r="J710" s="14">
        <v>66.6666666666667</v>
      </c>
      <c r="K710" s="41"/>
      <c r="L710" s="41"/>
    </row>
    <row r="711" spans="1:12">
      <c r="A711" s="41" t="s">
        <v>101</v>
      </c>
      <c r="B711" s="41" t="s">
        <v>121</v>
      </c>
      <c r="C711" s="41"/>
      <c r="D711" s="41" t="s">
        <v>323</v>
      </c>
      <c r="E711" s="41" t="s">
        <v>324</v>
      </c>
      <c r="F711" s="41"/>
      <c r="G711" s="41" t="s">
        <v>280</v>
      </c>
      <c r="H711" s="41"/>
      <c r="I711" s="41"/>
      <c r="J711" s="14">
        <v>65</v>
      </c>
      <c r="K711" s="41"/>
      <c r="L711" s="41"/>
    </row>
    <row r="712" spans="1:12">
      <c r="A712" s="41" t="s">
        <v>101</v>
      </c>
      <c r="B712" s="41" t="s">
        <v>122</v>
      </c>
      <c r="C712" s="41"/>
      <c r="D712" s="41" t="s">
        <v>323</v>
      </c>
      <c r="E712" s="41" t="s">
        <v>324</v>
      </c>
      <c r="F712" s="41"/>
      <c r="G712" s="41" t="s">
        <v>280</v>
      </c>
      <c r="H712" s="41"/>
      <c r="I712" s="41"/>
      <c r="J712" s="14">
        <v>75</v>
      </c>
      <c r="K712" s="41"/>
      <c r="L712" s="41"/>
    </row>
    <row r="713" spans="1:12">
      <c r="A713" s="41" t="s">
        <v>101</v>
      </c>
      <c r="B713" s="41" t="s">
        <v>123</v>
      </c>
      <c r="C713" s="41"/>
      <c r="D713" s="41" t="s">
        <v>323</v>
      </c>
      <c r="E713" s="41" t="s">
        <v>324</v>
      </c>
      <c r="F713" s="41"/>
      <c r="G713" s="41" t="s">
        <v>280</v>
      </c>
      <c r="H713" s="41"/>
      <c r="I713" s="41"/>
      <c r="J713" s="14">
        <v>0</v>
      </c>
      <c r="K713" s="41"/>
      <c r="L713" s="41"/>
    </row>
    <row r="714" spans="1:12">
      <c r="A714" s="41" t="s">
        <v>101</v>
      </c>
      <c r="B714" s="41" t="s">
        <v>124</v>
      </c>
      <c r="C714" s="41"/>
      <c r="D714" s="41" t="s">
        <v>323</v>
      </c>
      <c r="E714" s="41" t="s">
        <v>324</v>
      </c>
      <c r="F714" s="41"/>
      <c r="G714" s="41" t="s">
        <v>280</v>
      </c>
      <c r="H714" s="41"/>
      <c r="I714" s="41"/>
      <c r="J714" s="14">
        <v>32.5</v>
      </c>
      <c r="K714" s="41"/>
      <c r="L714" s="41"/>
    </row>
    <row r="715" spans="1:12">
      <c r="A715" s="41" t="s">
        <v>101</v>
      </c>
      <c r="B715" s="41" t="s">
        <v>125</v>
      </c>
      <c r="C715" s="41"/>
      <c r="D715" s="41" t="s">
        <v>323</v>
      </c>
      <c r="E715" s="41" t="s">
        <v>324</v>
      </c>
      <c r="F715" s="41"/>
      <c r="G715" s="41" t="s">
        <v>280</v>
      </c>
      <c r="H715" s="41"/>
      <c r="I715" s="41"/>
      <c r="J715" s="14">
        <v>75</v>
      </c>
      <c r="K715" s="41"/>
      <c r="L715" s="41"/>
    </row>
    <row r="716" spans="1:12">
      <c r="A716" s="41" t="s">
        <v>101</v>
      </c>
      <c r="B716" s="41" t="s">
        <v>126</v>
      </c>
      <c r="C716" s="41"/>
      <c r="D716" s="41" t="s">
        <v>323</v>
      </c>
      <c r="E716" s="41" t="s">
        <v>324</v>
      </c>
      <c r="F716" s="41"/>
      <c r="G716" s="41" t="s">
        <v>280</v>
      </c>
      <c r="H716" s="41"/>
      <c r="I716" s="41"/>
      <c r="J716" s="14">
        <v>65</v>
      </c>
      <c r="K716" s="41"/>
      <c r="L716" s="41"/>
    </row>
    <row r="717" spans="1:12">
      <c r="A717" s="41" t="s">
        <v>101</v>
      </c>
      <c r="B717" s="41" t="s">
        <v>127</v>
      </c>
      <c r="C717" s="41"/>
      <c r="D717" s="41" t="s">
        <v>323</v>
      </c>
      <c r="E717" s="41" t="s">
        <v>324</v>
      </c>
      <c r="F717" s="41"/>
      <c r="G717" s="41" t="s">
        <v>280</v>
      </c>
      <c r="H717" s="41"/>
      <c r="I717" s="41"/>
      <c r="J717" s="14">
        <v>75</v>
      </c>
      <c r="K717" s="41"/>
      <c r="L717" s="41"/>
    </row>
    <row r="718" spans="1:12">
      <c r="A718" s="41" t="s">
        <v>101</v>
      </c>
      <c r="B718" s="41" t="s">
        <v>128</v>
      </c>
      <c r="C718" s="41"/>
      <c r="D718" s="41" t="s">
        <v>323</v>
      </c>
      <c r="E718" s="41" t="s">
        <v>324</v>
      </c>
      <c r="F718" s="41"/>
      <c r="G718" s="41" t="s">
        <v>280</v>
      </c>
      <c r="H718" s="41"/>
      <c r="I718" s="41"/>
      <c r="J718" s="14">
        <v>65</v>
      </c>
      <c r="K718" s="41"/>
      <c r="L718" s="41"/>
    </row>
    <row r="719" spans="1:12">
      <c r="A719" s="41" t="s">
        <v>101</v>
      </c>
      <c r="B719" s="41" t="s">
        <v>129</v>
      </c>
      <c r="C719" s="41"/>
      <c r="D719" s="41" t="s">
        <v>323</v>
      </c>
      <c r="E719" s="41" t="s">
        <v>324</v>
      </c>
      <c r="F719" s="41"/>
      <c r="G719" s="41" t="s">
        <v>280</v>
      </c>
      <c r="H719" s="41"/>
      <c r="I719" s="41"/>
      <c r="J719" s="14">
        <v>65</v>
      </c>
      <c r="K719" s="41"/>
      <c r="L719" s="41"/>
    </row>
    <row r="720" spans="1:12">
      <c r="A720" s="41" t="s">
        <v>101</v>
      </c>
      <c r="B720" s="41" t="s">
        <v>130</v>
      </c>
      <c r="C720" s="41"/>
      <c r="D720" s="41" t="s">
        <v>323</v>
      </c>
      <c r="E720" s="41" t="s">
        <v>324</v>
      </c>
      <c r="F720" s="41"/>
      <c r="G720" s="41" t="s">
        <v>280</v>
      </c>
      <c r="H720" s="41"/>
      <c r="I720" s="41"/>
      <c r="J720" s="14">
        <v>65</v>
      </c>
      <c r="K720" s="41"/>
      <c r="L720" s="41"/>
    </row>
    <row r="721" spans="1:12">
      <c r="A721" s="41" t="s">
        <v>101</v>
      </c>
      <c r="B721" s="41" t="s">
        <v>131</v>
      </c>
      <c r="C721" s="41"/>
      <c r="D721" s="41" t="s">
        <v>323</v>
      </c>
      <c r="E721" s="41" t="s">
        <v>324</v>
      </c>
      <c r="F721" s="41"/>
      <c r="G721" s="41" t="s">
        <v>280</v>
      </c>
      <c r="H721" s="41"/>
      <c r="I721" s="41"/>
      <c r="J721" s="14">
        <v>50</v>
      </c>
      <c r="K721" s="41"/>
      <c r="L721" s="41"/>
    </row>
    <row r="722" spans="1:12">
      <c r="A722" s="41" t="s">
        <v>101</v>
      </c>
      <c r="B722" s="41" t="s">
        <v>132</v>
      </c>
      <c r="C722" s="41"/>
      <c r="D722" s="41" t="s">
        <v>323</v>
      </c>
      <c r="E722" s="41" t="s">
        <v>324</v>
      </c>
      <c r="F722" s="41"/>
      <c r="G722" s="41" t="s">
        <v>280</v>
      </c>
      <c r="H722" s="41"/>
      <c r="I722" s="41"/>
      <c r="J722" s="14">
        <v>65</v>
      </c>
      <c r="K722" s="41"/>
      <c r="L722" s="41"/>
    </row>
    <row r="723" spans="1:12">
      <c r="A723" s="41" t="s">
        <v>101</v>
      </c>
      <c r="B723" s="41" t="s">
        <v>133</v>
      </c>
      <c r="C723" s="41"/>
      <c r="D723" s="41" t="s">
        <v>323</v>
      </c>
      <c r="E723" s="41" t="s">
        <v>324</v>
      </c>
      <c r="F723" s="41"/>
      <c r="G723" s="41" t="s">
        <v>280</v>
      </c>
      <c r="H723" s="41"/>
      <c r="I723" s="41"/>
      <c r="J723" s="14">
        <v>50</v>
      </c>
      <c r="K723" s="41"/>
      <c r="L723" s="41"/>
    </row>
    <row r="724" spans="1:12">
      <c r="A724" s="41" t="s">
        <v>134</v>
      </c>
      <c r="B724" s="41" t="s">
        <v>135</v>
      </c>
      <c r="C724" s="41"/>
      <c r="D724" s="41" t="s">
        <v>323</v>
      </c>
      <c r="E724" s="41" t="s">
        <v>324</v>
      </c>
      <c r="F724" s="41"/>
      <c r="G724" s="41" t="s">
        <v>280</v>
      </c>
      <c r="H724" s="41"/>
      <c r="I724" s="41"/>
      <c r="J724" s="14">
        <v>75</v>
      </c>
      <c r="K724" s="41"/>
      <c r="L724" s="41"/>
    </row>
    <row r="725" spans="1:12">
      <c r="A725" s="41" t="s">
        <v>134</v>
      </c>
      <c r="B725" s="41" t="s">
        <v>136</v>
      </c>
      <c r="C725" s="41"/>
      <c r="D725" s="41" t="s">
        <v>323</v>
      </c>
      <c r="E725" s="41" t="s">
        <v>324</v>
      </c>
      <c r="F725" s="41"/>
      <c r="G725" s="41" t="s">
        <v>280</v>
      </c>
      <c r="H725" s="41"/>
      <c r="I725" s="41"/>
      <c r="J725" s="14">
        <v>75</v>
      </c>
      <c r="K725" s="41"/>
      <c r="L725" s="41"/>
    </row>
    <row r="726" spans="1:12">
      <c r="A726" s="41" t="s">
        <v>134</v>
      </c>
      <c r="B726" s="41" t="s">
        <v>137</v>
      </c>
      <c r="C726" s="41"/>
      <c r="D726" s="41" t="s">
        <v>323</v>
      </c>
      <c r="E726" s="41" t="s">
        <v>324</v>
      </c>
      <c r="F726" s="41"/>
      <c r="G726" s="41" t="s">
        <v>280</v>
      </c>
      <c r="H726" s="41"/>
      <c r="I726" s="41"/>
      <c r="J726" s="14">
        <v>65</v>
      </c>
      <c r="K726" s="41"/>
      <c r="L726" s="41"/>
    </row>
    <row r="727" spans="1:12">
      <c r="A727" s="41" t="s">
        <v>134</v>
      </c>
      <c r="B727" s="41" t="s">
        <v>138</v>
      </c>
      <c r="C727" s="41"/>
      <c r="D727" s="41" t="s">
        <v>323</v>
      </c>
      <c r="E727" s="41" t="s">
        <v>324</v>
      </c>
      <c r="F727" s="41"/>
      <c r="G727" s="41" t="s">
        <v>280</v>
      </c>
      <c r="H727" s="41"/>
      <c r="I727" s="41"/>
      <c r="J727" s="14">
        <v>75</v>
      </c>
      <c r="K727" s="41"/>
      <c r="L727" s="41"/>
    </row>
    <row r="728" spans="1:12">
      <c r="A728" s="41" t="s">
        <v>134</v>
      </c>
      <c r="B728" s="41" t="s">
        <v>139</v>
      </c>
      <c r="C728" s="41"/>
      <c r="D728" s="41" t="s">
        <v>323</v>
      </c>
      <c r="E728" s="41" t="s">
        <v>324</v>
      </c>
      <c r="F728" s="41"/>
      <c r="G728" s="41" t="s">
        <v>280</v>
      </c>
      <c r="H728" s="41"/>
      <c r="I728" s="41"/>
      <c r="J728" s="14">
        <v>65</v>
      </c>
      <c r="K728" s="41"/>
      <c r="L728" s="41"/>
    </row>
    <row r="729" spans="1:12">
      <c r="A729" s="41" t="s">
        <v>134</v>
      </c>
      <c r="B729" s="41" t="s">
        <v>140</v>
      </c>
      <c r="C729" s="41"/>
      <c r="D729" s="41" t="s">
        <v>323</v>
      </c>
      <c r="E729" s="41" t="s">
        <v>324</v>
      </c>
      <c r="F729" s="41"/>
      <c r="G729" s="41" t="s">
        <v>280</v>
      </c>
      <c r="H729" s="41"/>
      <c r="I729" s="41"/>
      <c r="J729" s="14">
        <v>65</v>
      </c>
      <c r="K729" s="41"/>
      <c r="L729" s="41"/>
    </row>
    <row r="730" spans="1:12">
      <c r="A730" s="41" t="s">
        <v>134</v>
      </c>
      <c r="B730" s="41" t="s">
        <v>141</v>
      </c>
      <c r="C730" s="41"/>
      <c r="D730" s="41" t="s">
        <v>323</v>
      </c>
      <c r="E730" s="41" t="s">
        <v>324</v>
      </c>
      <c r="F730" s="41"/>
      <c r="G730" s="41" t="s">
        <v>280</v>
      </c>
      <c r="H730" s="41"/>
      <c r="I730" s="41"/>
      <c r="J730" s="14">
        <v>75</v>
      </c>
      <c r="K730" s="41"/>
      <c r="L730" s="41"/>
    </row>
    <row r="731" spans="1:12">
      <c r="A731" s="41" t="s">
        <v>134</v>
      </c>
      <c r="B731" s="41" t="s">
        <v>142</v>
      </c>
      <c r="C731" s="41"/>
      <c r="D731" s="41" t="s">
        <v>323</v>
      </c>
      <c r="E731" s="41" t="s">
        <v>324</v>
      </c>
      <c r="F731" s="41"/>
      <c r="G731" s="41" t="s">
        <v>280</v>
      </c>
      <c r="H731" s="41"/>
      <c r="I731" s="41"/>
      <c r="J731" s="14">
        <v>85</v>
      </c>
      <c r="K731" s="41"/>
      <c r="L731" s="41"/>
    </row>
    <row r="732" spans="1:12">
      <c r="A732" s="41" t="s">
        <v>134</v>
      </c>
      <c r="B732" s="41" t="s">
        <v>143</v>
      </c>
      <c r="C732" s="41"/>
      <c r="D732" s="41" t="s">
        <v>323</v>
      </c>
      <c r="E732" s="41" t="s">
        <v>324</v>
      </c>
      <c r="F732" s="41"/>
      <c r="G732" s="41" t="s">
        <v>280</v>
      </c>
      <c r="H732" s="41"/>
      <c r="I732" s="41"/>
      <c r="J732" s="14">
        <v>85</v>
      </c>
      <c r="K732" s="41"/>
      <c r="L732" s="41"/>
    </row>
    <row r="733" spans="1:12">
      <c r="A733" s="41" t="s">
        <v>134</v>
      </c>
      <c r="B733" s="41" t="s">
        <v>144</v>
      </c>
      <c r="C733" s="41"/>
      <c r="D733" s="41" t="s">
        <v>323</v>
      </c>
      <c r="E733" s="41" t="s">
        <v>324</v>
      </c>
      <c r="F733" s="41"/>
      <c r="G733" s="41" t="s">
        <v>280</v>
      </c>
      <c r="H733" s="41"/>
      <c r="I733" s="41"/>
      <c r="J733" s="14">
        <v>65</v>
      </c>
      <c r="K733" s="41"/>
      <c r="L733" s="41"/>
    </row>
    <row r="734" spans="1:12">
      <c r="A734" s="41" t="s">
        <v>134</v>
      </c>
      <c r="B734" s="41" t="s">
        <v>145</v>
      </c>
      <c r="C734" s="41"/>
      <c r="D734" s="41" t="s">
        <v>323</v>
      </c>
      <c r="E734" s="41" t="s">
        <v>324</v>
      </c>
      <c r="F734" s="41"/>
      <c r="G734" s="41" t="s">
        <v>280</v>
      </c>
      <c r="H734" s="41"/>
      <c r="I734" s="41"/>
      <c r="J734" s="14">
        <v>65</v>
      </c>
      <c r="K734" s="41"/>
      <c r="L734" s="41"/>
    </row>
    <row r="735" spans="1:12">
      <c r="A735" s="41" t="s">
        <v>134</v>
      </c>
      <c r="B735" s="41" t="s">
        <v>146</v>
      </c>
      <c r="C735" s="41"/>
      <c r="D735" s="41" t="s">
        <v>323</v>
      </c>
      <c r="E735" s="41" t="s">
        <v>324</v>
      </c>
      <c r="F735" s="41"/>
      <c r="G735" s="41" t="s">
        <v>280</v>
      </c>
      <c r="H735" s="41"/>
      <c r="I735" s="41"/>
      <c r="J735" s="14">
        <v>65</v>
      </c>
      <c r="K735" s="41"/>
      <c r="L735" s="41"/>
    </row>
    <row r="736" spans="1:12">
      <c r="A736" s="41" t="s">
        <v>134</v>
      </c>
      <c r="B736" s="41" t="s">
        <v>147</v>
      </c>
      <c r="C736" s="41"/>
      <c r="D736" s="41" t="s">
        <v>323</v>
      </c>
      <c r="E736" s="41" t="s">
        <v>324</v>
      </c>
      <c r="F736" s="41"/>
      <c r="G736" s="41" t="s">
        <v>280</v>
      </c>
      <c r="H736" s="41"/>
      <c r="I736" s="41"/>
      <c r="J736" s="14">
        <v>85</v>
      </c>
      <c r="K736" s="41"/>
      <c r="L736" s="41"/>
    </row>
    <row r="737" spans="1:12">
      <c r="A737" s="41" t="s">
        <v>134</v>
      </c>
      <c r="B737" s="41" t="s">
        <v>148</v>
      </c>
      <c r="C737" s="41"/>
      <c r="D737" s="41" t="s">
        <v>323</v>
      </c>
      <c r="E737" s="41" t="s">
        <v>324</v>
      </c>
      <c r="F737" s="41"/>
      <c r="G737" s="41" t="s">
        <v>280</v>
      </c>
      <c r="H737" s="41"/>
      <c r="I737" s="41"/>
      <c r="J737" s="14">
        <v>75</v>
      </c>
      <c r="K737" s="41"/>
      <c r="L737" s="41"/>
    </row>
    <row r="738" spans="1:12">
      <c r="A738" s="41" t="s">
        <v>134</v>
      </c>
      <c r="B738" s="41" t="s">
        <v>149</v>
      </c>
      <c r="C738" s="41"/>
      <c r="D738" s="41" t="s">
        <v>323</v>
      </c>
      <c r="E738" s="41" t="s">
        <v>324</v>
      </c>
      <c r="F738" s="41"/>
      <c r="G738" s="41" t="s">
        <v>280</v>
      </c>
      <c r="H738" s="41"/>
      <c r="I738" s="41"/>
      <c r="J738" s="14">
        <v>65</v>
      </c>
      <c r="K738" s="41"/>
      <c r="L738" s="41"/>
    </row>
    <row r="739" spans="1:12">
      <c r="A739" s="41" t="s">
        <v>134</v>
      </c>
      <c r="B739" s="41" t="s">
        <v>150</v>
      </c>
      <c r="C739" s="41"/>
      <c r="D739" s="41" t="s">
        <v>323</v>
      </c>
      <c r="E739" s="41" t="s">
        <v>324</v>
      </c>
      <c r="F739" s="41"/>
      <c r="G739" s="41" t="s">
        <v>280</v>
      </c>
      <c r="H739" s="41"/>
      <c r="I739" s="41"/>
      <c r="J739" s="14">
        <v>75</v>
      </c>
      <c r="K739" s="41"/>
      <c r="L739" s="41"/>
    </row>
    <row r="740" spans="1:12">
      <c r="A740" s="41" t="s">
        <v>134</v>
      </c>
      <c r="B740" s="41" t="s">
        <v>151</v>
      </c>
      <c r="C740" s="41"/>
      <c r="D740" s="41" t="s">
        <v>323</v>
      </c>
      <c r="E740" s="41" t="s">
        <v>324</v>
      </c>
      <c r="F740" s="41"/>
      <c r="G740" s="41" t="s">
        <v>280</v>
      </c>
      <c r="H740" s="41"/>
      <c r="I740" s="41"/>
      <c r="J740" s="14">
        <v>75</v>
      </c>
      <c r="K740" s="41"/>
      <c r="L740" s="41"/>
    </row>
    <row r="741" spans="1:12">
      <c r="A741" s="41" t="s">
        <v>134</v>
      </c>
      <c r="B741" s="41" t="s">
        <v>152</v>
      </c>
      <c r="C741" s="41"/>
      <c r="D741" s="41" t="s">
        <v>323</v>
      </c>
      <c r="E741" s="41" t="s">
        <v>324</v>
      </c>
      <c r="F741" s="41"/>
      <c r="G741" s="41" t="s">
        <v>280</v>
      </c>
      <c r="H741" s="41"/>
      <c r="I741" s="41"/>
      <c r="J741" s="14">
        <v>65</v>
      </c>
      <c r="K741" s="41"/>
      <c r="L741" s="41"/>
    </row>
    <row r="742" spans="1:12">
      <c r="A742" s="41" t="s">
        <v>134</v>
      </c>
      <c r="B742" s="41" t="s">
        <v>153</v>
      </c>
      <c r="C742" s="41"/>
      <c r="D742" s="41" t="s">
        <v>323</v>
      </c>
      <c r="E742" s="41" t="s">
        <v>324</v>
      </c>
      <c r="F742" s="41"/>
      <c r="G742" s="41" t="s">
        <v>280</v>
      </c>
      <c r="H742" s="41"/>
      <c r="I742" s="41"/>
      <c r="J742" s="14">
        <v>75</v>
      </c>
      <c r="K742" s="41"/>
      <c r="L742" s="41"/>
    </row>
    <row r="743" spans="1:12">
      <c r="A743" s="41" t="s">
        <v>134</v>
      </c>
      <c r="B743" s="41" t="s">
        <v>154</v>
      </c>
      <c r="C743" s="41"/>
      <c r="D743" s="41" t="s">
        <v>323</v>
      </c>
      <c r="E743" s="41" t="s">
        <v>324</v>
      </c>
      <c r="F743" s="41"/>
      <c r="G743" s="41" t="s">
        <v>280</v>
      </c>
      <c r="H743" s="41"/>
      <c r="I743" s="41"/>
      <c r="J743" s="14">
        <v>75</v>
      </c>
      <c r="K743" s="41"/>
      <c r="L743" s="41"/>
    </row>
    <row r="744" spans="1:12">
      <c r="A744" s="41" t="s">
        <v>134</v>
      </c>
      <c r="B744" s="41" t="s">
        <v>155</v>
      </c>
      <c r="C744" s="41"/>
      <c r="D744" s="41" t="s">
        <v>323</v>
      </c>
      <c r="E744" s="41" t="s">
        <v>324</v>
      </c>
      <c r="F744" s="41"/>
      <c r="G744" s="41" t="s">
        <v>280</v>
      </c>
      <c r="H744" s="41"/>
      <c r="I744" s="41"/>
      <c r="J744" s="14">
        <v>75</v>
      </c>
      <c r="K744" s="41"/>
      <c r="L744" s="41"/>
    </row>
    <row r="745" spans="1:12">
      <c r="A745" s="41" t="s">
        <v>134</v>
      </c>
      <c r="B745" s="41" t="s">
        <v>156</v>
      </c>
      <c r="C745" s="41"/>
      <c r="D745" s="41" t="s">
        <v>323</v>
      </c>
      <c r="E745" s="41" t="s">
        <v>324</v>
      </c>
      <c r="F745" s="41"/>
      <c r="G745" s="41" t="s">
        <v>280</v>
      </c>
      <c r="H745" s="41"/>
      <c r="I745" s="41"/>
      <c r="J745" s="14">
        <v>75</v>
      </c>
      <c r="K745" s="41"/>
      <c r="L745" s="41"/>
    </row>
    <row r="746" spans="1:12">
      <c r="A746" s="41" t="s">
        <v>134</v>
      </c>
      <c r="B746" s="41" t="s">
        <v>157</v>
      </c>
      <c r="C746" s="41"/>
      <c r="D746" s="41" t="s">
        <v>323</v>
      </c>
      <c r="E746" s="41" t="s">
        <v>324</v>
      </c>
      <c r="F746" s="41"/>
      <c r="G746" s="41" t="s">
        <v>280</v>
      </c>
      <c r="H746" s="41"/>
      <c r="I746" s="41"/>
      <c r="J746" s="14">
        <v>65</v>
      </c>
      <c r="K746" s="41"/>
      <c r="L746" s="41"/>
    </row>
    <row r="747" spans="1:12">
      <c r="A747" s="41" t="s">
        <v>134</v>
      </c>
      <c r="B747" s="41" t="s">
        <v>158</v>
      </c>
      <c r="C747" s="41"/>
      <c r="D747" s="41" t="s">
        <v>323</v>
      </c>
      <c r="E747" s="41" t="s">
        <v>324</v>
      </c>
      <c r="F747" s="41"/>
      <c r="G747" s="41" t="s">
        <v>280</v>
      </c>
      <c r="H747" s="41"/>
      <c r="I747" s="41"/>
      <c r="J747" s="14">
        <v>75</v>
      </c>
      <c r="K747" s="41"/>
      <c r="L747" s="41"/>
    </row>
    <row r="748" spans="1:12">
      <c r="A748" s="41" t="s">
        <v>134</v>
      </c>
      <c r="B748" s="41" t="s">
        <v>159</v>
      </c>
      <c r="C748" s="41"/>
      <c r="D748" s="41" t="s">
        <v>323</v>
      </c>
      <c r="E748" s="41" t="s">
        <v>324</v>
      </c>
      <c r="F748" s="41"/>
      <c r="G748" s="41" t="s">
        <v>280</v>
      </c>
      <c r="H748" s="41"/>
      <c r="I748" s="41"/>
      <c r="J748" s="14">
        <v>70</v>
      </c>
      <c r="K748" s="41"/>
      <c r="L748" s="41"/>
    </row>
    <row r="749" spans="1:12">
      <c r="A749" s="41" t="s">
        <v>134</v>
      </c>
      <c r="B749" s="41" t="s">
        <v>160</v>
      </c>
      <c r="C749" s="41"/>
      <c r="D749" s="41" t="s">
        <v>323</v>
      </c>
      <c r="E749" s="41" t="s">
        <v>324</v>
      </c>
      <c r="F749" s="41"/>
      <c r="G749" s="41" t="s">
        <v>280</v>
      </c>
      <c r="H749" s="41"/>
      <c r="I749" s="41"/>
      <c r="J749" s="14">
        <v>75</v>
      </c>
      <c r="K749" s="41"/>
      <c r="L749" s="41"/>
    </row>
    <row r="750" spans="1:12">
      <c r="A750" s="41" t="s">
        <v>134</v>
      </c>
      <c r="B750" s="41" t="s">
        <v>161</v>
      </c>
      <c r="C750" s="41"/>
      <c r="D750" s="41" t="s">
        <v>323</v>
      </c>
      <c r="E750" s="41" t="s">
        <v>324</v>
      </c>
      <c r="F750" s="41"/>
      <c r="G750" s="41" t="s">
        <v>280</v>
      </c>
      <c r="H750" s="41"/>
      <c r="I750" s="41"/>
      <c r="J750" s="14">
        <v>75</v>
      </c>
      <c r="K750" s="41"/>
      <c r="L750" s="41"/>
    </row>
    <row r="751" spans="1:12">
      <c r="A751" s="41" t="s">
        <v>134</v>
      </c>
      <c r="B751" s="41" t="s">
        <v>162</v>
      </c>
      <c r="C751" s="41"/>
      <c r="D751" s="41" t="s">
        <v>323</v>
      </c>
      <c r="E751" s="41" t="s">
        <v>324</v>
      </c>
      <c r="F751" s="41"/>
      <c r="G751" s="41" t="s">
        <v>280</v>
      </c>
      <c r="H751" s="41"/>
      <c r="I751" s="41"/>
      <c r="J751" s="14">
        <v>65</v>
      </c>
      <c r="K751" s="41"/>
      <c r="L751" s="41"/>
    </row>
    <row r="752" spans="1:12">
      <c r="A752" s="41" t="s">
        <v>134</v>
      </c>
      <c r="B752" s="41" t="s">
        <v>163</v>
      </c>
      <c r="C752" s="41"/>
      <c r="D752" s="41" t="s">
        <v>323</v>
      </c>
      <c r="E752" s="41" t="s">
        <v>324</v>
      </c>
      <c r="F752" s="41"/>
      <c r="G752" s="41" t="s">
        <v>280</v>
      </c>
      <c r="H752" s="41"/>
      <c r="I752" s="41"/>
      <c r="J752" s="14">
        <v>75</v>
      </c>
      <c r="K752" s="41"/>
      <c r="L752" s="41"/>
    </row>
    <row r="753" spans="1:12">
      <c r="A753" s="41" t="s">
        <v>134</v>
      </c>
      <c r="B753" s="41" t="s">
        <v>164</v>
      </c>
      <c r="C753" s="41"/>
      <c r="D753" s="41" t="s">
        <v>323</v>
      </c>
      <c r="E753" s="41" t="s">
        <v>324</v>
      </c>
      <c r="F753" s="41"/>
      <c r="G753" s="41" t="s">
        <v>280</v>
      </c>
      <c r="H753" s="41"/>
      <c r="I753" s="41"/>
      <c r="J753" s="14">
        <v>65</v>
      </c>
      <c r="K753" s="41"/>
      <c r="L753" s="41"/>
    </row>
    <row r="754" spans="1:12">
      <c r="A754" s="41" t="s">
        <v>134</v>
      </c>
      <c r="B754" s="41" t="s">
        <v>165</v>
      </c>
      <c r="C754" s="41"/>
      <c r="D754" s="41" t="s">
        <v>323</v>
      </c>
      <c r="E754" s="41" t="s">
        <v>324</v>
      </c>
      <c r="F754" s="41"/>
      <c r="G754" s="41" t="s">
        <v>280</v>
      </c>
      <c r="H754" s="41"/>
      <c r="I754" s="41"/>
      <c r="J754" s="14">
        <v>65</v>
      </c>
      <c r="K754" s="41"/>
      <c r="L754" s="41"/>
    </row>
    <row r="755" spans="1:12">
      <c r="A755" s="41" t="s">
        <v>134</v>
      </c>
      <c r="B755" s="41" t="s">
        <v>166</v>
      </c>
      <c r="C755" s="41"/>
      <c r="D755" s="41" t="s">
        <v>323</v>
      </c>
      <c r="E755" s="41" t="s">
        <v>324</v>
      </c>
      <c r="F755" s="41"/>
      <c r="G755" s="41" t="s">
        <v>280</v>
      </c>
      <c r="H755" s="41"/>
      <c r="I755" s="41"/>
      <c r="J755" s="14">
        <v>65</v>
      </c>
      <c r="K755" s="41"/>
      <c r="L755" s="41"/>
    </row>
    <row r="756" spans="1:12">
      <c r="A756" s="41" t="s">
        <v>134</v>
      </c>
      <c r="B756" s="41" t="s">
        <v>167</v>
      </c>
      <c r="C756" s="41"/>
      <c r="D756" s="41" t="s">
        <v>323</v>
      </c>
      <c r="E756" s="41" t="s">
        <v>324</v>
      </c>
      <c r="F756" s="41"/>
      <c r="G756" s="41" t="s">
        <v>280</v>
      </c>
      <c r="H756" s="41"/>
      <c r="I756" s="41"/>
      <c r="J756" s="14">
        <v>65</v>
      </c>
      <c r="K756" s="41"/>
      <c r="L756" s="41"/>
    </row>
    <row r="757" spans="1:12">
      <c r="A757" s="41" t="s">
        <v>168</v>
      </c>
      <c r="B757" s="41" t="s">
        <v>169</v>
      </c>
      <c r="C757" s="41"/>
      <c r="D757" s="41" t="s">
        <v>323</v>
      </c>
      <c r="E757" s="41" t="s">
        <v>324</v>
      </c>
      <c r="F757" s="41"/>
      <c r="G757" s="41" t="s">
        <v>280</v>
      </c>
      <c r="H757" s="41"/>
      <c r="I757" s="41"/>
      <c r="J757" s="14">
        <v>85</v>
      </c>
      <c r="K757" s="41"/>
      <c r="L757" s="41"/>
    </row>
    <row r="758" spans="1:12">
      <c r="A758" s="41" t="s">
        <v>168</v>
      </c>
      <c r="B758" s="41" t="s">
        <v>170</v>
      </c>
      <c r="C758" s="41"/>
      <c r="D758" s="41" t="s">
        <v>323</v>
      </c>
      <c r="E758" s="41" t="s">
        <v>324</v>
      </c>
      <c r="F758" s="41"/>
      <c r="G758" s="41" t="s">
        <v>280</v>
      </c>
      <c r="H758" s="41"/>
      <c r="I758" s="41"/>
      <c r="J758" s="14">
        <v>75</v>
      </c>
      <c r="K758" s="41"/>
      <c r="L758" s="41"/>
    </row>
    <row r="759" spans="1:12">
      <c r="A759" s="41" t="s">
        <v>168</v>
      </c>
      <c r="B759" s="41" t="s">
        <v>171</v>
      </c>
      <c r="C759" s="41"/>
      <c r="D759" s="41" t="s">
        <v>323</v>
      </c>
      <c r="E759" s="41" t="s">
        <v>324</v>
      </c>
      <c r="F759" s="41"/>
      <c r="G759" s="41" t="s">
        <v>280</v>
      </c>
      <c r="H759" s="41"/>
      <c r="I759" s="41"/>
      <c r="J759" s="14">
        <v>75</v>
      </c>
      <c r="K759" s="41"/>
      <c r="L759" s="41"/>
    </row>
    <row r="760" spans="1:12">
      <c r="A760" s="41" t="s">
        <v>168</v>
      </c>
      <c r="B760" s="41" t="s">
        <v>172</v>
      </c>
      <c r="C760" s="41"/>
      <c r="D760" s="41" t="s">
        <v>323</v>
      </c>
      <c r="E760" s="41" t="s">
        <v>324</v>
      </c>
      <c r="F760" s="41"/>
      <c r="G760" s="41" t="s">
        <v>280</v>
      </c>
      <c r="H760" s="41"/>
      <c r="I760" s="41"/>
      <c r="J760" s="14">
        <v>85</v>
      </c>
      <c r="K760" s="41"/>
      <c r="L760" s="41"/>
    </row>
    <row r="761" spans="1:12">
      <c r="A761" s="41" t="s">
        <v>168</v>
      </c>
      <c r="B761" s="41" t="s">
        <v>173</v>
      </c>
      <c r="C761" s="41"/>
      <c r="D761" s="41" t="s">
        <v>323</v>
      </c>
      <c r="E761" s="41" t="s">
        <v>324</v>
      </c>
      <c r="F761" s="41"/>
      <c r="G761" s="41" t="s">
        <v>280</v>
      </c>
      <c r="H761" s="41"/>
      <c r="I761" s="41"/>
      <c r="J761" s="14">
        <v>75</v>
      </c>
      <c r="K761" s="41"/>
      <c r="L761" s="41"/>
    </row>
    <row r="762" spans="1:12">
      <c r="A762" s="41" t="s">
        <v>168</v>
      </c>
      <c r="B762" s="41" t="s">
        <v>174</v>
      </c>
      <c r="C762" s="41"/>
      <c r="D762" s="41" t="s">
        <v>323</v>
      </c>
      <c r="E762" s="41" t="s">
        <v>324</v>
      </c>
      <c r="F762" s="41"/>
      <c r="G762" s="41" t="s">
        <v>280</v>
      </c>
      <c r="H762" s="41"/>
      <c r="I762" s="41"/>
      <c r="J762" s="14">
        <v>65</v>
      </c>
      <c r="K762" s="41"/>
      <c r="L762" s="41"/>
    </row>
    <row r="763" spans="1:12">
      <c r="A763" s="41" t="s">
        <v>168</v>
      </c>
      <c r="B763" s="41" t="s">
        <v>175</v>
      </c>
      <c r="C763" s="41"/>
      <c r="D763" s="41" t="s">
        <v>323</v>
      </c>
      <c r="E763" s="41" t="s">
        <v>324</v>
      </c>
      <c r="F763" s="41"/>
      <c r="G763" s="41" t="s">
        <v>280</v>
      </c>
      <c r="H763" s="41"/>
      <c r="I763" s="41"/>
      <c r="J763" s="14">
        <v>93</v>
      </c>
      <c r="K763" s="41"/>
      <c r="L763" s="41"/>
    </row>
    <row r="764" spans="1:12">
      <c r="A764" s="41" t="s">
        <v>168</v>
      </c>
      <c r="B764" s="41" t="s">
        <v>176</v>
      </c>
      <c r="C764" s="41"/>
      <c r="D764" s="41" t="s">
        <v>323</v>
      </c>
      <c r="E764" s="41" t="s">
        <v>324</v>
      </c>
      <c r="F764" s="41"/>
      <c r="G764" s="41" t="s">
        <v>280</v>
      </c>
      <c r="H764" s="41"/>
      <c r="I764" s="41"/>
      <c r="J764" s="14">
        <v>75</v>
      </c>
      <c r="K764" s="41"/>
      <c r="L764" s="41"/>
    </row>
    <row r="765" spans="1:12">
      <c r="A765" s="41" t="s">
        <v>168</v>
      </c>
      <c r="B765" s="41" t="s">
        <v>177</v>
      </c>
      <c r="C765" s="41"/>
      <c r="D765" s="41" t="s">
        <v>323</v>
      </c>
      <c r="E765" s="41" t="s">
        <v>324</v>
      </c>
      <c r="F765" s="41"/>
      <c r="G765" s="41" t="s">
        <v>280</v>
      </c>
      <c r="H765" s="41"/>
      <c r="I765" s="41"/>
      <c r="J765" s="14">
        <v>75</v>
      </c>
      <c r="K765" s="41"/>
      <c r="L765" s="41"/>
    </row>
    <row r="766" spans="1:12">
      <c r="A766" s="41" t="s">
        <v>168</v>
      </c>
      <c r="B766" s="41" t="s">
        <v>178</v>
      </c>
      <c r="C766" s="41"/>
      <c r="D766" s="41" t="s">
        <v>323</v>
      </c>
      <c r="E766" s="41" t="s">
        <v>324</v>
      </c>
      <c r="F766" s="41"/>
      <c r="G766" s="41" t="s">
        <v>280</v>
      </c>
      <c r="H766" s="41"/>
      <c r="I766" s="41"/>
      <c r="J766" s="14">
        <v>75</v>
      </c>
      <c r="K766" s="41"/>
      <c r="L766" s="41"/>
    </row>
    <row r="767" spans="1:12">
      <c r="A767" s="41" t="s">
        <v>168</v>
      </c>
      <c r="B767" s="41" t="s">
        <v>179</v>
      </c>
      <c r="C767" s="41"/>
      <c r="D767" s="41" t="s">
        <v>323</v>
      </c>
      <c r="E767" s="41" t="s">
        <v>324</v>
      </c>
      <c r="F767" s="41"/>
      <c r="G767" s="41" t="s">
        <v>280</v>
      </c>
      <c r="H767" s="41"/>
      <c r="I767" s="41"/>
      <c r="J767" s="14">
        <v>75</v>
      </c>
      <c r="K767" s="41"/>
      <c r="L767" s="41"/>
    </row>
    <row r="768" spans="1:12">
      <c r="A768" s="41" t="s">
        <v>168</v>
      </c>
      <c r="B768" s="41" t="s">
        <v>180</v>
      </c>
      <c r="C768" s="41"/>
      <c r="D768" s="41" t="s">
        <v>323</v>
      </c>
      <c r="E768" s="41" t="s">
        <v>324</v>
      </c>
      <c r="F768" s="41"/>
      <c r="G768" s="41" t="s">
        <v>280</v>
      </c>
      <c r="H768" s="41"/>
      <c r="I768" s="41"/>
      <c r="J768" s="14">
        <v>65</v>
      </c>
      <c r="K768" s="41"/>
      <c r="L768" s="41"/>
    </row>
    <row r="769" spans="1:12">
      <c r="A769" s="41" t="s">
        <v>168</v>
      </c>
      <c r="B769" s="41" t="s">
        <v>181</v>
      </c>
      <c r="C769" s="41"/>
      <c r="D769" s="41" t="s">
        <v>323</v>
      </c>
      <c r="E769" s="41" t="s">
        <v>324</v>
      </c>
      <c r="F769" s="41"/>
      <c r="G769" s="41" t="s">
        <v>280</v>
      </c>
      <c r="H769" s="41"/>
      <c r="I769" s="41"/>
      <c r="J769" s="14">
        <v>75</v>
      </c>
      <c r="K769" s="41"/>
      <c r="L769" s="41"/>
    </row>
    <row r="770" spans="1:12">
      <c r="A770" s="41" t="s">
        <v>168</v>
      </c>
      <c r="B770" s="41" t="s">
        <v>182</v>
      </c>
      <c r="C770" s="41"/>
      <c r="D770" s="41" t="s">
        <v>323</v>
      </c>
      <c r="E770" s="41" t="s">
        <v>324</v>
      </c>
      <c r="F770" s="41"/>
      <c r="G770" s="41" t="s">
        <v>280</v>
      </c>
      <c r="H770" s="41"/>
      <c r="I770" s="41"/>
      <c r="J770" s="14">
        <v>65</v>
      </c>
      <c r="K770" s="41"/>
      <c r="L770" s="41"/>
    </row>
    <row r="771" spans="1:12">
      <c r="A771" s="41" t="s">
        <v>168</v>
      </c>
      <c r="B771" s="41" t="s">
        <v>183</v>
      </c>
      <c r="C771" s="41"/>
      <c r="D771" s="41" t="s">
        <v>323</v>
      </c>
      <c r="E771" s="41" t="s">
        <v>324</v>
      </c>
      <c r="F771" s="41"/>
      <c r="G771" s="41" t="s">
        <v>280</v>
      </c>
      <c r="H771" s="41"/>
      <c r="I771" s="41"/>
      <c r="J771" s="14">
        <v>65</v>
      </c>
      <c r="K771" s="41"/>
      <c r="L771" s="41"/>
    </row>
    <row r="772" spans="1:12">
      <c r="A772" s="41" t="s">
        <v>168</v>
      </c>
      <c r="B772" s="41" t="s">
        <v>184</v>
      </c>
      <c r="C772" s="41"/>
      <c r="D772" s="41" t="s">
        <v>323</v>
      </c>
      <c r="E772" s="41" t="s">
        <v>324</v>
      </c>
      <c r="F772" s="41"/>
      <c r="G772" s="41" t="s">
        <v>280</v>
      </c>
      <c r="H772" s="41"/>
      <c r="I772" s="41"/>
      <c r="J772" s="14">
        <v>65</v>
      </c>
      <c r="K772" s="41"/>
      <c r="L772" s="41"/>
    </row>
    <row r="773" spans="1:12">
      <c r="A773" s="41" t="s">
        <v>168</v>
      </c>
      <c r="B773" s="41" t="s">
        <v>185</v>
      </c>
      <c r="C773" s="41"/>
      <c r="D773" s="41" t="s">
        <v>323</v>
      </c>
      <c r="E773" s="41" t="s">
        <v>324</v>
      </c>
      <c r="F773" s="41"/>
      <c r="G773" s="41" t="s">
        <v>280</v>
      </c>
      <c r="H773" s="41"/>
      <c r="I773" s="41"/>
      <c r="J773" s="14">
        <v>75</v>
      </c>
      <c r="K773" s="41"/>
      <c r="L773" s="41"/>
    </row>
    <row r="774" spans="1:12">
      <c r="A774" s="41" t="s">
        <v>168</v>
      </c>
      <c r="B774" s="41" t="s">
        <v>186</v>
      </c>
      <c r="C774" s="41"/>
      <c r="D774" s="41" t="s">
        <v>323</v>
      </c>
      <c r="E774" s="41" t="s">
        <v>324</v>
      </c>
      <c r="F774" s="41"/>
      <c r="G774" s="41" t="s">
        <v>280</v>
      </c>
      <c r="H774" s="41"/>
      <c r="I774" s="41"/>
      <c r="J774" s="14">
        <v>65</v>
      </c>
      <c r="K774" s="41"/>
      <c r="L774" s="41"/>
    </row>
    <row r="775" spans="1:12">
      <c r="A775" s="41" t="s">
        <v>168</v>
      </c>
      <c r="B775" s="41" t="s">
        <v>187</v>
      </c>
      <c r="C775" s="41"/>
      <c r="D775" s="41" t="s">
        <v>323</v>
      </c>
      <c r="E775" s="41" t="s">
        <v>324</v>
      </c>
      <c r="F775" s="41"/>
      <c r="G775" s="41" t="s">
        <v>280</v>
      </c>
      <c r="H775" s="41"/>
      <c r="I775" s="41"/>
      <c r="J775" s="14">
        <v>75</v>
      </c>
      <c r="K775" s="41"/>
      <c r="L775" s="41"/>
    </row>
    <row r="776" spans="1:12">
      <c r="A776" s="41" t="s">
        <v>168</v>
      </c>
      <c r="B776" s="41" t="s">
        <v>188</v>
      </c>
      <c r="C776" s="41"/>
      <c r="D776" s="41" t="s">
        <v>323</v>
      </c>
      <c r="E776" s="41" t="s">
        <v>324</v>
      </c>
      <c r="F776" s="41"/>
      <c r="G776" s="41" t="s">
        <v>280</v>
      </c>
      <c r="H776" s="41"/>
      <c r="I776" s="41"/>
      <c r="J776" s="14">
        <v>75</v>
      </c>
      <c r="K776" s="41"/>
      <c r="L776" s="41"/>
    </row>
    <row r="777" spans="1:12">
      <c r="A777" s="41" t="s">
        <v>168</v>
      </c>
      <c r="B777" s="41" t="s">
        <v>189</v>
      </c>
      <c r="C777" s="41"/>
      <c r="D777" s="41" t="s">
        <v>323</v>
      </c>
      <c r="E777" s="41" t="s">
        <v>324</v>
      </c>
      <c r="F777" s="41"/>
      <c r="G777" s="41" t="s">
        <v>280</v>
      </c>
      <c r="H777" s="41"/>
      <c r="I777" s="41"/>
      <c r="J777" s="14">
        <v>65</v>
      </c>
      <c r="K777" s="41"/>
      <c r="L777" s="41"/>
    </row>
    <row r="778" spans="1:12">
      <c r="A778" s="41" t="s">
        <v>168</v>
      </c>
      <c r="B778" s="41" t="s">
        <v>190</v>
      </c>
      <c r="C778" s="41"/>
      <c r="D778" s="41" t="s">
        <v>323</v>
      </c>
      <c r="E778" s="41" t="s">
        <v>324</v>
      </c>
      <c r="F778" s="41"/>
      <c r="G778" s="41" t="s">
        <v>280</v>
      </c>
      <c r="H778" s="41"/>
      <c r="I778" s="41"/>
      <c r="J778" s="14">
        <v>75</v>
      </c>
      <c r="K778" s="41"/>
      <c r="L778" s="41"/>
    </row>
    <row r="779" spans="1:12">
      <c r="A779" s="41" t="s">
        <v>168</v>
      </c>
      <c r="B779" s="41" t="s">
        <v>191</v>
      </c>
      <c r="C779" s="41"/>
      <c r="D779" s="41" t="s">
        <v>323</v>
      </c>
      <c r="E779" s="41" t="s">
        <v>324</v>
      </c>
      <c r="F779" s="41"/>
      <c r="G779" s="41" t="s">
        <v>280</v>
      </c>
      <c r="H779" s="41"/>
      <c r="I779" s="41"/>
      <c r="J779" s="14">
        <v>85</v>
      </c>
      <c r="K779" s="41"/>
      <c r="L779" s="41"/>
    </row>
    <row r="780" spans="1:12">
      <c r="A780" s="41" t="s">
        <v>168</v>
      </c>
      <c r="B780" s="41" t="s">
        <v>192</v>
      </c>
      <c r="C780" s="41"/>
      <c r="D780" s="41" t="s">
        <v>323</v>
      </c>
      <c r="E780" s="41" t="s">
        <v>324</v>
      </c>
      <c r="F780" s="41"/>
      <c r="G780" s="41" t="s">
        <v>280</v>
      </c>
      <c r="H780" s="41"/>
      <c r="I780" s="41"/>
      <c r="J780" s="14">
        <v>85</v>
      </c>
      <c r="K780" s="41"/>
      <c r="L780" s="41"/>
    </row>
    <row r="781" spans="1:12">
      <c r="A781" s="41" t="s">
        <v>168</v>
      </c>
      <c r="B781" s="41" t="s">
        <v>193</v>
      </c>
      <c r="C781" s="41"/>
      <c r="D781" s="41" t="s">
        <v>323</v>
      </c>
      <c r="E781" s="41" t="s">
        <v>324</v>
      </c>
      <c r="F781" s="41"/>
      <c r="G781" s="41" t="s">
        <v>280</v>
      </c>
      <c r="H781" s="41"/>
      <c r="I781" s="41"/>
      <c r="J781" s="14">
        <v>75</v>
      </c>
      <c r="K781" s="41"/>
      <c r="L781" s="41"/>
    </row>
    <row r="782" spans="1:12">
      <c r="A782" s="41" t="s">
        <v>168</v>
      </c>
      <c r="B782" s="41" t="s">
        <v>194</v>
      </c>
      <c r="C782" s="41"/>
      <c r="D782" s="41" t="s">
        <v>323</v>
      </c>
      <c r="E782" s="41" t="s">
        <v>324</v>
      </c>
      <c r="F782" s="41"/>
      <c r="G782" s="41" t="s">
        <v>280</v>
      </c>
      <c r="H782" s="41"/>
      <c r="I782" s="41"/>
      <c r="J782" s="14">
        <v>65</v>
      </c>
      <c r="K782" s="41"/>
      <c r="L782" s="41"/>
    </row>
    <row r="783" spans="1:12">
      <c r="A783" s="41" t="s">
        <v>168</v>
      </c>
      <c r="B783" s="41" t="s">
        <v>195</v>
      </c>
      <c r="C783" s="41"/>
      <c r="D783" s="41" t="s">
        <v>323</v>
      </c>
      <c r="E783" s="41" t="s">
        <v>324</v>
      </c>
      <c r="F783" s="41"/>
      <c r="G783" s="41" t="s">
        <v>280</v>
      </c>
      <c r="H783" s="41"/>
      <c r="I783" s="41"/>
      <c r="J783" s="14">
        <v>85</v>
      </c>
      <c r="K783" s="41"/>
      <c r="L783" s="41"/>
    </row>
    <row r="784" spans="1:12">
      <c r="A784" s="41" t="s">
        <v>168</v>
      </c>
      <c r="B784" s="41" t="s">
        <v>196</v>
      </c>
      <c r="C784" s="41"/>
      <c r="D784" s="41" t="s">
        <v>323</v>
      </c>
      <c r="E784" s="41" t="s">
        <v>324</v>
      </c>
      <c r="F784" s="41"/>
      <c r="G784" s="41" t="s">
        <v>280</v>
      </c>
      <c r="H784" s="41"/>
      <c r="I784" s="41"/>
      <c r="J784" s="14">
        <v>65</v>
      </c>
      <c r="K784" s="41"/>
      <c r="L784" s="41"/>
    </row>
    <row r="785" spans="1:12">
      <c r="A785" s="41" t="s">
        <v>168</v>
      </c>
      <c r="B785" s="41" t="s">
        <v>197</v>
      </c>
      <c r="C785" s="41"/>
      <c r="D785" s="41" t="s">
        <v>323</v>
      </c>
      <c r="E785" s="41" t="s">
        <v>324</v>
      </c>
      <c r="F785" s="41"/>
      <c r="G785" s="41" t="s">
        <v>280</v>
      </c>
      <c r="H785" s="41"/>
      <c r="I785" s="41"/>
      <c r="J785" s="14">
        <v>67</v>
      </c>
      <c r="K785" s="41"/>
      <c r="L785" s="41"/>
    </row>
    <row r="786" spans="1:12">
      <c r="A786" s="41" t="s">
        <v>168</v>
      </c>
      <c r="B786" s="41" t="s">
        <v>198</v>
      </c>
      <c r="C786" s="41"/>
      <c r="D786" s="41" t="s">
        <v>323</v>
      </c>
      <c r="E786" s="41" t="s">
        <v>324</v>
      </c>
      <c r="F786" s="41"/>
      <c r="G786" s="41" t="s">
        <v>280</v>
      </c>
      <c r="H786" s="41"/>
      <c r="I786" s="41"/>
      <c r="J786" s="14">
        <v>70</v>
      </c>
      <c r="K786" s="41"/>
      <c r="L786" s="41"/>
    </row>
    <row r="787" spans="1:12">
      <c r="A787" s="41" t="s">
        <v>168</v>
      </c>
      <c r="B787" s="41" t="s">
        <v>199</v>
      </c>
      <c r="C787" s="41"/>
      <c r="D787" s="41" t="s">
        <v>323</v>
      </c>
      <c r="E787" s="41" t="s">
        <v>324</v>
      </c>
      <c r="F787" s="41"/>
      <c r="G787" s="41" t="s">
        <v>280</v>
      </c>
      <c r="H787" s="41"/>
      <c r="I787" s="41"/>
      <c r="J787" s="14">
        <v>75</v>
      </c>
      <c r="K787" s="41"/>
      <c r="L787" s="41"/>
    </row>
    <row r="788" spans="1:12">
      <c r="A788" s="41" t="s">
        <v>168</v>
      </c>
      <c r="B788" s="41" t="s">
        <v>200</v>
      </c>
      <c r="C788" s="41"/>
      <c r="D788" s="41" t="s">
        <v>323</v>
      </c>
      <c r="E788" s="41" t="s">
        <v>324</v>
      </c>
      <c r="F788" s="41"/>
      <c r="G788" s="41" t="s">
        <v>280</v>
      </c>
      <c r="H788" s="41"/>
      <c r="I788" s="41"/>
      <c r="J788" s="14">
        <v>0</v>
      </c>
      <c r="K788" s="41"/>
      <c r="L788" s="41"/>
    </row>
    <row r="789" spans="1:12">
      <c r="A789" s="41" t="s">
        <v>168</v>
      </c>
      <c r="B789" s="41" t="s">
        <v>201</v>
      </c>
      <c r="C789" s="41"/>
      <c r="D789" s="41" t="s">
        <v>323</v>
      </c>
      <c r="E789" s="41" t="s">
        <v>324</v>
      </c>
      <c r="F789" s="41"/>
      <c r="G789" s="41" t="s">
        <v>280</v>
      </c>
      <c r="H789" s="41"/>
      <c r="I789" s="41"/>
      <c r="J789" s="14">
        <v>0</v>
      </c>
      <c r="K789" s="41"/>
      <c r="L789" s="41"/>
    </row>
  </sheetData>
  <autoFilter xmlns:etc="http://www.wps.cn/officeDocument/2017/etCustomData" ref="A1:M789" etc:filterBottomFollowUsedRange="0">
    <extLst/>
  </autoFilter>
  <sortState ref="A2:M57">
    <sortCondition ref="D2:D57"/>
  </sortState>
  <dataValidations count="3">
    <dataValidation allowBlank="1" showInputMessage="1" showErrorMessage="1" sqref="D1:E1 E2:E13 E16:E1048576"/>
    <dataValidation type="list" allowBlank="1" showInputMessage="1" showErrorMessage="1" sqref="D2:D1048576">
      <formula1>"体育课程成绩,校内外体育竞赛,校内外体育活动"</formula1>
    </dataValidation>
    <dataValidation type="list" allowBlank="1" showInputMessage="1" showErrorMessage="1" sqref="F12:F1048576 G12:G18 F2:G11">
      <formula1>"上学期,下学期,国家级,省级,市/校级,院级"</formula1>
    </dataValidation>
  </dataValidation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4"/>
  <sheetViews>
    <sheetView workbookViewId="0">
      <selection activeCell="L54" sqref="L54"/>
    </sheetView>
  </sheetViews>
  <sheetFormatPr defaultColWidth="9.2" defaultRowHeight="14"/>
  <cols>
    <col min="1" max="1" width="15.1363636363636" style="2" customWidth="1"/>
    <col min="2" max="2" width="14.0636363636364" style="3" customWidth="1"/>
    <col min="3" max="3" width="9.33636363636364" style="2" customWidth="1"/>
    <col min="4" max="4" width="34.2636363636364" style="2" customWidth="1"/>
    <col min="5" max="5" width="66.2" style="4" customWidth="1"/>
    <col min="6" max="6" width="11.5272727272727" style="2" customWidth="1"/>
    <col min="7" max="8" width="8.06363636363636" style="2" customWidth="1"/>
    <col min="9" max="9" width="16.8" style="2" customWidth="1"/>
    <col min="10" max="10" width="9.33636363636364" style="5" customWidth="1"/>
    <col min="11" max="11" width="15.0636363636364" style="5" customWidth="1"/>
    <col min="12" max="12" width="6" style="5" customWidth="1"/>
  </cols>
  <sheetData>
    <row r="1" ht="13.5" customHeight="1" spans="1:12">
      <c r="A1" s="6" t="s">
        <v>0</v>
      </c>
      <c r="B1" s="7" t="s">
        <v>1</v>
      </c>
      <c r="C1" s="6" t="s">
        <v>2</v>
      </c>
      <c r="D1" s="6" t="s">
        <v>237</v>
      </c>
      <c r="E1" s="8" t="s">
        <v>238</v>
      </c>
      <c r="F1" s="6" t="s">
        <v>239</v>
      </c>
      <c r="G1" s="6" t="s">
        <v>240</v>
      </c>
      <c r="H1" s="6" t="s">
        <v>290</v>
      </c>
      <c r="I1" s="6" t="s">
        <v>291</v>
      </c>
      <c r="J1" s="20" t="s">
        <v>241</v>
      </c>
      <c r="K1" s="20" t="s">
        <v>292</v>
      </c>
      <c r="L1" s="20" t="s">
        <v>236</v>
      </c>
    </row>
    <row r="2" ht="13.5" customHeight="1" spans="1:12">
      <c r="A2" s="9" t="s">
        <v>6</v>
      </c>
      <c r="B2" s="7" t="s">
        <v>10</v>
      </c>
      <c r="C2" s="6"/>
      <c r="D2" s="46" t="s">
        <v>325</v>
      </c>
      <c r="E2" s="16" t="s">
        <v>326</v>
      </c>
      <c r="F2" s="6" t="s">
        <v>246</v>
      </c>
      <c r="G2" s="6" t="s">
        <v>251</v>
      </c>
      <c r="H2" s="6" t="s">
        <v>314</v>
      </c>
      <c r="I2" s="6" t="s">
        <v>327</v>
      </c>
      <c r="J2" s="20">
        <v>1</v>
      </c>
      <c r="K2" s="20">
        <v>0.8</v>
      </c>
      <c r="L2" s="20">
        <v>0.8</v>
      </c>
    </row>
    <row r="3" ht="13.5" customHeight="1" spans="1:12">
      <c r="A3" s="9" t="s">
        <v>6</v>
      </c>
      <c r="B3" s="12" t="s">
        <v>10</v>
      </c>
      <c r="C3" s="19"/>
      <c r="D3" s="32" t="s">
        <v>325</v>
      </c>
      <c r="E3" s="8" t="s">
        <v>328</v>
      </c>
      <c r="F3" s="6" t="s">
        <v>248</v>
      </c>
      <c r="G3" s="6"/>
      <c r="H3" s="6" t="s">
        <v>314</v>
      </c>
      <c r="I3" s="15" t="s">
        <v>297</v>
      </c>
      <c r="J3" s="20">
        <v>0.25</v>
      </c>
      <c r="K3" s="20">
        <v>0.5</v>
      </c>
      <c r="L3" s="20">
        <f>J3*K3</f>
        <v>0.125</v>
      </c>
    </row>
    <row r="4" s="45" customFormat="1" ht="13.5" customHeight="1" spans="1:12">
      <c r="A4" s="9" t="s">
        <v>6</v>
      </c>
      <c r="B4" s="12" t="s">
        <v>12</v>
      </c>
      <c r="C4" s="19"/>
      <c r="D4" s="32" t="s">
        <v>325</v>
      </c>
      <c r="E4" s="8" t="s">
        <v>328</v>
      </c>
      <c r="F4" s="6" t="s">
        <v>248</v>
      </c>
      <c r="G4" s="6"/>
      <c r="H4" s="6" t="s">
        <v>329</v>
      </c>
      <c r="I4" s="15" t="s">
        <v>297</v>
      </c>
      <c r="J4" s="20">
        <v>0.5</v>
      </c>
      <c r="K4" s="20">
        <v>0.5</v>
      </c>
      <c r="L4" s="20">
        <f>J4*K4</f>
        <v>0.25</v>
      </c>
    </row>
    <row r="5" ht="13.5" customHeight="1" spans="1:12">
      <c r="A5" s="10" t="s">
        <v>134</v>
      </c>
      <c r="B5" s="15" t="s">
        <v>144</v>
      </c>
      <c r="C5" s="15"/>
      <c r="D5" s="15" t="s">
        <v>325</v>
      </c>
      <c r="E5" s="15" t="s">
        <v>330</v>
      </c>
      <c r="F5" s="15" t="s">
        <v>248</v>
      </c>
      <c r="G5" s="15"/>
      <c r="H5" s="15" t="s">
        <v>329</v>
      </c>
      <c r="I5" s="15" t="s">
        <v>297</v>
      </c>
      <c r="J5" s="21">
        <v>0.5</v>
      </c>
      <c r="K5" s="21">
        <v>0.5</v>
      </c>
      <c r="L5" s="21">
        <f>J5*K5</f>
        <v>0.25</v>
      </c>
    </row>
    <row r="6" ht="13.5" customHeight="1" spans="1:12">
      <c r="A6" s="10" t="s">
        <v>134</v>
      </c>
      <c r="B6" s="15" t="s">
        <v>154</v>
      </c>
      <c r="C6" s="15"/>
      <c r="D6" s="15" t="s">
        <v>325</v>
      </c>
      <c r="E6" s="15" t="s">
        <v>331</v>
      </c>
      <c r="F6" s="15" t="s">
        <v>295</v>
      </c>
      <c r="G6" s="15"/>
      <c r="H6" s="15" t="s">
        <v>314</v>
      </c>
      <c r="I6" s="15"/>
      <c r="J6" s="21">
        <v>0.25</v>
      </c>
      <c r="K6" s="21"/>
      <c r="L6" s="21">
        <v>0.25</v>
      </c>
    </row>
    <row r="7" ht="13.5" customHeight="1" spans="1:12">
      <c r="A7" s="10" t="s">
        <v>168</v>
      </c>
      <c r="B7" s="111" t="s">
        <v>176</v>
      </c>
      <c r="C7" s="10"/>
      <c r="D7" s="15" t="s">
        <v>332</v>
      </c>
      <c r="E7" s="15" t="s">
        <v>333</v>
      </c>
      <c r="F7" s="15"/>
      <c r="G7" s="15"/>
      <c r="H7" s="15"/>
      <c r="I7" s="15"/>
      <c r="J7" s="21">
        <v>0.25</v>
      </c>
      <c r="K7" s="21"/>
      <c r="L7" s="21">
        <v>0.25</v>
      </c>
    </row>
    <row r="8" ht="13.5" customHeight="1" spans="1:12">
      <c r="A8" s="10" t="s">
        <v>168</v>
      </c>
      <c r="B8" s="15" t="s">
        <v>176</v>
      </c>
      <c r="C8" s="10"/>
      <c r="D8" s="15" t="s">
        <v>325</v>
      </c>
      <c r="E8" s="15" t="s">
        <v>328</v>
      </c>
      <c r="F8" s="15" t="s">
        <v>248</v>
      </c>
      <c r="G8" s="15"/>
      <c r="H8" s="15" t="s">
        <v>329</v>
      </c>
      <c r="I8" s="15" t="s">
        <v>297</v>
      </c>
      <c r="J8" s="21">
        <v>0.5</v>
      </c>
      <c r="K8" s="21">
        <v>0.5</v>
      </c>
      <c r="L8" s="20">
        <f>J8*K8</f>
        <v>0.25</v>
      </c>
    </row>
    <row r="9" ht="13.5" customHeight="1" spans="1:12">
      <c r="A9" s="10" t="s">
        <v>168</v>
      </c>
      <c r="B9" s="112" t="s">
        <v>171</v>
      </c>
      <c r="C9" s="15"/>
      <c r="D9" s="15" t="s">
        <v>332</v>
      </c>
      <c r="E9" s="15" t="s">
        <v>333</v>
      </c>
      <c r="F9" s="15"/>
      <c r="G9" s="15" t="s">
        <v>251</v>
      </c>
      <c r="H9" s="15"/>
      <c r="I9" s="15"/>
      <c r="J9" s="21">
        <v>0.25</v>
      </c>
      <c r="K9" s="21"/>
      <c r="L9" s="21">
        <v>0.25</v>
      </c>
    </row>
    <row r="10" ht="13.5" customHeight="1" spans="1:12">
      <c r="A10" s="12" t="s">
        <v>69</v>
      </c>
      <c r="B10" s="9" t="s">
        <v>75</v>
      </c>
      <c r="C10" s="6"/>
      <c r="D10" s="32" t="s">
        <v>325</v>
      </c>
      <c r="E10" s="8" t="s">
        <v>328</v>
      </c>
      <c r="F10" s="6" t="s">
        <v>248</v>
      </c>
      <c r="G10" s="6"/>
      <c r="H10" s="6" t="s">
        <v>334</v>
      </c>
      <c r="I10" s="6" t="s">
        <v>335</v>
      </c>
      <c r="J10" s="20">
        <v>1</v>
      </c>
      <c r="K10" s="20">
        <v>0.8</v>
      </c>
      <c r="L10" s="20">
        <f>J10*K10</f>
        <v>0.8</v>
      </c>
    </row>
    <row r="11" ht="13.5" customHeight="1" spans="1:12">
      <c r="A11" s="6" t="s">
        <v>168</v>
      </c>
      <c r="B11" s="7" t="s">
        <v>172</v>
      </c>
      <c r="C11" s="6"/>
      <c r="D11" s="46" t="s">
        <v>325</v>
      </c>
      <c r="E11" s="8" t="s">
        <v>336</v>
      </c>
      <c r="F11" s="6" t="s">
        <v>248</v>
      </c>
      <c r="G11" s="6"/>
      <c r="H11" s="6" t="s">
        <v>329</v>
      </c>
      <c r="I11" s="6"/>
      <c r="J11" s="20">
        <v>0.5</v>
      </c>
      <c r="K11" s="20"/>
      <c r="L11" s="20">
        <v>0.5</v>
      </c>
    </row>
    <row r="12" ht="13.5" customHeight="1" spans="1:12">
      <c r="A12" s="6" t="s">
        <v>168</v>
      </c>
      <c r="B12" s="7" t="s">
        <v>172</v>
      </c>
      <c r="C12" s="6"/>
      <c r="D12" s="46" t="s">
        <v>325</v>
      </c>
      <c r="E12" s="8" t="s">
        <v>337</v>
      </c>
      <c r="F12" s="6" t="s">
        <v>248</v>
      </c>
      <c r="G12" s="6"/>
      <c r="H12" s="6" t="s">
        <v>329</v>
      </c>
      <c r="I12" s="6"/>
      <c r="J12" s="20">
        <v>0.05</v>
      </c>
      <c r="K12" s="20"/>
      <c r="L12" s="20">
        <v>0.05</v>
      </c>
    </row>
    <row r="13" ht="13.5" customHeight="1" spans="1:12">
      <c r="A13" s="12" t="s">
        <v>69</v>
      </c>
      <c r="B13" s="9" t="s">
        <v>74</v>
      </c>
      <c r="C13" s="6"/>
      <c r="D13" s="32" t="s">
        <v>325</v>
      </c>
      <c r="E13" s="8" t="s">
        <v>328</v>
      </c>
      <c r="F13" s="6" t="s">
        <v>248</v>
      </c>
      <c r="G13" s="6"/>
      <c r="H13" s="6" t="s">
        <v>334</v>
      </c>
      <c r="I13" s="15" t="s">
        <v>297</v>
      </c>
      <c r="J13" s="20">
        <v>1</v>
      </c>
      <c r="K13" s="20">
        <v>0.5</v>
      </c>
      <c r="L13" s="20">
        <f>J13*K13</f>
        <v>0.5</v>
      </c>
    </row>
    <row r="14" ht="13.5" customHeight="1" spans="1:12">
      <c r="A14" s="6" t="s">
        <v>69</v>
      </c>
      <c r="B14" s="7" t="s">
        <v>74</v>
      </c>
      <c r="C14" s="6"/>
      <c r="D14" s="46" t="s">
        <v>325</v>
      </c>
      <c r="E14" s="8" t="s">
        <v>336</v>
      </c>
      <c r="F14" s="6" t="s">
        <v>248</v>
      </c>
      <c r="G14" s="6"/>
      <c r="H14" s="6" t="s">
        <v>334</v>
      </c>
      <c r="I14" s="6"/>
      <c r="J14" s="20">
        <v>1</v>
      </c>
      <c r="K14" s="20"/>
      <c r="L14" s="20">
        <v>1</v>
      </c>
    </row>
    <row r="15" ht="13.5" customHeight="1" spans="1:12">
      <c r="A15" s="9" t="s">
        <v>6</v>
      </c>
      <c r="B15" s="12" t="s">
        <v>17</v>
      </c>
      <c r="C15" s="19"/>
      <c r="D15" s="32" t="s">
        <v>325</v>
      </c>
      <c r="E15" s="8" t="s">
        <v>328</v>
      </c>
      <c r="F15" s="6" t="s">
        <v>248</v>
      </c>
      <c r="G15" s="6"/>
      <c r="H15" s="6" t="s">
        <v>334</v>
      </c>
      <c r="I15" s="15" t="s">
        <v>297</v>
      </c>
      <c r="J15" s="20">
        <v>1</v>
      </c>
      <c r="K15" s="20">
        <v>0.5</v>
      </c>
      <c r="L15" s="20">
        <f>J15*K15</f>
        <v>0.5</v>
      </c>
    </row>
    <row r="16" ht="13.5" customHeight="1" spans="1:12">
      <c r="A16" s="12" t="s">
        <v>69</v>
      </c>
      <c r="B16" s="113" t="s">
        <v>70</v>
      </c>
      <c r="C16" s="32"/>
      <c r="D16" s="32" t="s">
        <v>325</v>
      </c>
      <c r="E16" s="8" t="s">
        <v>328</v>
      </c>
      <c r="F16" s="6" t="s">
        <v>248</v>
      </c>
      <c r="G16" s="6"/>
      <c r="H16" s="6" t="s">
        <v>314</v>
      </c>
      <c r="I16" s="15" t="s">
        <v>297</v>
      </c>
      <c r="J16" s="20">
        <v>0.25</v>
      </c>
      <c r="K16" s="20">
        <v>0.5</v>
      </c>
      <c r="L16" s="20">
        <f>J16*K16</f>
        <v>0.125</v>
      </c>
    </row>
    <row r="17" ht="13.5" customHeight="1" spans="1:12">
      <c r="A17" s="12" t="s">
        <v>69</v>
      </c>
      <c r="B17" s="113" t="s">
        <v>70</v>
      </c>
      <c r="C17" s="32"/>
      <c r="D17" s="32" t="s">
        <v>325</v>
      </c>
      <c r="E17" s="8" t="s">
        <v>338</v>
      </c>
      <c r="F17" s="6" t="s">
        <v>248</v>
      </c>
      <c r="G17" s="6"/>
      <c r="H17" s="6" t="s">
        <v>329</v>
      </c>
      <c r="I17" s="6"/>
      <c r="J17" s="20">
        <v>0.5</v>
      </c>
      <c r="K17" s="20"/>
      <c r="L17" s="20">
        <v>0.5</v>
      </c>
    </row>
    <row r="18" ht="13.5" customHeight="1" spans="1:12">
      <c r="A18" s="12" t="s">
        <v>69</v>
      </c>
      <c r="B18" s="113" t="s">
        <v>70</v>
      </c>
      <c r="C18" s="32"/>
      <c r="D18" s="32" t="s">
        <v>325</v>
      </c>
      <c r="E18" s="8" t="s">
        <v>339</v>
      </c>
      <c r="F18" s="6" t="s">
        <v>248</v>
      </c>
      <c r="G18" s="6"/>
      <c r="H18" s="6" t="s">
        <v>314</v>
      </c>
      <c r="I18" s="6"/>
      <c r="J18" s="20">
        <v>0.25</v>
      </c>
      <c r="K18" s="20"/>
      <c r="L18" s="20">
        <v>0.25</v>
      </c>
    </row>
    <row r="19" ht="13.5" customHeight="1" spans="1:12">
      <c r="A19" s="6" t="s">
        <v>69</v>
      </c>
      <c r="B19" s="7" t="s">
        <v>70</v>
      </c>
      <c r="C19" s="6"/>
      <c r="D19" s="46" t="s">
        <v>325</v>
      </c>
      <c r="E19" s="8" t="s">
        <v>336</v>
      </c>
      <c r="F19" s="6" t="s">
        <v>248</v>
      </c>
      <c r="G19" s="6"/>
      <c r="H19" s="6" t="s">
        <v>334</v>
      </c>
      <c r="I19" s="6"/>
      <c r="J19" s="20">
        <v>1</v>
      </c>
      <c r="K19" s="20"/>
      <c r="L19" s="20">
        <v>1</v>
      </c>
    </row>
    <row r="20" ht="13.5" customHeight="1" spans="1:12">
      <c r="A20" s="12" t="s">
        <v>69</v>
      </c>
      <c r="B20" s="15" t="s">
        <v>70</v>
      </c>
      <c r="C20" s="6"/>
      <c r="D20" s="6" t="s">
        <v>325</v>
      </c>
      <c r="E20" s="8" t="s">
        <v>340</v>
      </c>
      <c r="F20" s="6" t="s">
        <v>246</v>
      </c>
      <c r="G20" s="6"/>
      <c r="H20" s="6" t="s">
        <v>329</v>
      </c>
      <c r="I20" s="6">
        <v>5</v>
      </c>
      <c r="J20" s="20">
        <v>1.5</v>
      </c>
      <c r="K20" s="6">
        <v>0.5</v>
      </c>
      <c r="L20" s="20">
        <f>K20*J20</f>
        <v>0.75</v>
      </c>
    </row>
    <row r="21" ht="13.5" customHeight="1" spans="1:12">
      <c r="A21" s="10" t="s">
        <v>134</v>
      </c>
      <c r="B21" s="15" t="s">
        <v>148</v>
      </c>
      <c r="C21" s="15"/>
      <c r="D21" s="15" t="s">
        <v>325</v>
      </c>
      <c r="E21" s="15" t="s">
        <v>331</v>
      </c>
      <c r="F21" s="15" t="s">
        <v>295</v>
      </c>
      <c r="G21" s="15"/>
      <c r="H21" s="15" t="s">
        <v>314</v>
      </c>
      <c r="I21" s="15"/>
      <c r="J21" s="21">
        <v>0.25</v>
      </c>
      <c r="K21" s="21"/>
      <c r="L21" s="21">
        <v>0.25</v>
      </c>
    </row>
    <row r="22" ht="13.5" customHeight="1" spans="1:12">
      <c r="A22" s="9" t="s">
        <v>6</v>
      </c>
      <c r="B22" s="12" t="s">
        <v>25</v>
      </c>
      <c r="C22" s="19"/>
      <c r="D22" s="32" t="s">
        <v>325</v>
      </c>
      <c r="E22" s="8" t="s">
        <v>328</v>
      </c>
      <c r="F22" s="6" t="s">
        <v>248</v>
      </c>
      <c r="G22" s="6"/>
      <c r="H22" s="6" t="s">
        <v>334</v>
      </c>
      <c r="I22" s="15" t="s">
        <v>297</v>
      </c>
      <c r="J22" s="20">
        <v>1</v>
      </c>
      <c r="K22" s="20">
        <v>0.5</v>
      </c>
      <c r="L22" s="20">
        <f>J22*K22</f>
        <v>0.5</v>
      </c>
    </row>
    <row r="23" ht="13.5" customHeight="1" spans="1:12">
      <c r="A23" s="9" t="s">
        <v>6</v>
      </c>
      <c r="B23" s="12" t="s">
        <v>25</v>
      </c>
      <c r="C23" s="19"/>
      <c r="D23" s="32" t="s">
        <v>325</v>
      </c>
      <c r="E23" s="8" t="s">
        <v>330</v>
      </c>
      <c r="F23" s="6" t="s">
        <v>248</v>
      </c>
      <c r="G23" s="6"/>
      <c r="H23" s="6" t="s">
        <v>314</v>
      </c>
      <c r="I23" s="15" t="s">
        <v>297</v>
      </c>
      <c r="J23" s="21">
        <v>0.25</v>
      </c>
      <c r="K23" s="21">
        <v>0.5</v>
      </c>
      <c r="L23" s="21">
        <f>J23*K23</f>
        <v>0.125</v>
      </c>
    </row>
    <row r="24" ht="13.5" customHeight="1" spans="1:12">
      <c r="A24" s="10" t="s">
        <v>101</v>
      </c>
      <c r="B24" s="15" t="s">
        <v>127</v>
      </c>
      <c r="C24" s="15"/>
      <c r="D24" s="15" t="s">
        <v>325</v>
      </c>
      <c r="E24" s="15" t="s">
        <v>328</v>
      </c>
      <c r="F24" s="15" t="s">
        <v>248</v>
      </c>
      <c r="G24" s="15"/>
      <c r="H24" s="15" t="s">
        <v>329</v>
      </c>
      <c r="I24" s="15" t="s">
        <v>297</v>
      </c>
      <c r="J24" s="21">
        <v>0.5</v>
      </c>
      <c r="K24" s="20">
        <v>0.5</v>
      </c>
      <c r="L24" s="20">
        <f>J24*K24</f>
        <v>0.25</v>
      </c>
    </row>
    <row r="25" s="2" customFormat="1" ht="13.5" customHeight="1" spans="1:12">
      <c r="A25" s="10" t="s">
        <v>134</v>
      </c>
      <c r="B25" s="10" t="s">
        <v>135</v>
      </c>
      <c r="C25" s="15"/>
      <c r="D25" s="15" t="s">
        <v>325</v>
      </c>
      <c r="E25" s="15" t="s">
        <v>341</v>
      </c>
      <c r="F25" s="15" t="s">
        <v>295</v>
      </c>
      <c r="G25" s="15"/>
      <c r="H25" s="15" t="s">
        <v>329</v>
      </c>
      <c r="I25" s="15" t="s">
        <v>297</v>
      </c>
      <c r="J25" s="21">
        <v>1.5</v>
      </c>
      <c r="K25" s="21">
        <v>0.5</v>
      </c>
      <c r="L25" s="21">
        <f>J25*K25</f>
        <v>0.75</v>
      </c>
    </row>
    <row r="26" s="2" customFormat="1" ht="13.5" customHeight="1" spans="1:12">
      <c r="A26" s="10" t="s">
        <v>134</v>
      </c>
      <c r="B26" s="112" t="s">
        <v>135</v>
      </c>
      <c r="C26" s="15"/>
      <c r="D26" s="15" t="s">
        <v>325</v>
      </c>
      <c r="E26" s="15" t="s">
        <v>342</v>
      </c>
      <c r="F26" s="15" t="s">
        <v>295</v>
      </c>
      <c r="G26" s="15"/>
      <c r="H26" s="15" t="s">
        <v>314</v>
      </c>
      <c r="I26" s="15" t="s">
        <v>335</v>
      </c>
      <c r="J26" s="21">
        <v>2</v>
      </c>
      <c r="K26" s="21">
        <v>0.8</v>
      </c>
      <c r="L26" s="21">
        <f>K26*J26</f>
        <v>1.6</v>
      </c>
    </row>
    <row r="27" s="2" customFormat="1" ht="13.5" customHeight="1" spans="1:12">
      <c r="A27" s="12" t="s">
        <v>69</v>
      </c>
      <c r="B27" s="9" t="s">
        <v>71</v>
      </c>
      <c r="C27" s="32"/>
      <c r="D27" s="32" t="s">
        <v>325</v>
      </c>
      <c r="E27" s="47" t="s">
        <v>343</v>
      </c>
      <c r="F27" s="32" t="s">
        <v>246</v>
      </c>
      <c r="G27" s="32"/>
      <c r="H27" s="32" t="s">
        <v>334</v>
      </c>
      <c r="I27" s="32" t="s">
        <v>335</v>
      </c>
      <c r="J27" s="34">
        <v>2</v>
      </c>
      <c r="K27" s="34">
        <v>0.8</v>
      </c>
      <c r="L27" s="34">
        <v>1.6</v>
      </c>
    </row>
    <row r="28" s="2" customFormat="1" ht="13.5" customHeight="1" spans="1:12">
      <c r="A28" s="12" t="s">
        <v>69</v>
      </c>
      <c r="B28" s="9" t="s">
        <v>71</v>
      </c>
      <c r="C28" s="6"/>
      <c r="D28" s="32" t="s">
        <v>325</v>
      </c>
      <c r="E28" s="8" t="s">
        <v>328</v>
      </c>
      <c r="F28" s="6" t="s">
        <v>248</v>
      </c>
      <c r="G28" s="6"/>
      <c r="H28" s="6" t="s">
        <v>334</v>
      </c>
      <c r="I28" s="15" t="s">
        <v>297</v>
      </c>
      <c r="J28" s="20">
        <v>1</v>
      </c>
      <c r="K28" s="20">
        <v>0.5</v>
      </c>
      <c r="L28" s="20">
        <f>J28*K28</f>
        <v>0.5</v>
      </c>
    </row>
    <row r="29" s="2" customFormat="1" ht="13.5" customHeight="1" spans="1:12">
      <c r="A29" s="6" t="s">
        <v>69</v>
      </c>
      <c r="B29" s="7" t="s">
        <v>71</v>
      </c>
      <c r="C29" s="6"/>
      <c r="D29" s="46" t="s">
        <v>325</v>
      </c>
      <c r="E29" s="8" t="s">
        <v>336</v>
      </c>
      <c r="F29" s="6" t="s">
        <v>248</v>
      </c>
      <c r="G29" s="6"/>
      <c r="H29" s="6" t="s">
        <v>314</v>
      </c>
      <c r="I29" s="6"/>
      <c r="J29" s="20">
        <v>0.25</v>
      </c>
      <c r="K29" s="20"/>
      <c r="L29" s="20">
        <v>0.25</v>
      </c>
    </row>
    <row r="30" s="2" customFormat="1" ht="13.5" customHeight="1" spans="1:12">
      <c r="A30" s="6" t="s">
        <v>36</v>
      </c>
      <c r="B30" s="7" t="s">
        <v>37</v>
      </c>
      <c r="C30" s="6"/>
      <c r="D30" s="46" t="s">
        <v>325</v>
      </c>
      <c r="E30" s="8" t="s">
        <v>326</v>
      </c>
      <c r="F30" s="6" t="s">
        <v>246</v>
      </c>
      <c r="G30" s="6"/>
      <c r="H30" s="6" t="s">
        <v>334</v>
      </c>
      <c r="I30" s="6">
        <v>4</v>
      </c>
      <c r="J30" s="20">
        <v>2</v>
      </c>
      <c r="K30" s="20">
        <v>0.5</v>
      </c>
      <c r="L30" s="20">
        <v>1</v>
      </c>
    </row>
    <row r="31" s="2" customFormat="1" ht="13.5" customHeight="1" spans="1:12">
      <c r="A31" s="10" t="s">
        <v>134</v>
      </c>
      <c r="B31" s="15" t="s">
        <v>140</v>
      </c>
      <c r="C31" s="15"/>
      <c r="D31" s="15" t="s">
        <v>325</v>
      </c>
      <c r="E31" s="15" t="s">
        <v>330</v>
      </c>
      <c r="F31" s="15" t="s">
        <v>248</v>
      </c>
      <c r="G31" s="15"/>
      <c r="H31" s="15" t="s">
        <v>314</v>
      </c>
      <c r="I31" s="15" t="s">
        <v>297</v>
      </c>
      <c r="J31" s="21">
        <v>0.25</v>
      </c>
      <c r="K31" s="21">
        <v>0.5</v>
      </c>
      <c r="L31" s="21">
        <f>J31*K31</f>
        <v>0.125</v>
      </c>
    </row>
    <row r="32" s="2" customFormat="1" ht="13.5" customHeight="1" spans="1:12">
      <c r="A32" s="9" t="s">
        <v>36</v>
      </c>
      <c r="B32" s="48" t="s">
        <v>56</v>
      </c>
      <c r="C32" s="49"/>
      <c r="D32" s="32" t="s">
        <v>325</v>
      </c>
      <c r="E32" s="8" t="s">
        <v>328</v>
      </c>
      <c r="F32" s="6" t="s">
        <v>248</v>
      </c>
      <c r="G32" s="6"/>
      <c r="H32" s="6" t="s">
        <v>334</v>
      </c>
      <c r="I32" s="15" t="s">
        <v>297</v>
      </c>
      <c r="J32" s="20">
        <v>1</v>
      </c>
      <c r="K32" s="20">
        <v>0.5</v>
      </c>
      <c r="L32" s="20">
        <f>J32*K32</f>
        <v>0.5</v>
      </c>
    </row>
    <row r="33" s="2" customFormat="1" ht="13.5" customHeight="1" spans="1:12">
      <c r="A33" s="6" t="s">
        <v>101</v>
      </c>
      <c r="B33" s="7" t="s">
        <v>102</v>
      </c>
      <c r="C33" s="6"/>
      <c r="D33" s="46" t="s">
        <v>332</v>
      </c>
      <c r="E33" s="8" t="s">
        <v>344</v>
      </c>
      <c r="F33" s="6"/>
      <c r="G33" s="6"/>
      <c r="H33" s="6"/>
      <c r="I33" s="6"/>
      <c r="J33" s="20">
        <v>0.25</v>
      </c>
      <c r="K33" s="20"/>
      <c r="L33" s="20">
        <v>0.25</v>
      </c>
    </row>
    <row r="34" s="2" customFormat="1" ht="13.5" customHeight="1" spans="1:12">
      <c r="A34" s="6" t="s">
        <v>36</v>
      </c>
      <c r="B34" s="7" t="s">
        <v>50</v>
      </c>
      <c r="C34" s="6"/>
      <c r="D34" s="46" t="s">
        <v>325</v>
      </c>
      <c r="E34" s="8" t="s">
        <v>345</v>
      </c>
      <c r="F34" s="6" t="s">
        <v>246</v>
      </c>
      <c r="G34" s="6"/>
      <c r="H34" s="6" t="s">
        <v>329</v>
      </c>
      <c r="I34" s="6">
        <v>2</v>
      </c>
      <c r="J34" s="20">
        <v>1.5</v>
      </c>
      <c r="K34" s="20">
        <v>0.8</v>
      </c>
      <c r="L34" s="20">
        <v>1.2</v>
      </c>
    </row>
    <row r="35" s="2" customFormat="1" ht="13.5" customHeight="1" spans="1:12">
      <c r="A35" s="6" t="s">
        <v>36</v>
      </c>
      <c r="B35" s="7" t="s">
        <v>50</v>
      </c>
      <c r="C35" s="6"/>
      <c r="D35" s="46" t="s">
        <v>325</v>
      </c>
      <c r="E35" s="8" t="s">
        <v>340</v>
      </c>
      <c r="F35" s="6" t="s">
        <v>246</v>
      </c>
      <c r="G35" s="6"/>
      <c r="H35" s="6" t="s">
        <v>314</v>
      </c>
      <c r="I35" s="6"/>
      <c r="J35" s="20">
        <v>1</v>
      </c>
      <c r="K35" s="20"/>
      <c r="L35" s="20">
        <v>1</v>
      </c>
    </row>
    <row r="36" s="2" customFormat="1" ht="13.5" customHeight="1" spans="1:12">
      <c r="A36" s="6" t="s">
        <v>36</v>
      </c>
      <c r="B36" s="7" t="s">
        <v>50</v>
      </c>
      <c r="C36" s="6"/>
      <c r="D36" s="46" t="s">
        <v>325</v>
      </c>
      <c r="E36" s="8" t="s">
        <v>338</v>
      </c>
      <c r="F36" s="6" t="s">
        <v>248</v>
      </c>
      <c r="G36" s="6"/>
      <c r="H36" s="6" t="s">
        <v>314</v>
      </c>
      <c r="I36" s="6"/>
      <c r="J36" s="20">
        <v>0.25</v>
      </c>
      <c r="K36" s="20"/>
      <c r="L36" s="20">
        <v>0.25</v>
      </c>
    </row>
    <row r="37" s="2" customFormat="1" ht="13.5" customHeight="1" spans="1:12">
      <c r="A37" s="6" t="s">
        <v>36</v>
      </c>
      <c r="B37" s="7" t="s">
        <v>50</v>
      </c>
      <c r="C37" s="6"/>
      <c r="D37" s="46" t="s">
        <v>325</v>
      </c>
      <c r="E37" s="8" t="s">
        <v>336</v>
      </c>
      <c r="F37" s="6" t="s">
        <v>248</v>
      </c>
      <c r="G37" s="6"/>
      <c r="H37" s="6" t="s">
        <v>314</v>
      </c>
      <c r="I37" s="6"/>
      <c r="J37" s="20">
        <v>0.25</v>
      </c>
      <c r="K37" s="20"/>
      <c r="L37" s="20">
        <v>0.25</v>
      </c>
    </row>
    <row r="38" s="2" customFormat="1" ht="13.5" customHeight="1" spans="1:12">
      <c r="A38" s="6" t="s">
        <v>36</v>
      </c>
      <c r="B38" s="7" t="s">
        <v>50</v>
      </c>
      <c r="C38" s="6"/>
      <c r="D38" s="46" t="s">
        <v>325</v>
      </c>
      <c r="E38" s="8" t="s">
        <v>337</v>
      </c>
      <c r="F38" s="6" t="s">
        <v>248</v>
      </c>
      <c r="G38" s="6"/>
      <c r="H38" s="6" t="s">
        <v>329</v>
      </c>
      <c r="I38" s="6"/>
      <c r="J38" s="20">
        <v>0.05</v>
      </c>
      <c r="K38" s="20"/>
      <c r="L38" s="20">
        <v>0.05</v>
      </c>
    </row>
    <row r="39" s="2" customFormat="1" ht="13.5" customHeight="1" spans="1:12">
      <c r="A39" s="12" t="s">
        <v>6</v>
      </c>
      <c r="B39" s="10" t="s">
        <v>14</v>
      </c>
      <c r="C39" s="6"/>
      <c r="D39" s="6" t="s">
        <v>325</v>
      </c>
      <c r="E39" s="8" t="s">
        <v>340</v>
      </c>
      <c r="F39" s="6" t="s">
        <v>246</v>
      </c>
      <c r="G39" s="6"/>
      <c r="H39" s="6" t="s">
        <v>334</v>
      </c>
      <c r="I39" s="6">
        <v>4</v>
      </c>
      <c r="J39" s="20">
        <v>2</v>
      </c>
      <c r="K39" s="6">
        <v>0.5</v>
      </c>
      <c r="L39" s="20">
        <v>1</v>
      </c>
    </row>
    <row r="40" s="2" customFormat="1" ht="13.5" customHeight="1" spans="1:12">
      <c r="A40" s="12" t="s">
        <v>6</v>
      </c>
      <c r="B40" s="10" t="s">
        <v>14</v>
      </c>
      <c r="C40" s="6"/>
      <c r="D40" s="6" t="s">
        <v>325</v>
      </c>
      <c r="E40" s="8" t="s">
        <v>340</v>
      </c>
      <c r="F40" s="6" t="s">
        <v>246</v>
      </c>
      <c r="G40" s="6"/>
      <c r="H40" s="6" t="s">
        <v>314</v>
      </c>
      <c r="I40" s="6">
        <v>1</v>
      </c>
      <c r="J40" s="20">
        <v>1</v>
      </c>
      <c r="K40" s="6">
        <v>0.8</v>
      </c>
      <c r="L40" s="20">
        <v>0.8</v>
      </c>
    </row>
    <row r="41" s="2" customFormat="1" ht="13.5" customHeight="1" spans="1:12">
      <c r="A41" s="10" t="s">
        <v>168</v>
      </c>
      <c r="B41" s="15" t="s">
        <v>192</v>
      </c>
      <c r="C41" s="15"/>
      <c r="D41" s="15" t="s">
        <v>325</v>
      </c>
      <c r="E41" s="15" t="s">
        <v>346</v>
      </c>
      <c r="F41" s="15" t="s">
        <v>248</v>
      </c>
      <c r="G41" s="15"/>
      <c r="H41" s="15"/>
      <c r="I41" s="15"/>
      <c r="J41" s="21">
        <v>0.1</v>
      </c>
      <c r="K41" s="21"/>
      <c r="L41" s="21">
        <v>0.1</v>
      </c>
    </row>
    <row r="42" s="2" customFormat="1" ht="13.5" customHeight="1" spans="1:12">
      <c r="A42" s="12" t="s">
        <v>6</v>
      </c>
      <c r="B42" s="9" t="s">
        <v>7</v>
      </c>
      <c r="C42" s="32"/>
      <c r="D42" s="32" t="s">
        <v>332</v>
      </c>
      <c r="E42" s="47" t="s">
        <v>347</v>
      </c>
      <c r="F42" s="32"/>
      <c r="G42" s="32" t="s">
        <v>251</v>
      </c>
      <c r="H42" s="32"/>
      <c r="I42" s="32"/>
      <c r="J42" s="34">
        <v>0.25</v>
      </c>
      <c r="K42" s="34">
        <v>1</v>
      </c>
      <c r="L42" s="34">
        <v>0.25</v>
      </c>
    </row>
    <row r="43" s="2" customFormat="1" ht="13.5" customHeight="1" spans="1:12">
      <c r="A43" s="12" t="s">
        <v>6</v>
      </c>
      <c r="B43" s="9" t="s">
        <v>7</v>
      </c>
      <c r="C43" s="32"/>
      <c r="D43" s="32" t="s">
        <v>325</v>
      </c>
      <c r="E43" s="47" t="s">
        <v>348</v>
      </c>
      <c r="F43" s="32" t="s">
        <v>295</v>
      </c>
      <c r="G43" s="32" t="s">
        <v>251</v>
      </c>
      <c r="H43" s="32" t="s">
        <v>329</v>
      </c>
      <c r="I43" s="32" t="s">
        <v>335</v>
      </c>
      <c r="J43" s="34">
        <v>1.5</v>
      </c>
      <c r="K43" s="34">
        <v>0.8</v>
      </c>
      <c r="L43" s="34">
        <v>1.2</v>
      </c>
    </row>
    <row r="44" s="2" customFormat="1" ht="13.5" customHeight="1" spans="1:12">
      <c r="A44" s="12" t="s">
        <v>6</v>
      </c>
      <c r="B44" s="50" t="s">
        <v>7</v>
      </c>
      <c r="C44" s="46"/>
      <c r="D44" s="46" t="s">
        <v>325</v>
      </c>
      <c r="E44" s="51" t="s">
        <v>349</v>
      </c>
      <c r="F44" s="46" t="s">
        <v>295</v>
      </c>
      <c r="G44" s="46" t="s">
        <v>251</v>
      </c>
      <c r="H44" s="46" t="s">
        <v>329</v>
      </c>
      <c r="I44" s="46" t="s">
        <v>335</v>
      </c>
      <c r="J44" s="53">
        <v>1.5</v>
      </c>
      <c r="K44" s="53">
        <v>0.8</v>
      </c>
      <c r="L44" s="53">
        <v>1.2</v>
      </c>
    </row>
    <row r="45" s="2" customFormat="1" ht="13.5" customHeight="1" spans="1:12">
      <c r="A45" s="6" t="s">
        <v>6</v>
      </c>
      <c r="B45" s="7" t="s">
        <v>7</v>
      </c>
      <c r="C45" s="6"/>
      <c r="D45" s="46" t="s">
        <v>325</v>
      </c>
      <c r="E45" s="8" t="s">
        <v>340</v>
      </c>
      <c r="F45" s="6" t="s">
        <v>246</v>
      </c>
      <c r="G45" s="6" t="s">
        <v>251</v>
      </c>
      <c r="H45" s="6" t="s">
        <v>334</v>
      </c>
      <c r="I45" s="6" t="s">
        <v>350</v>
      </c>
      <c r="J45" s="20">
        <v>2</v>
      </c>
      <c r="K45" s="20">
        <v>0.8</v>
      </c>
      <c r="L45" s="20">
        <v>1.6</v>
      </c>
    </row>
    <row r="46" s="2" customFormat="1" ht="13.5" customHeight="1" spans="1:12">
      <c r="A46" s="6" t="s">
        <v>6</v>
      </c>
      <c r="B46" s="7" t="s">
        <v>7</v>
      </c>
      <c r="C46" s="6"/>
      <c r="D46" s="46" t="s">
        <v>325</v>
      </c>
      <c r="E46" s="8" t="s">
        <v>340</v>
      </c>
      <c r="F46" s="6" t="s">
        <v>246</v>
      </c>
      <c r="G46" s="6" t="s">
        <v>251</v>
      </c>
      <c r="H46" s="6" t="s">
        <v>334</v>
      </c>
      <c r="I46" s="6" t="s">
        <v>350</v>
      </c>
      <c r="J46" s="20">
        <v>2</v>
      </c>
      <c r="K46" s="20">
        <v>0.8</v>
      </c>
      <c r="L46" s="20">
        <v>1.6</v>
      </c>
    </row>
    <row r="47" s="2" customFormat="1" ht="13.5" customHeight="1" spans="1:12">
      <c r="A47" s="6" t="s">
        <v>6</v>
      </c>
      <c r="B47" s="7" t="s">
        <v>7</v>
      </c>
      <c r="C47" s="6"/>
      <c r="D47" s="46" t="s">
        <v>325</v>
      </c>
      <c r="E47" s="8" t="s">
        <v>345</v>
      </c>
      <c r="F47" s="6" t="s">
        <v>246</v>
      </c>
      <c r="G47" s="6" t="s">
        <v>251</v>
      </c>
      <c r="H47" s="6" t="s">
        <v>334</v>
      </c>
      <c r="I47" s="6" t="s">
        <v>350</v>
      </c>
      <c r="J47" s="20">
        <v>2</v>
      </c>
      <c r="K47" s="20">
        <v>0.8</v>
      </c>
      <c r="L47" s="20">
        <v>1.6</v>
      </c>
    </row>
    <row r="48" s="2" customFormat="1" ht="13.5" customHeight="1" spans="1:12">
      <c r="A48" s="6" t="s">
        <v>6</v>
      </c>
      <c r="B48" s="7" t="s">
        <v>7</v>
      </c>
      <c r="C48" s="6"/>
      <c r="D48" s="46" t="s">
        <v>325</v>
      </c>
      <c r="E48" s="8" t="s">
        <v>345</v>
      </c>
      <c r="F48" s="6" t="s">
        <v>246</v>
      </c>
      <c r="G48" s="6" t="s">
        <v>251</v>
      </c>
      <c r="H48" s="6" t="s">
        <v>329</v>
      </c>
      <c r="I48" s="6" t="s">
        <v>350</v>
      </c>
      <c r="J48" s="20">
        <v>1.5</v>
      </c>
      <c r="K48" s="20">
        <v>0.8</v>
      </c>
      <c r="L48" s="20">
        <v>1.2</v>
      </c>
    </row>
    <row r="49" s="2" customFormat="1" ht="13.5" customHeight="1" spans="1:12">
      <c r="A49" s="6" t="s">
        <v>134</v>
      </c>
      <c r="B49" s="7" t="s">
        <v>143</v>
      </c>
      <c r="C49" s="6"/>
      <c r="D49" s="46" t="s">
        <v>325</v>
      </c>
      <c r="E49" s="8" t="s">
        <v>351</v>
      </c>
      <c r="F49" s="6" t="s">
        <v>248</v>
      </c>
      <c r="G49" s="6"/>
      <c r="H49" s="6" t="s">
        <v>314</v>
      </c>
      <c r="I49" s="6"/>
      <c r="J49" s="20">
        <v>0.25</v>
      </c>
      <c r="K49" s="20"/>
      <c r="L49" s="20">
        <v>0.25</v>
      </c>
    </row>
    <row r="50" spans="1:12">
      <c r="A50" s="6" t="s">
        <v>69</v>
      </c>
      <c r="B50" s="7" t="s">
        <v>70</v>
      </c>
      <c r="C50" s="6"/>
      <c r="D50" s="46" t="s">
        <v>325</v>
      </c>
      <c r="E50" s="8" t="s">
        <v>352</v>
      </c>
      <c r="F50" s="6" t="s">
        <v>248</v>
      </c>
      <c r="G50" s="6"/>
      <c r="H50" s="6" t="s">
        <v>353</v>
      </c>
      <c r="I50" s="6" t="s">
        <v>335</v>
      </c>
      <c r="J50" s="20">
        <v>0.1</v>
      </c>
      <c r="K50" s="20">
        <v>0.8</v>
      </c>
      <c r="L50" s="20">
        <v>0.08</v>
      </c>
    </row>
    <row r="51" spans="1:12">
      <c r="A51" s="10" t="s">
        <v>101</v>
      </c>
      <c r="B51" s="7" t="s">
        <v>115</v>
      </c>
      <c r="C51" s="6"/>
      <c r="D51" s="46" t="s">
        <v>325</v>
      </c>
      <c r="E51" s="8" t="s">
        <v>352</v>
      </c>
      <c r="F51" s="6" t="s">
        <v>248</v>
      </c>
      <c r="G51" s="6"/>
      <c r="H51" s="6" t="s">
        <v>353</v>
      </c>
      <c r="I51" s="6" t="s">
        <v>297</v>
      </c>
      <c r="J51" s="20">
        <v>0.1</v>
      </c>
      <c r="K51" s="20">
        <v>0.5</v>
      </c>
      <c r="L51" s="20">
        <v>0.05</v>
      </c>
    </row>
    <row r="52" spans="1:12">
      <c r="A52" s="10" t="s">
        <v>101</v>
      </c>
      <c r="B52" s="7" t="s">
        <v>126</v>
      </c>
      <c r="C52" s="6"/>
      <c r="D52" s="46" t="s">
        <v>325</v>
      </c>
      <c r="E52" s="8" t="s">
        <v>352</v>
      </c>
      <c r="F52" s="6" t="s">
        <v>248</v>
      </c>
      <c r="G52" s="6"/>
      <c r="H52" s="6" t="s">
        <v>353</v>
      </c>
      <c r="I52" s="6" t="s">
        <v>297</v>
      </c>
      <c r="J52" s="20">
        <v>0.1</v>
      </c>
      <c r="K52" s="20">
        <v>0.5</v>
      </c>
      <c r="L52" s="20">
        <v>0.05</v>
      </c>
    </row>
    <row r="53" spans="1:12">
      <c r="A53" s="6" t="s">
        <v>69</v>
      </c>
      <c r="B53" s="7" t="s">
        <v>70</v>
      </c>
      <c r="C53" s="6"/>
      <c r="D53" s="46" t="s">
        <v>332</v>
      </c>
      <c r="E53" s="52" t="s">
        <v>354</v>
      </c>
      <c r="F53" s="6"/>
      <c r="G53" s="6"/>
      <c r="H53" s="6"/>
      <c r="I53" s="6"/>
      <c r="J53" s="20">
        <v>0.25</v>
      </c>
      <c r="K53" s="20"/>
      <c r="L53" s="20">
        <v>0.25</v>
      </c>
    </row>
    <row r="54" s="2" customFormat="1" spans="1:12">
      <c r="A54" s="12" t="s">
        <v>6</v>
      </c>
      <c r="B54" s="10" t="s">
        <v>14</v>
      </c>
      <c r="C54" s="6"/>
      <c r="D54" s="6" t="s">
        <v>325</v>
      </c>
      <c r="E54" s="8" t="s">
        <v>345</v>
      </c>
      <c r="F54" s="6" t="s">
        <v>246</v>
      </c>
      <c r="G54" s="6"/>
      <c r="H54" s="6" t="s">
        <v>334</v>
      </c>
      <c r="I54" s="6">
        <v>3</v>
      </c>
      <c r="J54" s="20">
        <v>2</v>
      </c>
      <c r="K54" s="6">
        <v>0.5</v>
      </c>
      <c r="L54" s="20">
        <v>1</v>
      </c>
    </row>
  </sheetData>
  <autoFilter xmlns:etc="http://www.wps.cn/officeDocument/2017/etCustomData" ref="A1:L54" etc:filterBottomFollowUsedRange="0">
    <extLst/>
  </autoFilter>
  <sortState ref="A2:L33">
    <sortCondition ref="B1:B33"/>
  </sortState>
  <dataValidations count="4">
    <dataValidation allowBlank="1" showInputMessage="1" showErrorMessage="1" sqref="D1 E32"/>
    <dataValidation type="list" allowBlank="1" showInputMessage="1" showErrorMessage="1" sqref="F4 F18:G18 F10:F15 F19:F24 F55:F1048576">
      <formula1>"上学期,下学期,国家级,市/校级,院级,省级"</formula1>
    </dataValidation>
    <dataValidation type="list" allowBlank="1" showInputMessage="1" showErrorMessage="1" sqref="D4:D24 D39:D40 D49:D1048576">
      <formula1>"文化艺术实践,校内外文化艺术竞赛"</formula1>
    </dataValidation>
    <dataValidation type="list" allowBlank="1" showInputMessage="1" showErrorMessage="1" sqref="D25:D38 D41:D48">
      <formula1>"创新创业素质,水平考试,社会实践,社会工作能力（工作表现）"</formula1>
    </dataValidation>
  </dataValidation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84"/>
  <sheetViews>
    <sheetView topLeftCell="A256" workbookViewId="0">
      <selection activeCell="E23" sqref="E23"/>
    </sheetView>
  </sheetViews>
  <sheetFormatPr defaultColWidth="9.2" defaultRowHeight="14"/>
  <cols>
    <col min="1" max="1" width="34.6" style="27" customWidth="1"/>
    <col min="2" max="2" width="14.0636363636364" style="28" customWidth="1"/>
    <col min="3" max="3" width="12.2" style="27" customWidth="1"/>
    <col min="4" max="4" width="22.4636363636364" style="27" customWidth="1"/>
    <col min="5" max="5" width="39.5272727272727" style="27" customWidth="1"/>
    <col min="6" max="6" width="11.5272727272727" style="27" customWidth="1"/>
    <col min="7" max="8" width="6" style="27" customWidth="1"/>
    <col min="9" max="9" width="7.06363636363636" style="29" customWidth="1"/>
    <col min="10" max="10" width="15.0636363636364" style="27" customWidth="1"/>
    <col min="11" max="11" width="7.06363636363636" style="29" customWidth="1"/>
    <col min="12" max="12" width="32.0636363636364" customWidth="1"/>
  </cols>
  <sheetData>
    <row r="1" spans="1:12">
      <c r="A1" s="13" t="s">
        <v>0</v>
      </c>
      <c r="B1" s="30" t="s">
        <v>1</v>
      </c>
      <c r="C1" s="13" t="s">
        <v>2</v>
      </c>
      <c r="D1" s="13" t="s">
        <v>237</v>
      </c>
      <c r="E1" s="13" t="s">
        <v>238</v>
      </c>
      <c r="F1" s="13" t="s">
        <v>239</v>
      </c>
      <c r="G1" s="13" t="s">
        <v>290</v>
      </c>
      <c r="H1" s="13" t="s">
        <v>291</v>
      </c>
      <c r="I1" s="23" t="s">
        <v>241</v>
      </c>
      <c r="J1" s="13" t="s">
        <v>292</v>
      </c>
      <c r="K1" s="23" t="s">
        <v>236</v>
      </c>
      <c r="L1" s="2"/>
    </row>
    <row r="2" spans="1:11">
      <c r="A2" s="12" t="s">
        <v>6</v>
      </c>
      <c r="B2" s="31" t="s">
        <v>9</v>
      </c>
      <c r="C2" s="32"/>
      <c r="D2" s="32" t="s">
        <v>355</v>
      </c>
      <c r="E2" s="33" t="s">
        <v>356</v>
      </c>
      <c r="F2" s="13" t="s">
        <v>235</v>
      </c>
      <c r="G2" s="33"/>
      <c r="H2" s="34"/>
      <c r="I2" s="34">
        <v>0.25</v>
      </c>
      <c r="J2" s="32"/>
      <c r="K2" s="34">
        <v>0.25</v>
      </c>
    </row>
    <row r="3" spans="1:11">
      <c r="A3" s="31" t="s">
        <v>6</v>
      </c>
      <c r="B3" s="31" t="s">
        <v>15</v>
      </c>
      <c r="C3" s="35"/>
      <c r="D3" s="13" t="s">
        <v>357</v>
      </c>
      <c r="E3" s="13"/>
      <c r="F3" s="13"/>
      <c r="G3" s="13"/>
      <c r="H3" s="13"/>
      <c r="I3" s="38">
        <v>1.53086666666667</v>
      </c>
      <c r="J3" s="13"/>
      <c r="K3" s="38">
        <f>I3</f>
        <v>1.53086666666667</v>
      </c>
    </row>
    <row r="4" spans="1:11">
      <c r="A4" s="31" t="s">
        <v>6</v>
      </c>
      <c r="B4" s="31" t="s">
        <v>27</v>
      </c>
      <c r="C4" s="35"/>
      <c r="D4" s="13" t="s">
        <v>357</v>
      </c>
      <c r="E4" s="13"/>
      <c r="F4" s="13"/>
      <c r="G4" s="13"/>
      <c r="H4" s="13"/>
      <c r="I4" s="38">
        <v>1.37794444444444</v>
      </c>
      <c r="J4" s="13"/>
      <c r="K4" s="38">
        <f t="shared" ref="K4:K31" si="0">I4</f>
        <v>1.37794444444444</v>
      </c>
    </row>
    <row r="5" spans="1:11">
      <c r="A5" s="31" t="s">
        <v>6</v>
      </c>
      <c r="B5" s="31" t="s">
        <v>16</v>
      </c>
      <c r="C5" s="35"/>
      <c r="D5" s="13" t="s">
        <v>357</v>
      </c>
      <c r="E5" s="13"/>
      <c r="F5" s="13"/>
      <c r="G5" s="13"/>
      <c r="H5" s="13"/>
      <c r="I5" s="38">
        <v>1.396</v>
      </c>
      <c r="J5" s="13"/>
      <c r="K5" s="38">
        <f t="shared" si="0"/>
        <v>1.396</v>
      </c>
    </row>
    <row r="6" spans="1:11">
      <c r="A6" s="31" t="s">
        <v>6</v>
      </c>
      <c r="B6" s="31" t="s">
        <v>10</v>
      </c>
      <c r="C6" s="35"/>
      <c r="D6" s="13" t="s">
        <v>357</v>
      </c>
      <c r="E6" s="13"/>
      <c r="F6" s="13"/>
      <c r="G6" s="13"/>
      <c r="H6" s="13"/>
      <c r="I6" s="38">
        <v>1.396</v>
      </c>
      <c r="J6" s="13"/>
      <c r="K6" s="38">
        <f t="shared" si="0"/>
        <v>1.396</v>
      </c>
    </row>
    <row r="7" spans="1:11">
      <c r="A7" s="31" t="s">
        <v>6</v>
      </c>
      <c r="B7" s="31" t="s">
        <v>28</v>
      </c>
      <c r="C7" s="35"/>
      <c r="D7" s="13" t="s">
        <v>357</v>
      </c>
      <c r="E7" s="13"/>
      <c r="F7" s="13"/>
      <c r="G7" s="13"/>
      <c r="H7" s="13"/>
      <c r="I7" s="38">
        <v>1.5366</v>
      </c>
      <c r="J7" s="13"/>
      <c r="K7" s="38">
        <f t="shared" si="0"/>
        <v>1.5366</v>
      </c>
    </row>
    <row r="8" spans="1:11">
      <c r="A8" s="31" t="s">
        <v>6</v>
      </c>
      <c r="B8" s="31" t="s">
        <v>12</v>
      </c>
      <c r="C8" s="35"/>
      <c r="D8" s="13" t="s">
        <v>357</v>
      </c>
      <c r="E8" s="13"/>
      <c r="F8" s="13"/>
      <c r="G8" s="13"/>
      <c r="H8" s="13"/>
      <c r="I8" s="38">
        <v>1.396</v>
      </c>
      <c r="J8" s="13"/>
      <c r="K8" s="38">
        <f t="shared" si="0"/>
        <v>1.396</v>
      </c>
    </row>
    <row r="9" spans="1:11">
      <c r="A9" s="31" t="s">
        <v>6</v>
      </c>
      <c r="B9" s="31" t="s">
        <v>33</v>
      </c>
      <c r="C9" s="35"/>
      <c r="D9" s="13" t="s">
        <v>357</v>
      </c>
      <c r="E9" s="13"/>
      <c r="F9" s="13"/>
      <c r="G9" s="13"/>
      <c r="H9" s="13"/>
      <c r="I9" s="38">
        <v>1.49138888888889</v>
      </c>
      <c r="J9" s="13"/>
      <c r="K9" s="38">
        <f t="shared" si="0"/>
        <v>1.49138888888889</v>
      </c>
    </row>
    <row r="10" spans="1:11">
      <c r="A10" s="31" t="s">
        <v>6</v>
      </c>
      <c r="B10" s="31" t="s">
        <v>20</v>
      </c>
      <c r="C10" s="35"/>
      <c r="D10" s="13" t="s">
        <v>357</v>
      </c>
      <c r="E10" s="13"/>
      <c r="F10" s="13"/>
      <c r="G10" s="13"/>
      <c r="H10" s="13"/>
      <c r="I10" s="38">
        <v>1.51944444444445</v>
      </c>
      <c r="J10" s="13"/>
      <c r="K10" s="38">
        <f t="shared" si="0"/>
        <v>1.51944444444445</v>
      </c>
    </row>
    <row r="11" spans="1:11">
      <c r="A11" s="31" t="s">
        <v>6</v>
      </c>
      <c r="B11" s="31" t="s">
        <v>22</v>
      </c>
      <c r="C11" s="35"/>
      <c r="D11" s="13" t="s">
        <v>357</v>
      </c>
      <c r="E11" s="13"/>
      <c r="F11" s="13"/>
      <c r="G11" s="13"/>
      <c r="H11" s="13"/>
      <c r="I11" s="38">
        <v>1.53086666666667</v>
      </c>
      <c r="J11" s="13"/>
      <c r="K11" s="38">
        <f t="shared" si="0"/>
        <v>1.53086666666667</v>
      </c>
    </row>
    <row r="12" spans="1:11">
      <c r="A12" s="31" t="s">
        <v>6</v>
      </c>
      <c r="B12" s="31" t="s">
        <v>18</v>
      </c>
      <c r="C12" s="35"/>
      <c r="D12" s="13" t="s">
        <v>357</v>
      </c>
      <c r="E12" s="13"/>
      <c r="F12" s="13"/>
      <c r="G12" s="13"/>
      <c r="H12" s="13"/>
      <c r="I12" s="38">
        <v>1.53086666666667</v>
      </c>
      <c r="J12" s="13"/>
      <c r="K12" s="38">
        <f t="shared" si="0"/>
        <v>1.53086666666667</v>
      </c>
    </row>
    <row r="13" spans="1:11">
      <c r="A13" s="31" t="s">
        <v>6</v>
      </c>
      <c r="B13" s="31" t="s">
        <v>11</v>
      </c>
      <c r="C13" s="35"/>
      <c r="D13" s="13" t="s">
        <v>357</v>
      </c>
      <c r="E13" s="13"/>
      <c r="F13" s="13"/>
      <c r="G13" s="13"/>
      <c r="H13" s="13"/>
      <c r="I13" s="38">
        <v>1.45133333333333</v>
      </c>
      <c r="J13" s="13"/>
      <c r="K13" s="38">
        <f t="shared" si="0"/>
        <v>1.45133333333333</v>
      </c>
    </row>
    <row r="14" spans="1:11">
      <c r="A14" s="31" t="s">
        <v>6</v>
      </c>
      <c r="B14" s="31" t="s">
        <v>9</v>
      </c>
      <c r="C14" s="35"/>
      <c r="D14" s="13" t="s">
        <v>357</v>
      </c>
      <c r="E14" s="13"/>
      <c r="F14" s="13"/>
      <c r="G14" s="13"/>
      <c r="H14" s="13"/>
      <c r="I14" s="38">
        <v>1.45133333333333</v>
      </c>
      <c r="J14" s="13"/>
      <c r="K14" s="38">
        <f t="shared" si="0"/>
        <v>1.45133333333333</v>
      </c>
    </row>
    <row r="15" spans="1:11">
      <c r="A15" s="31" t="s">
        <v>6</v>
      </c>
      <c r="B15" s="31" t="s">
        <v>17</v>
      </c>
      <c r="C15" s="35"/>
      <c r="D15" s="13" t="s">
        <v>357</v>
      </c>
      <c r="E15" s="13"/>
      <c r="F15" s="13"/>
      <c r="G15" s="13"/>
      <c r="H15" s="13"/>
      <c r="I15" s="38">
        <v>1.51033333333333</v>
      </c>
      <c r="J15" s="13"/>
      <c r="K15" s="38">
        <f t="shared" si="0"/>
        <v>1.51033333333333</v>
      </c>
    </row>
    <row r="16" spans="1:11">
      <c r="A16" s="31" t="s">
        <v>6</v>
      </c>
      <c r="B16" s="31" t="s">
        <v>25</v>
      </c>
      <c r="C16" s="35"/>
      <c r="D16" s="13" t="s">
        <v>357</v>
      </c>
      <c r="E16" s="13"/>
      <c r="F16" s="13"/>
      <c r="G16" s="13"/>
      <c r="H16" s="13"/>
      <c r="I16" s="38">
        <v>1.41366666666667</v>
      </c>
      <c r="J16" s="13"/>
      <c r="K16" s="38">
        <f t="shared" si="0"/>
        <v>1.41366666666667</v>
      </c>
    </row>
    <row r="17" spans="1:11">
      <c r="A17" s="31" t="s">
        <v>6</v>
      </c>
      <c r="B17" s="31" t="s">
        <v>19</v>
      </c>
      <c r="C17" s="35"/>
      <c r="D17" s="13" t="s">
        <v>357</v>
      </c>
      <c r="E17" s="36"/>
      <c r="F17" s="13"/>
      <c r="G17" s="13"/>
      <c r="H17" s="13"/>
      <c r="I17" s="38">
        <v>1.53086666666667</v>
      </c>
      <c r="J17" s="13"/>
      <c r="K17" s="38">
        <f t="shared" si="0"/>
        <v>1.53086666666667</v>
      </c>
    </row>
    <row r="18" spans="1:11">
      <c r="A18" s="31" t="s">
        <v>6</v>
      </c>
      <c r="B18" s="31" t="s">
        <v>31</v>
      </c>
      <c r="C18" s="35"/>
      <c r="D18" s="13" t="s">
        <v>357</v>
      </c>
      <c r="E18" s="36"/>
      <c r="F18" s="13"/>
      <c r="G18" s="13"/>
      <c r="H18" s="13"/>
      <c r="I18" s="38">
        <v>1.4462</v>
      </c>
      <c r="J18" s="13"/>
      <c r="K18" s="38">
        <f t="shared" si="0"/>
        <v>1.4462</v>
      </c>
    </row>
    <row r="19" spans="1:11">
      <c r="A19" s="31" t="s">
        <v>6</v>
      </c>
      <c r="B19" s="31" t="s">
        <v>29</v>
      </c>
      <c r="C19" s="35"/>
      <c r="D19" s="13" t="s">
        <v>357</v>
      </c>
      <c r="E19" s="36"/>
      <c r="F19" s="13"/>
      <c r="G19" s="13"/>
      <c r="H19" s="13"/>
      <c r="I19" s="38">
        <v>1.416</v>
      </c>
      <c r="J19" s="13"/>
      <c r="K19" s="38">
        <f t="shared" si="0"/>
        <v>1.416</v>
      </c>
    </row>
    <row r="20" spans="1:11">
      <c r="A20" s="31" t="s">
        <v>6</v>
      </c>
      <c r="B20" s="31" t="s">
        <v>35</v>
      </c>
      <c r="C20" s="35"/>
      <c r="D20" s="13" t="s">
        <v>357</v>
      </c>
      <c r="E20" s="36"/>
      <c r="F20" s="13"/>
      <c r="G20" s="13"/>
      <c r="H20" s="13"/>
      <c r="I20" s="38">
        <v>1.42274285714286</v>
      </c>
      <c r="J20" s="13"/>
      <c r="K20" s="38">
        <f t="shared" si="0"/>
        <v>1.42274285714286</v>
      </c>
    </row>
    <row r="21" spans="1:11">
      <c r="A21" s="31" t="s">
        <v>6</v>
      </c>
      <c r="B21" s="31" t="s">
        <v>24</v>
      </c>
      <c r="C21" s="35"/>
      <c r="D21" s="13" t="s">
        <v>357</v>
      </c>
      <c r="E21" s="36"/>
      <c r="F21" s="13"/>
      <c r="G21" s="13"/>
      <c r="H21" s="13"/>
      <c r="I21" s="38">
        <v>1.5292</v>
      </c>
      <c r="J21" s="13"/>
      <c r="K21" s="38">
        <f t="shared" si="0"/>
        <v>1.5292</v>
      </c>
    </row>
    <row r="22" spans="1:11">
      <c r="A22" s="31" t="s">
        <v>6</v>
      </c>
      <c r="B22" s="31" t="s">
        <v>21</v>
      </c>
      <c r="C22" s="35"/>
      <c r="D22" s="13" t="s">
        <v>357</v>
      </c>
      <c r="E22" s="36"/>
      <c r="F22" s="13"/>
      <c r="G22" s="13"/>
      <c r="H22" s="13"/>
      <c r="I22" s="38">
        <v>1.5366</v>
      </c>
      <c r="J22" s="13"/>
      <c r="K22" s="38">
        <f t="shared" si="0"/>
        <v>1.5366</v>
      </c>
    </row>
    <row r="23" spans="1:11">
      <c r="A23" s="31" t="s">
        <v>6</v>
      </c>
      <c r="B23" s="31" t="s">
        <v>8</v>
      </c>
      <c r="C23" s="35"/>
      <c r="D23" s="13" t="s">
        <v>357</v>
      </c>
      <c r="E23" s="36"/>
      <c r="F23" s="13"/>
      <c r="G23" s="13"/>
      <c r="H23" s="13"/>
      <c r="I23" s="38">
        <v>1.5946</v>
      </c>
      <c r="J23" s="13"/>
      <c r="K23" s="38">
        <f t="shared" si="0"/>
        <v>1.5946</v>
      </c>
    </row>
    <row r="24" spans="1:11">
      <c r="A24" s="31" t="s">
        <v>6</v>
      </c>
      <c r="B24" s="31" t="s">
        <v>34</v>
      </c>
      <c r="C24" s="35"/>
      <c r="D24" s="13" t="s">
        <v>357</v>
      </c>
      <c r="E24" s="36"/>
      <c r="F24" s="13"/>
      <c r="G24" s="13"/>
      <c r="H24" s="13"/>
      <c r="I24" s="38">
        <v>1.5366</v>
      </c>
      <c r="J24" s="13"/>
      <c r="K24" s="38">
        <f t="shared" si="0"/>
        <v>1.5366</v>
      </c>
    </row>
    <row r="25" spans="1:11">
      <c r="A25" s="31" t="s">
        <v>6</v>
      </c>
      <c r="B25" s="31" t="s">
        <v>32</v>
      </c>
      <c r="C25" s="35"/>
      <c r="D25" s="13" t="s">
        <v>357</v>
      </c>
      <c r="E25" s="36"/>
      <c r="F25" s="13"/>
      <c r="G25" s="13"/>
      <c r="H25" s="13"/>
      <c r="I25" s="38">
        <v>1.4462</v>
      </c>
      <c r="J25" s="13"/>
      <c r="K25" s="38">
        <f t="shared" si="0"/>
        <v>1.4462</v>
      </c>
    </row>
    <row r="26" spans="1:11">
      <c r="A26" s="31" t="s">
        <v>6</v>
      </c>
      <c r="B26" s="31" t="s">
        <v>13</v>
      </c>
      <c r="C26" s="35"/>
      <c r="D26" s="13" t="s">
        <v>357</v>
      </c>
      <c r="E26" s="13"/>
      <c r="F26" s="13"/>
      <c r="G26" s="13"/>
      <c r="H26" s="13"/>
      <c r="I26" s="38">
        <v>1.621</v>
      </c>
      <c r="J26" s="13"/>
      <c r="K26" s="38">
        <f t="shared" si="0"/>
        <v>1.621</v>
      </c>
    </row>
    <row r="27" spans="1:11">
      <c r="A27" s="31" t="s">
        <v>6</v>
      </c>
      <c r="B27" s="31" t="s">
        <v>23</v>
      </c>
      <c r="C27" s="35"/>
      <c r="D27" s="13" t="s">
        <v>357</v>
      </c>
      <c r="E27" s="13"/>
      <c r="F27" s="13"/>
      <c r="G27" s="13"/>
      <c r="H27" s="13"/>
      <c r="I27" s="38">
        <v>1.46493333333333</v>
      </c>
      <c r="J27" s="13"/>
      <c r="K27" s="38">
        <f t="shared" si="0"/>
        <v>1.46493333333333</v>
      </c>
    </row>
    <row r="28" spans="1:11">
      <c r="A28" s="31" t="s">
        <v>6</v>
      </c>
      <c r="B28" s="31" t="s">
        <v>30</v>
      </c>
      <c r="C28" s="35"/>
      <c r="D28" s="13" t="s">
        <v>357</v>
      </c>
      <c r="E28" s="13"/>
      <c r="F28" s="13"/>
      <c r="G28" s="13"/>
      <c r="H28" s="13"/>
      <c r="I28" s="38">
        <v>1.36106666666667</v>
      </c>
      <c r="J28" s="13"/>
      <c r="K28" s="38">
        <f t="shared" si="0"/>
        <v>1.36106666666667</v>
      </c>
    </row>
    <row r="29" spans="1:11">
      <c r="A29" s="31" t="s">
        <v>6</v>
      </c>
      <c r="B29" s="31" t="s">
        <v>14</v>
      </c>
      <c r="C29" s="35"/>
      <c r="D29" s="13" t="s">
        <v>357</v>
      </c>
      <c r="E29" s="13"/>
      <c r="F29" s="13"/>
      <c r="G29" s="13"/>
      <c r="H29" s="13"/>
      <c r="I29" s="38">
        <v>1.30486666666667</v>
      </c>
      <c r="J29" s="13"/>
      <c r="K29" s="38">
        <f t="shared" si="0"/>
        <v>1.30486666666667</v>
      </c>
    </row>
    <row r="30" spans="1:11">
      <c r="A30" s="31" t="s">
        <v>6</v>
      </c>
      <c r="B30" s="31" t="s">
        <v>26</v>
      </c>
      <c r="C30" s="35"/>
      <c r="D30" s="13" t="s">
        <v>357</v>
      </c>
      <c r="E30" s="13"/>
      <c r="F30" s="13"/>
      <c r="G30" s="13"/>
      <c r="H30" s="13"/>
      <c r="I30" s="38">
        <v>1.49138888888889</v>
      </c>
      <c r="J30" s="13"/>
      <c r="K30" s="38">
        <f t="shared" si="0"/>
        <v>1.49138888888889</v>
      </c>
    </row>
    <row r="31" spans="1:11">
      <c r="A31" s="31" t="s">
        <v>6</v>
      </c>
      <c r="B31" s="31" t="s">
        <v>7</v>
      </c>
      <c r="C31" s="35"/>
      <c r="D31" s="13" t="s">
        <v>357</v>
      </c>
      <c r="E31" s="13"/>
      <c r="F31" s="13"/>
      <c r="G31" s="13"/>
      <c r="H31" s="13"/>
      <c r="I31" s="38">
        <v>1.35033333333333</v>
      </c>
      <c r="J31" s="13"/>
      <c r="K31" s="38">
        <f t="shared" si="0"/>
        <v>1.35033333333333</v>
      </c>
    </row>
    <row r="32" spans="1:11">
      <c r="A32" s="31" t="s">
        <v>6</v>
      </c>
      <c r="B32" s="37" t="s">
        <v>7</v>
      </c>
      <c r="C32" s="35"/>
      <c r="D32" s="13" t="s">
        <v>355</v>
      </c>
      <c r="E32" s="13"/>
      <c r="F32" s="13" t="s">
        <v>358</v>
      </c>
      <c r="G32" s="13"/>
      <c r="H32" s="13"/>
      <c r="I32" s="38"/>
      <c r="J32" s="13"/>
      <c r="K32" s="39">
        <v>3</v>
      </c>
    </row>
    <row r="33" spans="1:11">
      <c r="A33" s="31" t="s">
        <v>6</v>
      </c>
      <c r="B33" s="37" t="s">
        <v>14</v>
      </c>
      <c r="C33" s="35"/>
      <c r="D33" s="13" t="s">
        <v>355</v>
      </c>
      <c r="E33" s="13"/>
      <c r="F33" s="13" t="s">
        <v>358</v>
      </c>
      <c r="G33" s="13"/>
      <c r="H33" s="13"/>
      <c r="I33" s="38"/>
      <c r="J33" s="13"/>
      <c r="K33" s="39">
        <v>2.8</v>
      </c>
    </row>
    <row r="34" spans="1:11">
      <c r="A34" s="31" t="s">
        <v>6</v>
      </c>
      <c r="B34" s="37" t="s">
        <v>23</v>
      </c>
      <c r="C34" s="35"/>
      <c r="D34" s="13" t="s">
        <v>355</v>
      </c>
      <c r="E34" s="13"/>
      <c r="F34" s="13" t="s">
        <v>358</v>
      </c>
      <c r="G34" s="13"/>
      <c r="H34" s="13"/>
      <c r="I34" s="38"/>
      <c r="J34" s="13"/>
      <c r="K34" s="39">
        <v>3</v>
      </c>
    </row>
    <row r="35" spans="1:11">
      <c r="A35" s="31" t="s">
        <v>6</v>
      </c>
      <c r="B35" s="37" t="s">
        <v>13</v>
      </c>
      <c r="C35" s="35"/>
      <c r="D35" s="13" t="s">
        <v>355</v>
      </c>
      <c r="E35" s="13"/>
      <c r="F35" s="13" t="s">
        <v>358</v>
      </c>
      <c r="G35" s="13"/>
      <c r="H35" s="13"/>
      <c r="I35" s="38"/>
      <c r="J35" s="13"/>
      <c r="K35" s="39">
        <v>1.6</v>
      </c>
    </row>
    <row r="36" spans="1:11">
      <c r="A36" s="31" t="s">
        <v>6</v>
      </c>
      <c r="B36" s="37" t="s">
        <v>32</v>
      </c>
      <c r="C36" s="35"/>
      <c r="D36" s="13" t="s">
        <v>355</v>
      </c>
      <c r="E36" s="13"/>
      <c r="F36" s="13" t="s">
        <v>358</v>
      </c>
      <c r="G36" s="13"/>
      <c r="H36" s="13"/>
      <c r="I36" s="38"/>
      <c r="J36" s="13"/>
      <c r="K36" s="39">
        <v>1.75</v>
      </c>
    </row>
    <row r="37" spans="1:11">
      <c r="A37" s="31" t="s">
        <v>6</v>
      </c>
      <c r="B37" s="37" t="s">
        <v>34</v>
      </c>
      <c r="C37" s="35"/>
      <c r="D37" s="13" t="s">
        <v>355</v>
      </c>
      <c r="E37" s="13"/>
      <c r="F37" s="13" t="s">
        <v>358</v>
      </c>
      <c r="G37" s="13"/>
      <c r="H37" s="13"/>
      <c r="I37" s="38"/>
      <c r="J37" s="13"/>
      <c r="K37" s="39">
        <v>2.525</v>
      </c>
    </row>
    <row r="38" spans="1:11">
      <c r="A38" s="31" t="s">
        <v>6</v>
      </c>
      <c r="B38" s="37" t="s">
        <v>8</v>
      </c>
      <c r="C38" s="35"/>
      <c r="D38" s="13" t="s">
        <v>355</v>
      </c>
      <c r="E38" s="13"/>
      <c r="F38" s="13" t="s">
        <v>358</v>
      </c>
      <c r="G38" s="13"/>
      <c r="H38" s="13"/>
      <c r="I38" s="38"/>
      <c r="J38" s="13"/>
      <c r="K38" s="39">
        <v>3</v>
      </c>
    </row>
    <row r="39" spans="1:11">
      <c r="A39" s="31" t="s">
        <v>6</v>
      </c>
      <c r="B39" s="37" t="s">
        <v>21</v>
      </c>
      <c r="C39" s="35"/>
      <c r="D39" s="13" t="s">
        <v>355</v>
      </c>
      <c r="E39" s="13"/>
      <c r="F39" s="13" t="s">
        <v>358</v>
      </c>
      <c r="G39" s="13"/>
      <c r="H39" s="13"/>
      <c r="I39" s="38"/>
      <c r="J39" s="13"/>
      <c r="K39" s="39">
        <v>2.45</v>
      </c>
    </row>
    <row r="40" spans="1:11">
      <c r="A40" s="31" t="s">
        <v>6</v>
      </c>
      <c r="B40" s="37" t="s">
        <v>24</v>
      </c>
      <c r="C40" s="35"/>
      <c r="D40" s="13" t="s">
        <v>355</v>
      </c>
      <c r="E40" s="13"/>
      <c r="F40" s="13" t="s">
        <v>358</v>
      </c>
      <c r="G40" s="13"/>
      <c r="H40" s="13"/>
      <c r="I40" s="38"/>
      <c r="J40" s="13"/>
      <c r="K40" s="39">
        <v>1.175</v>
      </c>
    </row>
    <row r="41" spans="1:11">
      <c r="A41" s="31" t="s">
        <v>6</v>
      </c>
      <c r="B41" s="37" t="s">
        <v>31</v>
      </c>
      <c r="C41" s="35"/>
      <c r="D41" s="13" t="s">
        <v>355</v>
      </c>
      <c r="E41" s="13"/>
      <c r="F41" s="13" t="s">
        <v>358</v>
      </c>
      <c r="G41" s="13"/>
      <c r="H41" s="13"/>
      <c r="I41" s="38"/>
      <c r="J41" s="13"/>
      <c r="K41" s="39">
        <v>1.75</v>
      </c>
    </row>
    <row r="42" spans="1:11">
      <c r="A42" s="31" t="s">
        <v>6</v>
      </c>
      <c r="B42" s="37" t="s">
        <v>17</v>
      </c>
      <c r="C42" s="35"/>
      <c r="D42" s="13" t="s">
        <v>355</v>
      </c>
      <c r="E42" s="13"/>
      <c r="F42" s="13" t="s">
        <v>358</v>
      </c>
      <c r="G42" s="13"/>
      <c r="H42" s="13"/>
      <c r="I42" s="38"/>
      <c r="J42" s="13"/>
      <c r="K42" s="39">
        <v>3</v>
      </c>
    </row>
    <row r="43" spans="1:11">
      <c r="A43" s="31" t="s">
        <v>6</v>
      </c>
      <c r="B43" s="37" t="s">
        <v>9</v>
      </c>
      <c r="C43" s="35"/>
      <c r="D43" s="13" t="s">
        <v>355</v>
      </c>
      <c r="E43" s="13"/>
      <c r="F43" s="13" t="s">
        <v>358</v>
      </c>
      <c r="G43" s="13"/>
      <c r="H43" s="13"/>
      <c r="I43" s="38"/>
      <c r="J43" s="13"/>
      <c r="K43" s="39">
        <v>3</v>
      </c>
    </row>
    <row r="44" spans="1:11">
      <c r="A44" s="31" t="s">
        <v>6</v>
      </c>
      <c r="B44" s="37" t="s">
        <v>11</v>
      </c>
      <c r="C44" s="35"/>
      <c r="D44" s="13" t="s">
        <v>355</v>
      </c>
      <c r="E44" s="13"/>
      <c r="F44" s="13" t="s">
        <v>358</v>
      </c>
      <c r="G44" s="13"/>
      <c r="H44" s="13"/>
      <c r="I44" s="38"/>
      <c r="J44" s="13"/>
      <c r="K44" s="39">
        <v>1.5</v>
      </c>
    </row>
    <row r="45" spans="1:11">
      <c r="A45" s="31" t="s">
        <v>6</v>
      </c>
      <c r="B45" s="37" t="s">
        <v>12</v>
      </c>
      <c r="C45" s="35"/>
      <c r="D45" s="13" t="s">
        <v>355</v>
      </c>
      <c r="E45" s="13"/>
      <c r="F45" s="13" t="s">
        <v>358</v>
      </c>
      <c r="G45" s="13"/>
      <c r="H45" s="13"/>
      <c r="I45" s="38"/>
      <c r="J45" s="13"/>
      <c r="K45" s="39">
        <v>3</v>
      </c>
    </row>
    <row r="46" spans="1:11">
      <c r="A46" s="31" t="s">
        <v>6</v>
      </c>
      <c r="B46" s="37" t="s">
        <v>10</v>
      </c>
      <c r="C46" s="35"/>
      <c r="D46" s="13" t="s">
        <v>355</v>
      </c>
      <c r="E46" s="13"/>
      <c r="F46" s="13" t="s">
        <v>358</v>
      </c>
      <c r="G46" s="13"/>
      <c r="H46" s="13"/>
      <c r="I46" s="38"/>
      <c r="J46" s="13"/>
      <c r="K46" s="39">
        <v>3</v>
      </c>
    </row>
    <row r="47" spans="1:11">
      <c r="A47" s="31" t="s">
        <v>6</v>
      </c>
      <c r="B47" s="37" t="s">
        <v>16</v>
      </c>
      <c r="C47" s="35"/>
      <c r="D47" s="13" t="s">
        <v>355</v>
      </c>
      <c r="E47" s="13"/>
      <c r="F47" s="13" t="s">
        <v>358</v>
      </c>
      <c r="G47" s="13"/>
      <c r="H47" s="13"/>
      <c r="I47" s="38"/>
      <c r="J47" s="13"/>
      <c r="K47" s="39">
        <v>3</v>
      </c>
    </row>
    <row r="48" spans="1:11">
      <c r="A48" s="31" t="s">
        <v>6</v>
      </c>
      <c r="B48" s="37" t="s">
        <v>17</v>
      </c>
      <c r="C48" s="35"/>
      <c r="D48" s="13" t="s">
        <v>359</v>
      </c>
      <c r="E48" s="13" t="s">
        <v>360</v>
      </c>
      <c r="F48" s="13" t="s">
        <v>248</v>
      </c>
      <c r="G48" s="13"/>
      <c r="H48" s="13"/>
      <c r="I48" s="38">
        <f>0.25/4</f>
        <v>0.0625</v>
      </c>
      <c r="J48" s="13"/>
      <c r="K48" s="38">
        <f>I48</f>
        <v>0.0625</v>
      </c>
    </row>
    <row r="49" spans="1:11">
      <c r="A49" s="13" t="s">
        <v>36</v>
      </c>
      <c r="B49" s="37" t="s">
        <v>55</v>
      </c>
      <c r="C49" s="35"/>
      <c r="D49" s="13" t="s">
        <v>359</v>
      </c>
      <c r="E49" s="13" t="s">
        <v>360</v>
      </c>
      <c r="F49" s="13" t="s">
        <v>248</v>
      </c>
      <c r="G49" s="13"/>
      <c r="H49" s="13"/>
      <c r="I49" s="38">
        <f>0.25/4</f>
        <v>0.0625</v>
      </c>
      <c r="J49" s="13"/>
      <c r="K49" s="38">
        <f>I49</f>
        <v>0.0625</v>
      </c>
    </row>
    <row r="50" spans="1:11">
      <c r="A50" s="13" t="s">
        <v>36</v>
      </c>
      <c r="B50" s="37" t="s">
        <v>64</v>
      </c>
      <c r="C50" s="35"/>
      <c r="D50" s="13" t="s">
        <v>357</v>
      </c>
      <c r="E50" s="13"/>
      <c r="F50" s="13"/>
      <c r="G50" s="13"/>
      <c r="H50" s="13"/>
      <c r="I50" s="38">
        <v>1.425</v>
      </c>
      <c r="J50" s="13"/>
      <c r="K50" s="38">
        <f>I50</f>
        <v>1.425</v>
      </c>
    </row>
    <row r="51" spans="1:11">
      <c r="A51" s="13" t="s">
        <v>36</v>
      </c>
      <c r="B51" s="37" t="s">
        <v>63</v>
      </c>
      <c r="C51" s="35"/>
      <c r="D51" s="13" t="s">
        <v>357</v>
      </c>
      <c r="E51" s="13"/>
      <c r="F51" s="13"/>
      <c r="G51" s="13"/>
      <c r="H51" s="13"/>
      <c r="I51" s="38">
        <v>1.425</v>
      </c>
      <c r="J51" s="13"/>
      <c r="K51" s="38">
        <f t="shared" ref="K51:K82" si="1">I51</f>
        <v>1.425</v>
      </c>
    </row>
    <row r="52" spans="1:11">
      <c r="A52" s="13" t="s">
        <v>36</v>
      </c>
      <c r="B52" s="37" t="s">
        <v>46</v>
      </c>
      <c r="C52" s="35"/>
      <c r="D52" s="13" t="s">
        <v>357</v>
      </c>
      <c r="E52" s="13"/>
      <c r="F52" s="13"/>
      <c r="G52" s="13"/>
      <c r="H52" s="13"/>
      <c r="I52" s="38">
        <v>1.4468</v>
      </c>
      <c r="J52" s="13"/>
      <c r="K52" s="38">
        <f t="shared" si="1"/>
        <v>1.4468</v>
      </c>
    </row>
    <row r="53" spans="1:11">
      <c r="A53" s="13" t="s">
        <v>36</v>
      </c>
      <c r="B53" s="37" t="s">
        <v>44</v>
      </c>
      <c r="C53" s="35"/>
      <c r="D53" s="13" t="s">
        <v>357</v>
      </c>
      <c r="E53" s="13"/>
      <c r="F53" s="13"/>
      <c r="G53" s="13"/>
      <c r="H53" s="13"/>
      <c r="I53" s="38">
        <v>1.51944444444445</v>
      </c>
      <c r="J53" s="13"/>
      <c r="K53" s="38">
        <f t="shared" si="1"/>
        <v>1.51944444444445</v>
      </c>
    </row>
    <row r="54" spans="1:11">
      <c r="A54" s="13" t="s">
        <v>36</v>
      </c>
      <c r="B54" s="37" t="s">
        <v>61</v>
      </c>
      <c r="C54" s="35"/>
      <c r="D54" s="13" t="s">
        <v>357</v>
      </c>
      <c r="E54" s="13"/>
      <c r="F54" s="13"/>
      <c r="G54" s="13"/>
      <c r="H54" s="13"/>
      <c r="I54" s="38">
        <v>1.43809523809524</v>
      </c>
      <c r="J54" s="13"/>
      <c r="K54" s="38">
        <f t="shared" si="1"/>
        <v>1.43809523809524</v>
      </c>
    </row>
    <row r="55" spans="1:11">
      <c r="A55" s="13" t="s">
        <v>36</v>
      </c>
      <c r="B55" s="37" t="s">
        <v>39</v>
      </c>
      <c r="C55" s="35"/>
      <c r="D55" s="13" t="s">
        <v>357</v>
      </c>
      <c r="E55" s="13"/>
      <c r="F55" s="13"/>
      <c r="G55" s="13"/>
      <c r="H55" s="13"/>
      <c r="I55" s="38">
        <v>1.55266666666667</v>
      </c>
      <c r="J55" s="13"/>
      <c r="K55" s="38">
        <f t="shared" si="1"/>
        <v>1.55266666666667</v>
      </c>
    </row>
    <row r="56" spans="1:11">
      <c r="A56" s="13" t="s">
        <v>36</v>
      </c>
      <c r="B56" s="37" t="s">
        <v>59</v>
      </c>
      <c r="C56" s="35"/>
      <c r="D56" s="13" t="s">
        <v>357</v>
      </c>
      <c r="E56" s="13"/>
      <c r="F56" s="13"/>
      <c r="G56" s="13"/>
      <c r="H56" s="13"/>
      <c r="I56" s="38">
        <v>1.51855555555555</v>
      </c>
      <c r="J56" s="13"/>
      <c r="K56" s="38">
        <f t="shared" si="1"/>
        <v>1.51855555555555</v>
      </c>
    </row>
    <row r="57" spans="1:11">
      <c r="A57" s="13" t="s">
        <v>36</v>
      </c>
      <c r="B57" s="37" t="s">
        <v>40</v>
      </c>
      <c r="C57" s="35"/>
      <c r="D57" s="13" t="s">
        <v>357</v>
      </c>
      <c r="E57" s="13"/>
      <c r="F57" s="13"/>
      <c r="G57" s="13"/>
      <c r="H57" s="13"/>
      <c r="I57" s="38">
        <v>1.54966666666667</v>
      </c>
      <c r="J57" s="13"/>
      <c r="K57" s="38">
        <f t="shared" si="1"/>
        <v>1.54966666666667</v>
      </c>
    </row>
    <row r="58" spans="1:11">
      <c r="A58" s="13" t="s">
        <v>36</v>
      </c>
      <c r="B58" s="37" t="s">
        <v>55</v>
      </c>
      <c r="C58" s="35"/>
      <c r="D58" s="13" t="s">
        <v>357</v>
      </c>
      <c r="E58" s="13"/>
      <c r="F58" s="13"/>
      <c r="G58" s="13"/>
      <c r="H58" s="13"/>
      <c r="I58" s="38">
        <v>1.51033333333333</v>
      </c>
      <c r="J58" s="13"/>
      <c r="K58" s="38">
        <f t="shared" si="1"/>
        <v>1.51033333333333</v>
      </c>
    </row>
    <row r="59" spans="1:11">
      <c r="A59" s="13" t="s">
        <v>36</v>
      </c>
      <c r="B59" s="37" t="s">
        <v>66</v>
      </c>
      <c r="C59" s="35"/>
      <c r="D59" s="13" t="s">
        <v>357</v>
      </c>
      <c r="E59" s="13"/>
      <c r="F59" s="13"/>
      <c r="G59" s="13"/>
      <c r="H59" s="13"/>
      <c r="I59" s="38">
        <v>1.2396</v>
      </c>
      <c r="J59" s="13"/>
      <c r="K59" s="38">
        <f t="shared" si="1"/>
        <v>1.2396</v>
      </c>
    </row>
    <row r="60" spans="1:11">
      <c r="A60" s="13" t="s">
        <v>36</v>
      </c>
      <c r="B60" s="37" t="s">
        <v>54</v>
      </c>
      <c r="C60" s="35"/>
      <c r="D60" s="13" t="s">
        <v>357</v>
      </c>
      <c r="E60" s="13"/>
      <c r="F60" s="13"/>
      <c r="G60" s="13"/>
      <c r="H60" s="13"/>
      <c r="I60" s="38">
        <v>1.54366666666667</v>
      </c>
      <c r="J60" s="13"/>
      <c r="K60" s="38">
        <f t="shared" si="1"/>
        <v>1.54366666666667</v>
      </c>
    </row>
    <row r="61" spans="1:11">
      <c r="A61" s="13" t="s">
        <v>36</v>
      </c>
      <c r="B61" s="37" t="s">
        <v>42</v>
      </c>
      <c r="C61" s="35"/>
      <c r="D61" s="13" t="s">
        <v>357</v>
      </c>
      <c r="E61" s="13"/>
      <c r="F61" s="13"/>
      <c r="G61" s="13"/>
      <c r="H61" s="13"/>
      <c r="I61" s="38">
        <v>1.5104</v>
      </c>
      <c r="J61" s="13"/>
      <c r="K61" s="38">
        <f t="shared" si="1"/>
        <v>1.5104</v>
      </c>
    </row>
    <row r="62" spans="1:11">
      <c r="A62" s="13" t="s">
        <v>36</v>
      </c>
      <c r="B62" s="37" t="s">
        <v>41</v>
      </c>
      <c r="C62" s="35"/>
      <c r="D62" s="13" t="s">
        <v>357</v>
      </c>
      <c r="E62" s="13"/>
      <c r="F62" s="13"/>
      <c r="G62" s="13"/>
      <c r="H62" s="13"/>
      <c r="I62" s="38">
        <v>1.5104</v>
      </c>
      <c r="J62" s="13"/>
      <c r="K62" s="38">
        <f t="shared" si="1"/>
        <v>1.5104</v>
      </c>
    </row>
    <row r="63" spans="1:11">
      <c r="A63" s="13" t="s">
        <v>36</v>
      </c>
      <c r="B63" s="37" t="s">
        <v>47</v>
      </c>
      <c r="C63" s="35"/>
      <c r="D63" s="13" t="s">
        <v>357</v>
      </c>
      <c r="E63" s="13"/>
      <c r="F63" s="13"/>
      <c r="G63" s="13"/>
      <c r="H63" s="13"/>
      <c r="I63" s="38">
        <v>1.5104</v>
      </c>
      <c r="J63" s="13"/>
      <c r="K63" s="38">
        <f t="shared" si="1"/>
        <v>1.5104</v>
      </c>
    </row>
    <row r="64" spans="1:11">
      <c r="A64" s="13" t="s">
        <v>36</v>
      </c>
      <c r="B64" s="37" t="s">
        <v>38</v>
      </c>
      <c r="C64" s="35"/>
      <c r="D64" s="13" t="s">
        <v>357</v>
      </c>
      <c r="E64" s="13"/>
      <c r="F64" s="13"/>
      <c r="G64" s="13"/>
      <c r="H64" s="13"/>
      <c r="I64" s="38">
        <v>1.36476190476191</v>
      </c>
      <c r="J64" s="13"/>
      <c r="K64" s="38">
        <f t="shared" si="1"/>
        <v>1.36476190476191</v>
      </c>
    </row>
    <row r="65" spans="1:11">
      <c r="A65" s="13" t="s">
        <v>36</v>
      </c>
      <c r="B65" s="37" t="s">
        <v>67</v>
      </c>
      <c r="C65" s="35"/>
      <c r="D65" s="13" t="s">
        <v>357</v>
      </c>
      <c r="E65" s="13"/>
      <c r="F65" s="13"/>
      <c r="G65" s="13"/>
      <c r="H65" s="13"/>
      <c r="I65" s="38">
        <v>1.36476190476191</v>
      </c>
      <c r="J65" s="13"/>
      <c r="K65" s="38">
        <f t="shared" si="1"/>
        <v>1.36476190476191</v>
      </c>
    </row>
    <row r="66" spans="1:11">
      <c r="A66" s="13" t="s">
        <v>36</v>
      </c>
      <c r="B66" s="37" t="s">
        <v>37</v>
      </c>
      <c r="C66" s="35"/>
      <c r="D66" s="13" t="s">
        <v>357</v>
      </c>
      <c r="E66" s="13"/>
      <c r="F66" s="13"/>
      <c r="G66" s="13"/>
      <c r="H66" s="13"/>
      <c r="I66" s="38">
        <v>1.511</v>
      </c>
      <c r="J66" s="13"/>
      <c r="K66" s="38">
        <f t="shared" si="1"/>
        <v>1.511</v>
      </c>
    </row>
    <row r="67" spans="1:11">
      <c r="A67" s="13" t="s">
        <v>36</v>
      </c>
      <c r="B67" s="37" t="s">
        <v>43</v>
      </c>
      <c r="C67" s="35"/>
      <c r="D67" s="13" t="s">
        <v>357</v>
      </c>
      <c r="E67" s="13"/>
      <c r="F67" s="13"/>
      <c r="G67" s="13"/>
      <c r="H67" s="13"/>
      <c r="I67" s="38">
        <v>1.4348</v>
      </c>
      <c r="J67" s="13"/>
      <c r="K67" s="38">
        <f t="shared" si="1"/>
        <v>1.4348</v>
      </c>
    </row>
    <row r="68" spans="1:11">
      <c r="A68" s="13" t="s">
        <v>36</v>
      </c>
      <c r="B68" s="37" t="s">
        <v>62</v>
      </c>
      <c r="C68" s="35"/>
      <c r="D68" s="13" t="s">
        <v>357</v>
      </c>
      <c r="E68" s="13"/>
      <c r="F68" s="13"/>
      <c r="G68" s="13"/>
      <c r="H68" s="13"/>
      <c r="I68" s="38">
        <v>1.4462</v>
      </c>
      <c r="J68" s="13"/>
      <c r="K68" s="38">
        <f t="shared" si="1"/>
        <v>1.4462</v>
      </c>
    </row>
    <row r="69" spans="1:11">
      <c r="A69" s="13" t="s">
        <v>36</v>
      </c>
      <c r="B69" s="37" t="s">
        <v>60</v>
      </c>
      <c r="C69" s="35"/>
      <c r="D69" s="13" t="s">
        <v>357</v>
      </c>
      <c r="E69" s="13"/>
      <c r="F69" s="13"/>
      <c r="G69" s="13"/>
      <c r="H69" s="13"/>
      <c r="I69" s="38">
        <v>1.41309523809524</v>
      </c>
      <c r="J69" s="13"/>
      <c r="K69" s="38">
        <f t="shared" si="1"/>
        <v>1.41309523809524</v>
      </c>
    </row>
    <row r="70" spans="1:11">
      <c r="A70" s="13" t="s">
        <v>36</v>
      </c>
      <c r="B70" s="37" t="s">
        <v>53</v>
      </c>
      <c r="C70" s="35"/>
      <c r="D70" s="13" t="s">
        <v>357</v>
      </c>
      <c r="E70" s="13"/>
      <c r="F70" s="13"/>
      <c r="G70" s="13"/>
      <c r="H70" s="13"/>
      <c r="I70" s="38">
        <v>1.41309523809524</v>
      </c>
      <c r="J70" s="13"/>
      <c r="K70" s="38">
        <f t="shared" si="1"/>
        <v>1.41309523809524</v>
      </c>
    </row>
    <row r="71" spans="1:11">
      <c r="A71" s="13" t="s">
        <v>36</v>
      </c>
      <c r="B71" s="37" t="s">
        <v>65</v>
      </c>
      <c r="C71" s="35"/>
      <c r="D71" s="13" t="s">
        <v>357</v>
      </c>
      <c r="E71" s="13"/>
      <c r="F71" s="13"/>
      <c r="G71" s="13"/>
      <c r="H71" s="13"/>
      <c r="I71" s="38">
        <v>1.41309523809524</v>
      </c>
      <c r="J71" s="13"/>
      <c r="K71" s="38">
        <f t="shared" si="1"/>
        <v>1.41309523809524</v>
      </c>
    </row>
    <row r="72" spans="1:11">
      <c r="A72" s="13" t="s">
        <v>36</v>
      </c>
      <c r="B72" s="37" t="s">
        <v>48</v>
      </c>
      <c r="C72" s="35"/>
      <c r="D72" s="13" t="s">
        <v>357</v>
      </c>
      <c r="E72" s="13"/>
      <c r="F72" s="13"/>
      <c r="G72" s="13"/>
      <c r="H72" s="13"/>
      <c r="I72" s="38">
        <v>1.36033333333333</v>
      </c>
      <c r="J72" s="13"/>
      <c r="K72" s="38">
        <f t="shared" si="1"/>
        <v>1.36033333333333</v>
      </c>
    </row>
    <row r="73" spans="1:11">
      <c r="A73" s="13" t="s">
        <v>36</v>
      </c>
      <c r="B73" s="37" t="s">
        <v>58</v>
      </c>
      <c r="C73" s="35"/>
      <c r="D73" s="13" t="s">
        <v>357</v>
      </c>
      <c r="E73" s="13"/>
      <c r="F73" s="13"/>
      <c r="G73" s="13"/>
      <c r="H73" s="13"/>
      <c r="I73" s="38">
        <v>1.36033333333333</v>
      </c>
      <c r="J73" s="13"/>
      <c r="K73" s="38">
        <f t="shared" si="1"/>
        <v>1.36033333333333</v>
      </c>
    </row>
    <row r="74" spans="1:11">
      <c r="A74" s="13" t="s">
        <v>36</v>
      </c>
      <c r="B74" s="37" t="s">
        <v>68</v>
      </c>
      <c r="C74" s="35"/>
      <c r="D74" s="13" t="s">
        <v>357</v>
      </c>
      <c r="E74" s="13"/>
      <c r="F74" s="13"/>
      <c r="G74" s="13"/>
      <c r="H74" s="13"/>
      <c r="I74" s="38">
        <v>1.36033333333333</v>
      </c>
      <c r="J74" s="13"/>
      <c r="K74" s="38">
        <f t="shared" si="1"/>
        <v>1.36033333333333</v>
      </c>
    </row>
    <row r="75" spans="1:11">
      <c r="A75" s="13" t="s">
        <v>36</v>
      </c>
      <c r="B75" s="37" t="s">
        <v>57</v>
      </c>
      <c r="C75" s="35"/>
      <c r="D75" s="13" t="s">
        <v>357</v>
      </c>
      <c r="E75" s="13"/>
      <c r="F75" s="13"/>
      <c r="G75" s="13"/>
      <c r="H75" s="13"/>
      <c r="I75" s="38">
        <v>1.55583333333333</v>
      </c>
      <c r="J75" s="13"/>
      <c r="K75" s="38">
        <f t="shared" si="1"/>
        <v>1.55583333333333</v>
      </c>
    </row>
    <row r="76" spans="1:11">
      <c r="A76" s="13" t="s">
        <v>36</v>
      </c>
      <c r="B76" s="37" t="s">
        <v>56</v>
      </c>
      <c r="C76" s="35"/>
      <c r="D76" s="13" t="s">
        <v>357</v>
      </c>
      <c r="E76" s="13"/>
      <c r="F76" s="13"/>
      <c r="G76" s="13"/>
      <c r="H76" s="13"/>
      <c r="I76" s="38">
        <v>1.36033333333333</v>
      </c>
      <c r="J76" s="13"/>
      <c r="K76" s="38">
        <f t="shared" si="1"/>
        <v>1.36033333333333</v>
      </c>
    </row>
    <row r="77" spans="1:11">
      <c r="A77" s="13" t="s">
        <v>36</v>
      </c>
      <c r="B77" s="37" t="s">
        <v>52</v>
      </c>
      <c r="C77" s="35"/>
      <c r="D77" s="13" t="s">
        <v>357</v>
      </c>
      <c r="E77" s="13"/>
      <c r="F77" s="13"/>
      <c r="G77" s="13"/>
      <c r="H77" s="13"/>
      <c r="I77" s="38">
        <v>1.5104</v>
      </c>
      <c r="J77" s="13"/>
      <c r="K77" s="38">
        <f t="shared" si="1"/>
        <v>1.5104</v>
      </c>
    </row>
    <row r="78" spans="1:11">
      <c r="A78" s="13" t="s">
        <v>36</v>
      </c>
      <c r="B78" s="37" t="s">
        <v>50</v>
      </c>
      <c r="C78" s="35"/>
      <c r="D78" s="13" t="s">
        <v>357</v>
      </c>
      <c r="E78" s="13"/>
      <c r="F78" s="13"/>
      <c r="G78" s="13"/>
      <c r="H78" s="13"/>
      <c r="I78" s="38">
        <v>1.4348</v>
      </c>
      <c r="J78" s="13"/>
      <c r="K78" s="38">
        <f t="shared" si="1"/>
        <v>1.4348</v>
      </c>
    </row>
    <row r="79" spans="1:11">
      <c r="A79" s="13" t="s">
        <v>36</v>
      </c>
      <c r="B79" s="37" t="s">
        <v>49</v>
      </c>
      <c r="C79" s="35"/>
      <c r="D79" s="13" t="s">
        <v>357</v>
      </c>
      <c r="E79" s="13"/>
      <c r="F79" s="13"/>
      <c r="G79" s="13"/>
      <c r="H79" s="13"/>
      <c r="I79" s="38">
        <v>1.4348</v>
      </c>
      <c r="J79" s="13"/>
      <c r="K79" s="38">
        <f t="shared" si="1"/>
        <v>1.4348</v>
      </c>
    </row>
    <row r="80" spans="1:11">
      <c r="A80" s="13" t="s">
        <v>36</v>
      </c>
      <c r="B80" s="37" t="s">
        <v>51</v>
      </c>
      <c r="C80" s="35"/>
      <c r="D80" s="13" t="s">
        <v>357</v>
      </c>
      <c r="E80" s="13"/>
      <c r="F80" s="13"/>
      <c r="G80" s="13"/>
      <c r="H80" s="13"/>
      <c r="I80" s="38">
        <v>1.54286666666667</v>
      </c>
      <c r="J80" s="13"/>
      <c r="K80" s="38">
        <f t="shared" si="1"/>
        <v>1.54286666666667</v>
      </c>
    </row>
    <row r="81" spans="1:11">
      <c r="A81" s="13" t="s">
        <v>36</v>
      </c>
      <c r="B81" s="37" t="s">
        <v>45</v>
      </c>
      <c r="C81" s="35"/>
      <c r="D81" s="13" t="s">
        <v>357</v>
      </c>
      <c r="E81" s="13"/>
      <c r="F81" s="13"/>
      <c r="G81" s="13"/>
      <c r="H81" s="13"/>
      <c r="I81" s="38">
        <v>1.62603174603175</v>
      </c>
      <c r="J81" s="13"/>
      <c r="K81" s="38">
        <f t="shared" si="1"/>
        <v>1.62603174603175</v>
      </c>
    </row>
    <row r="82" spans="1:11">
      <c r="A82" s="13" t="s">
        <v>36</v>
      </c>
      <c r="B82" s="37" t="s">
        <v>317</v>
      </c>
      <c r="C82" s="35"/>
      <c r="D82" s="13" t="s">
        <v>357</v>
      </c>
      <c r="E82" s="13"/>
      <c r="F82" s="13"/>
      <c r="G82" s="13"/>
      <c r="H82" s="13"/>
      <c r="I82" s="38">
        <v>1.4904</v>
      </c>
      <c r="J82" s="13"/>
      <c r="K82" s="38">
        <f t="shared" si="1"/>
        <v>1.4904</v>
      </c>
    </row>
    <row r="83" spans="1:11">
      <c r="A83" s="13" t="s">
        <v>36</v>
      </c>
      <c r="B83" s="37" t="s">
        <v>317</v>
      </c>
      <c r="C83" s="35"/>
      <c r="D83" s="13" t="s">
        <v>355</v>
      </c>
      <c r="E83" s="13"/>
      <c r="F83" s="13" t="s">
        <v>358</v>
      </c>
      <c r="G83" s="13"/>
      <c r="H83" s="13"/>
      <c r="I83" s="38"/>
      <c r="J83" s="13"/>
      <c r="K83" s="39">
        <v>1.2</v>
      </c>
    </row>
    <row r="84" spans="1:11">
      <c r="A84" s="13" t="s">
        <v>36</v>
      </c>
      <c r="B84" s="37" t="s">
        <v>50</v>
      </c>
      <c r="C84" s="35"/>
      <c r="D84" s="13" t="s">
        <v>355</v>
      </c>
      <c r="E84" s="13"/>
      <c r="F84" s="13" t="s">
        <v>358</v>
      </c>
      <c r="G84" s="13"/>
      <c r="H84" s="13"/>
      <c r="I84" s="38"/>
      <c r="J84" s="13"/>
      <c r="K84" s="39">
        <v>3</v>
      </c>
    </row>
    <row r="85" spans="1:11">
      <c r="A85" s="13" t="s">
        <v>36</v>
      </c>
      <c r="B85" s="37" t="s">
        <v>56</v>
      </c>
      <c r="C85" s="35"/>
      <c r="D85" s="13" t="s">
        <v>355</v>
      </c>
      <c r="E85" s="13"/>
      <c r="F85" s="13" t="s">
        <v>358</v>
      </c>
      <c r="G85" s="13"/>
      <c r="H85" s="13"/>
      <c r="I85" s="38"/>
      <c r="J85" s="13"/>
      <c r="K85" s="39">
        <v>2.425</v>
      </c>
    </row>
    <row r="86" spans="1:11">
      <c r="A86" s="13" t="s">
        <v>36</v>
      </c>
      <c r="B86" s="37" t="s">
        <v>68</v>
      </c>
      <c r="C86" s="35"/>
      <c r="D86" s="13" t="s">
        <v>355</v>
      </c>
      <c r="E86" s="13"/>
      <c r="F86" s="13" t="s">
        <v>358</v>
      </c>
      <c r="G86" s="13"/>
      <c r="H86" s="13"/>
      <c r="I86" s="38"/>
      <c r="J86" s="13"/>
      <c r="K86" s="39">
        <v>0.15</v>
      </c>
    </row>
    <row r="87" spans="1:11">
      <c r="A87" s="13" t="s">
        <v>36</v>
      </c>
      <c r="B87" s="37" t="s">
        <v>43</v>
      </c>
      <c r="C87" s="35"/>
      <c r="D87" s="13" t="s">
        <v>355</v>
      </c>
      <c r="E87" s="13"/>
      <c r="F87" s="13" t="s">
        <v>358</v>
      </c>
      <c r="G87" s="13"/>
      <c r="H87" s="13"/>
      <c r="I87" s="38"/>
      <c r="J87" s="13"/>
      <c r="K87" s="39">
        <v>2.125</v>
      </c>
    </row>
    <row r="88" spans="1:11">
      <c r="A88" s="13" t="s">
        <v>36</v>
      </c>
      <c r="B88" s="37" t="s">
        <v>37</v>
      </c>
      <c r="C88" s="35"/>
      <c r="D88" s="13" t="s">
        <v>355</v>
      </c>
      <c r="E88" s="13"/>
      <c r="F88" s="13" t="s">
        <v>358</v>
      </c>
      <c r="G88" s="13"/>
      <c r="H88" s="13"/>
      <c r="I88" s="38"/>
      <c r="J88" s="13"/>
      <c r="K88" s="39">
        <v>3</v>
      </c>
    </row>
    <row r="89" spans="1:11">
      <c r="A89" s="13" t="s">
        <v>36</v>
      </c>
      <c r="B89" s="37" t="s">
        <v>38</v>
      </c>
      <c r="C89" s="35"/>
      <c r="D89" s="13" t="s">
        <v>355</v>
      </c>
      <c r="E89" s="13"/>
      <c r="F89" s="13" t="s">
        <v>358</v>
      </c>
      <c r="G89" s="13"/>
      <c r="H89" s="13"/>
      <c r="I89" s="38"/>
      <c r="J89" s="13"/>
      <c r="K89" s="39">
        <v>3</v>
      </c>
    </row>
    <row r="90" spans="1:11">
      <c r="A90" s="13" t="s">
        <v>36</v>
      </c>
      <c r="B90" s="37" t="s">
        <v>41</v>
      </c>
      <c r="C90" s="35"/>
      <c r="D90" s="13" t="s">
        <v>355</v>
      </c>
      <c r="E90" s="13"/>
      <c r="F90" s="13" t="s">
        <v>358</v>
      </c>
      <c r="G90" s="13"/>
      <c r="H90" s="13"/>
      <c r="I90" s="38"/>
      <c r="J90" s="13"/>
      <c r="K90" s="39">
        <v>3</v>
      </c>
    </row>
    <row r="91" spans="1:11">
      <c r="A91" s="13" t="s">
        <v>36</v>
      </c>
      <c r="B91" s="37" t="s">
        <v>40</v>
      </c>
      <c r="C91" s="35"/>
      <c r="D91" s="13" t="s">
        <v>355</v>
      </c>
      <c r="E91" s="13"/>
      <c r="F91" s="13" t="s">
        <v>358</v>
      </c>
      <c r="G91" s="13"/>
      <c r="H91" s="13"/>
      <c r="I91" s="38"/>
      <c r="J91" s="13"/>
      <c r="K91" s="39">
        <v>3</v>
      </c>
    </row>
    <row r="92" spans="1:11">
      <c r="A92" s="13" t="s">
        <v>36</v>
      </c>
      <c r="B92" s="37" t="s">
        <v>39</v>
      </c>
      <c r="C92" s="35"/>
      <c r="D92" s="13" t="s">
        <v>355</v>
      </c>
      <c r="E92" s="13"/>
      <c r="F92" s="13" t="s">
        <v>358</v>
      </c>
      <c r="G92" s="13"/>
      <c r="H92" s="13"/>
      <c r="I92" s="38"/>
      <c r="J92" s="13"/>
      <c r="K92" s="39">
        <v>2.625</v>
      </c>
    </row>
    <row r="93" spans="1:11">
      <c r="A93" s="13" t="s">
        <v>69</v>
      </c>
      <c r="B93" s="37" t="s">
        <v>80</v>
      </c>
      <c r="C93" s="35"/>
      <c r="D93" s="13" t="s">
        <v>357</v>
      </c>
      <c r="E93" s="13"/>
      <c r="F93" s="13"/>
      <c r="G93" s="13"/>
      <c r="H93" s="13"/>
      <c r="I93" s="38">
        <v>1.4942</v>
      </c>
      <c r="J93" s="13"/>
      <c r="K93" s="39">
        <v>1.4942</v>
      </c>
    </row>
    <row r="94" spans="1:11">
      <c r="A94" s="13" t="s">
        <v>69</v>
      </c>
      <c r="B94" s="37" t="s">
        <v>100</v>
      </c>
      <c r="C94" s="35"/>
      <c r="D94" s="13" t="s">
        <v>357</v>
      </c>
      <c r="E94" s="13"/>
      <c r="F94" s="13"/>
      <c r="G94" s="13"/>
      <c r="H94" s="13"/>
      <c r="I94" s="38">
        <v>1.17409523809524</v>
      </c>
      <c r="J94" s="13"/>
      <c r="K94" s="39">
        <v>1.17409523809524</v>
      </c>
    </row>
    <row r="95" spans="1:11">
      <c r="A95" s="13" t="s">
        <v>69</v>
      </c>
      <c r="B95" s="37" t="s">
        <v>99</v>
      </c>
      <c r="C95" s="35"/>
      <c r="D95" s="13" t="s">
        <v>357</v>
      </c>
      <c r="E95" s="13"/>
      <c r="F95" s="13"/>
      <c r="G95" s="13"/>
      <c r="H95" s="13"/>
      <c r="I95" s="38">
        <v>1.435</v>
      </c>
      <c r="J95" s="13"/>
      <c r="K95" s="39">
        <v>1.435</v>
      </c>
    </row>
    <row r="96" spans="1:11">
      <c r="A96" s="13" t="s">
        <v>69</v>
      </c>
      <c r="B96" s="37" t="s">
        <v>78</v>
      </c>
      <c r="C96" s="35"/>
      <c r="D96" s="13" t="s">
        <v>357</v>
      </c>
      <c r="E96" s="13"/>
      <c r="F96" s="13"/>
      <c r="G96" s="13"/>
      <c r="H96" s="13"/>
      <c r="I96" s="38">
        <v>1.4468</v>
      </c>
      <c r="J96" s="13"/>
      <c r="K96" s="39">
        <v>1.4468</v>
      </c>
    </row>
    <row r="97" spans="1:11">
      <c r="A97" s="13" t="s">
        <v>69</v>
      </c>
      <c r="B97" s="37" t="s">
        <v>90</v>
      </c>
      <c r="C97" s="35"/>
      <c r="D97" s="13" t="s">
        <v>357</v>
      </c>
      <c r="E97" s="13"/>
      <c r="F97" s="13"/>
      <c r="G97" s="13"/>
      <c r="H97" s="13"/>
      <c r="I97" s="38">
        <v>1.49138888888889</v>
      </c>
      <c r="J97" s="13"/>
      <c r="K97" s="39">
        <v>1.49138888888889</v>
      </c>
    </row>
    <row r="98" spans="1:11">
      <c r="A98" s="13" t="s">
        <v>69</v>
      </c>
      <c r="B98" s="37" t="s">
        <v>75</v>
      </c>
      <c r="C98" s="35"/>
      <c r="D98" s="13" t="s">
        <v>357</v>
      </c>
      <c r="E98" s="13"/>
      <c r="F98" s="13"/>
      <c r="G98" s="13"/>
      <c r="H98" s="13"/>
      <c r="I98" s="38">
        <v>1.46133333333333</v>
      </c>
      <c r="J98" s="13"/>
      <c r="K98" s="39">
        <v>1.46133333333333</v>
      </c>
    </row>
    <row r="99" spans="1:11">
      <c r="A99" s="13" t="s">
        <v>69</v>
      </c>
      <c r="B99" s="37" t="s">
        <v>86</v>
      </c>
      <c r="C99" s="35"/>
      <c r="D99" s="13" t="s">
        <v>357</v>
      </c>
      <c r="E99" s="13"/>
      <c r="F99" s="13"/>
      <c r="G99" s="13"/>
      <c r="H99" s="13"/>
      <c r="I99" s="38">
        <v>1.38128571428571</v>
      </c>
      <c r="J99" s="13"/>
      <c r="K99" s="39">
        <v>1.38128571428571</v>
      </c>
    </row>
    <row r="100" spans="1:11">
      <c r="A100" s="13" t="s">
        <v>69</v>
      </c>
      <c r="B100" s="37" t="s">
        <v>93</v>
      </c>
      <c r="C100" s="35"/>
      <c r="D100" s="13" t="s">
        <v>357</v>
      </c>
      <c r="E100" s="13"/>
      <c r="F100" s="13"/>
      <c r="G100" s="13"/>
      <c r="H100" s="13"/>
      <c r="I100" s="38">
        <v>1.425</v>
      </c>
      <c r="J100" s="13"/>
      <c r="K100" s="39">
        <v>1.425</v>
      </c>
    </row>
    <row r="101" spans="1:11">
      <c r="A101" s="13" t="s">
        <v>69</v>
      </c>
      <c r="B101" s="37" t="s">
        <v>73</v>
      </c>
      <c r="C101" s="35"/>
      <c r="D101" s="13" t="s">
        <v>357</v>
      </c>
      <c r="E101" s="13"/>
      <c r="F101" s="13"/>
      <c r="G101" s="13"/>
      <c r="H101" s="13"/>
      <c r="I101" s="38">
        <v>1.35033333333333</v>
      </c>
      <c r="J101" s="13"/>
      <c r="K101" s="39">
        <v>1.35033333333333</v>
      </c>
    </row>
    <row r="102" spans="1:11">
      <c r="A102" s="13" t="s">
        <v>69</v>
      </c>
      <c r="B102" s="37" t="s">
        <v>91</v>
      </c>
      <c r="C102" s="35"/>
      <c r="D102" s="13" t="s">
        <v>357</v>
      </c>
      <c r="E102" s="13"/>
      <c r="F102" s="13"/>
      <c r="G102" s="13"/>
      <c r="H102" s="13"/>
      <c r="I102" s="38">
        <v>1.4438</v>
      </c>
      <c r="J102" s="13"/>
      <c r="K102" s="39">
        <v>1.4438</v>
      </c>
    </row>
    <row r="103" spans="1:11">
      <c r="A103" s="13" t="s">
        <v>69</v>
      </c>
      <c r="B103" s="37" t="s">
        <v>72</v>
      </c>
      <c r="C103" s="35"/>
      <c r="D103" s="13" t="s">
        <v>357</v>
      </c>
      <c r="E103" s="13"/>
      <c r="F103" s="13"/>
      <c r="G103" s="13"/>
      <c r="H103" s="13"/>
      <c r="I103" s="38">
        <v>1.48138888888889</v>
      </c>
      <c r="J103" s="13"/>
      <c r="K103" s="39">
        <v>1.48138888888889</v>
      </c>
    </row>
    <row r="104" spans="1:11">
      <c r="A104" s="13" t="s">
        <v>69</v>
      </c>
      <c r="B104" s="37" t="s">
        <v>74</v>
      </c>
      <c r="C104" s="35"/>
      <c r="D104" s="13" t="s">
        <v>357</v>
      </c>
      <c r="E104" s="13"/>
      <c r="F104" s="13"/>
      <c r="G104" s="13"/>
      <c r="H104" s="13"/>
      <c r="I104" s="38">
        <v>1.48138888888889</v>
      </c>
      <c r="J104" s="13"/>
      <c r="K104" s="39">
        <v>1.48138888888889</v>
      </c>
    </row>
    <row r="105" spans="1:11">
      <c r="A105" s="13" t="s">
        <v>69</v>
      </c>
      <c r="B105" s="37" t="s">
        <v>70</v>
      </c>
      <c r="C105" s="35"/>
      <c r="D105" s="13" t="s">
        <v>357</v>
      </c>
      <c r="E105" s="13"/>
      <c r="F105" s="13"/>
      <c r="G105" s="13"/>
      <c r="H105" s="13"/>
      <c r="I105" s="38">
        <v>1.51033333333333</v>
      </c>
      <c r="J105" s="13"/>
      <c r="K105" s="39">
        <v>1.51033333333333</v>
      </c>
    </row>
    <row r="106" spans="1:11">
      <c r="A106" s="13" t="s">
        <v>69</v>
      </c>
      <c r="B106" s="37" t="s">
        <v>87</v>
      </c>
      <c r="C106" s="35"/>
      <c r="D106" s="13" t="s">
        <v>357</v>
      </c>
      <c r="E106" s="13"/>
      <c r="F106" s="13"/>
      <c r="G106" s="13"/>
      <c r="H106" s="13"/>
      <c r="I106" s="38">
        <v>1.4348</v>
      </c>
      <c r="J106" s="13"/>
      <c r="K106" s="39">
        <v>1.4348</v>
      </c>
    </row>
    <row r="107" spans="1:11">
      <c r="A107" s="13" t="s">
        <v>69</v>
      </c>
      <c r="B107" s="37" t="s">
        <v>81</v>
      </c>
      <c r="C107" s="35"/>
      <c r="D107" s="13" t="s">
        <v>357</v>
      </c>
      <c r="E107" s="13"/>
      <c r="F107" s="13"/>
      <c r="G107" s="13"/>
      <c r="H107" s="13"/>
      <c r="I107" s="38">
        <v>1.2396</v>
      </c>
      <c r="J107" s="13"/>
      <c r="K107" s="39">
        <v>1.2396</v>
      </c>
    </row>
    <row r="108" spans="1:11">
      <c r="A108" s="13" t="s">
        <v>69</v>
      </c>
      <c r="B108" s="37" t="s">
        <v>97</v>
      </c>
      <c r="C108" s="35"/>
      <c r="D108" s="13" t="s">
        <v>357</v>
      </c>
      <c r="E108" s="13"/>
      <c r="F108" s="13"/>
      <c r="G108" s="13"/>
      <c r="H108" s="13"/>
      <c r="I108" s="38">
        <v>1.2396</v>
      </c>
      <c r="J108" s="13"/>
      <c r="K108" s="39">
        <v>1.2396</v>
      </c>
    </row>
    <row r="109" spans="1:11">
      <c r="A109" s="13" t="s">
        <v>69</v>
      </c>
      <c r="B109" s="37" t="s">
        <v>89</v>
      </c>
      <c r="C109" s="35"/>
      <c r="D109" s="13" t="s">
        <v>357</v>
      </c>
      <c r="E109" s="13"/>
      <c r="F109" s="13"/>
      <c r="G109" s="13"/>
      <c r="H109" s="13"/>
      <c r="I109" s="38">
        <v>1.2396</v>
      </c>
      <c r="J109" s="13"/>
      <c r="K109" s="39">
        <v>1.2396</v>
      </c>
    </row>
    <row r="110" spans="1:11">
      <c r="A110" s="13" t="s">
        <v>69</v>
      </c>
      <c r="B110" s="37" t="s">
        <v>88</v>
      </c>
      <c r="C110" s="35"/>
      <c r="D110" s="13" t="s">
        <v>357</v>
      </c>
      <c r="E110" s="13"/>
      <c r="F110" s="13"/>
      <c r="G110" s="13"/>
      <c r="H110" s="13"/>
      <c r="I110" s="38">
        <v>1.55086666666667</v>
      </c>
      <c r="J110" s="13"/>
      <c r="K110" s="39">
        <v>1.55086666666667</v>
      </c>
    </row>
    <row r="111" spans="1:11">
      <c r="A111" s="13" t="s">
        <v>69</v>
      </c>
      <c r="B111" s="37" t="s">
        <v>83</v>
      </c>
      <c r="C111" s="35"/>
      <c r="D111" s="13" t="s">
        <v>357</v>
      </c>
      <c r="E111" s="13"/>
      <c r="F111" s="13"/>
      <c r="G111" s="13"/>
      <c r="H111" s="13"/>
      <c r="I111" s="38">
        <v>1.35033333333333</v>
      </c>
      <c r="J111" s="13"/>
      <c r="K111" s="39">
        <v>1.35033333333333</v>
      </c>
    </row>
    <row r="112" spans="1:11">
      <c r="A112" s="13" t="s">
        <v>69</v>
      </c>
      <c r="B112" s="37" t="s">
        <v>79</v>
      </c>
      <c r="C112" s="35"/>
      <c r="D112" s="13" t="s">
        <v>357</v>
      </c>
      <c r="E112" s="13"/>
      <c r="F112" s="13"/>
      <c r="G112" s="13"/>
      <c r="H112" s="13"/>
      <c r="I112" s="38">
        <v>1.47033333333333</v>
      </c>
      <c r="J112" s="13"/>
      <c r="K112" s="39">
        <v>1.47033333333333</v>
      </c>
    </row>
    <row r="113" spans="1:11">
      <c r="A113" s="13" t="s">
        <v>69</v>
      </c>
      <c r="B113" s="37" t="s">
        <v>98</v>
      </c>
      <c r="C113" s="35"/>
      <c r="D113" s="13" t="s">
        <v>357</v>
      </c>
      <c r="E113" s="13"/>
      <c r="F113" s="13"/>
      <c r="G113" s="13"/>
      <c r="H113" s="13"/>
      <c r="I113" s="38">
        <v>1.461</v>
      </c>
      <c r="J113" s="13"/>
      <c r="K113" s="39">
        <v>1.461</v>
      </c>
    </row>
    <row r="114" spans="1:11">
      <c r="A114" s="13" t="s">
        <v>69</v>
      </c>
      <c r="B114" s="37" t="s">
        <v>82</v>
      </c>
      <c r="C114" s="35"/>
      <c r="D114" s="13" t="s">
        <v>357</v>
      </c>
      <c r="E114" s="13"/>
      <c r="F114" s="13"/>
      <c r="G114" s="13"/>
      <c r="H114" s="13"/>
      <c r="I114" s="38">
        <v>1.492</v>
      </c>
      <c r="J114" s="13"/>
      <c r="K114" s="39">
        <v>1.492</v>
      </c>
    </row>
    <row r="115" spans="1:11">
      <c r="A115" s="13" t="s">
        <v>69</v>
      </c>
      <c r="B115" s="37" t="s">
        <v>71</v>
      </c>
      <c r="C115" s="35"/>
      <c r="D115" s="13" t="s">
        <v>357</v>
      </c>
      <c r="E115" s="13"/>
      <c r="F115" s="13"/>
      <c r="G115" s="13"/>
      <c r="H115" s="13"/>
      <c r="I115" s="38">
        <v>1.48138888888889</v>
      </c>
      <c r="J115" s="13"/>
      <c r="K115" s="39">
        <v>1.48138888888889</v>
      </c>
    </row>
    <row r="116" spans="1:11">
      <c r="A116" s="13" t="s">
        <v>69</v>
      </c>
      <c r="B116" s="37" t="s">
        <v>95</v>
      </c>
      <c r="C116" s="35"/>
      <c r="D116" s="13" t="s">
        <v>357</v>
      </c>
      <c r="E116" s="13"/>
      <c r="F116" s="13"/>
      <c r="G116" s="13"/>
      <c r="H116" s="13"/>
      <c r="I116" s="38">
        <v>1.4462</v>
      </c>
      <c r="J116" s="13"/>
      <c r="K116" s="39">
        <v>1.4462</v>
      </c>
    </row>
    <row r="117" spans="1:11">
      <c r="A117" s="13" t="s">
        <v>69</v>
      </c>
      <c r="B117" s="37" t="s">
        <v>84</v>
      </c>
      <c r="C117" s="35"/>
      <c r="D117" s="13" t="s">
        <v>357</v>
      </c>
      <c r="E117" s="13"/>
      <c r="F117" s="13"/>
      <c r="G117" s="13"/>
      <c r="H117" s="13"/>
      <c r="I117" s="38">
        <v>1.41309523809524</v>
      </c>
      <c r="J117" s="13"/>
      <c r="K117" s="39">
        <v>1.41309523809524</v>
      </c>
    </row>
    <row r="118" spans="1:11">
      <c r="A118" s="13" t="s">
        <v>69</v>
      </c>
      <c r="B118" s="37" t="s">
        <v>85</v>
      </c>
      <c r="C118" s="35"/>
      <c r="D118" s="13" t="s">
        <v>357</v>
      </c>
      <c r="E118" s="13"/>
      <c r="F118" s="13"/>
      <c r="G118" s="13"/>
      <c r="H118" s="13"/>
      <c r="I118" s="38">
        <v>1.621</v>
      </c>
      <c r="J118" s="13"/>
      <c r="K118" s="39">
        <v>1.621</v>
      </c>
    </row>
    <row r="119" spans="1:11">
      <c r="A119" s="13" t="s">
        <v>69</v>
      </c>
      <c r="B119" s="37" t="s">
        <v>76</v>
      </c>
      <c r="C119" s="35"/>
      <c r="D119" s="13" t="s">
        <v>357</v>
      </c>
      <c r="E119" s="13"/>
      <c r="F119" s="13"/>
      <c r="G119" s="13"/>
      <c r="H119" s="13"/>
      <c r="I119" s="38">
        <v>1.5946</v>
      </c>
      <c r="J119" s="13"/>
      <c r="K119" s="39">
        <v>1.5946</v>
      </c>
    </row>
    <row r="120" spans="1:11">
      <c r="A120" s="13" t="s">
        <v>69</v>
      </c>
      <c r="B120" s="37" t="s">
        <v>77</v>
      </c>
      <c r="C120" s="35"/>
      <c r="D120" s="13" t="s">
        <v>357</v>
      </c>
      <c r="E120" s="13"/>
      <c r="F120" s="13"/>
      <c r="G120" s="13"/>
      <c r="H120" s="13"/>
      <c r="I120" s="38">
        <v>1.47033333333333</v>
      </c>
      <c r="J120" s="13"/>
      <c r="K120" s="39">
        <v>1.47033333333333</v>
      </c>
    </row>
    <row r="121" spans="1:11">
      <c r="A121" s="13" t="s">
        <v>69</v>
      </c>
      <c r="B121" s="37" t="s">
        <v>92</v>
      </c>
      <c r="C121" s="35"/>
      <c r="D121" s="13" t="s">
        <v>357</v>
      </c>
      <c r="E121" s="13"/>
      <c r="F121" s="13"/>
      <c r="G121" s="13"/>
      <c r="H121" s="13"/>
      <c r="I121" s="38">
        <v>1.4942</v>
      </c>
      <c r="J121" s="13"/>
      <c r="K121" s="39">
        <v>1.4942</v>
      </c>
    </row>
    <row r="122" spans="1:11">
      <c r="A122" s="13" t="s">
        <v>69</v>
      </c>
      <c r="B122" s="37" t="s">
        <v>94</v>
      </c>
      <c r="C122" s="35"/>
      <c r="D122" s="13" t="s">
        <v>357</v>
      </c>
      <c r="E122" s="13"/>
      <c r="F122" s="13"/>
      <c r="G122" s="13"/>
      <c r="H122" s="13"/>
      <c r="I122" s="38">
        <v>1.4942</v>
      </c>
      <c r="J122" s="13"/>
      <c r="K122" s="39">
        <v>1.4942</v>
      </c>
    </row>
    <row r="123" spans="1:11">
      <c r="A123" s="13" t="s">
        <v>69</v>
      </c>
      <c r="B123" s="37" t="s">
        <v>96</v>
      </c>
      <c r="C123" s="35"/>
      <c r="D123" s="13" t="s">
        <v>357</v>
      </c>
      <c r="E123" s="13"/>
      <c r="F123" s="13"/>
      <c r="G123" s="13"/>
      <c r="H123" s="13"/>
      <c r="I123" s="38">
        <v>1.4942</v>
      </c>
      <c r="J123" s="13"/>
      <c r="K123" s="39">
        <v>1.4942</v>
      </c>
    </row>
    <row r="124" spans="1:11">
      <c r="A124" s="13" t="s">
        <v>69</v>
      </c>
      <c r="B124" s="40" t="s">
        <v>71</v>
      </c>
      <c r="C124" s="35"/>
      <c r="D124" s="13" t="s">
        <v>355</v>
      </c>
      <c r="E124" s="13" t="s">
        <v>361</v>
      </c>
      <c r="F124" s="13" t="s">
        <v>235</v>
      </c>
      <c r="G124" s="13"/>
      <c r="H124" s="13"/>
      <c r="I124" s="38">
        <v>0.5</v>
      </c>
      <c r="J124" s="13"/>
      <c r="K124" s="38">
        <v>0.5</v>
      </c>
    </row>
    <row r="125" spans="1:11">
      <c r="A125" s="13" t="s">
        <v>69</v>
      </c>
      <c r="B125" s="37" t="s">
        <v>96</v>
      </c>
      <c r="C125" s="35"/>
      <c r="D125" s="13" t="s">
        <v>355</v>
      </c>
      <c r="E125" s="13"/>
      <c r="F125" s="13" t="s">
        <v>358</v>
      </c>
      <c r="G125" s="13"/>
      <c r="H125" s="13"/>
      <c r="I125" s="38"/>
      <c r="J125" s="13"/>
      <c r="K125" s="39">
        <v>0.7</v>
      </c>
    </row>
    <row r="126" spans="1:11">
      <c r="A126" s="13" t="s">
        <v>69</v>
      </c>
      <c r="B126" s="37" t="s">
        <v>77</v>
      </c>
      <c r="C126" s="35"/>
      <c r="D126" s="13" t="s">
        <v>355</v>
      </c>
      <c r="E126" s="13"/>
      <c r="F126" s="13" t="s">
        <v>358</v>
      </c>
      <c r="G126" s="13"/>
      <c r="H126" s="13"/>
      <c r="I126" s="38"/>
      <c r="J126" s="13"/>
      <c r="K126" s="39">
        <v>0.6</v>
      </c>
    </row>
    <row r="127" spans="1:11">
      <c r="A127" s="13" t="s">
        <v>69</v>
      </c>
      <c r="B127" s="37" t="s">
        <v>85</v>
      </c>
      <c r="C127" s="35"/>
      <c r="D127" s="13" t="s">
        <v>355</v>
      </c>
      <c r="E127" s="13"/>
      <c r="F127" s="13" t="s">
        <v>358</v>
      </c>
      <c r="G127" s="13"/>
      <c r="H127" s="13"/>
      <c r="I127" s="38"/>
      <c r="J127" s="13"/>
      <c r="K127" s="39">
        <v>2.25</v>
      </c>
    </row>
    <row r="128" spans="1:11">
      <c r="A128" s="13" t="s">
        <v>69</v>
      </c>
      <c r="B128" s="37" t="s">
        <v>95</v>
      </c>
      <c r="C128" s="35"/>
      <c r="D128" s="13" t="s">
        <v>355</v>
      </c>
      <c r="E128" s="13"/>
      <c r="F128" s="13" t="s">
        <v>358</v>
      </c>
      <c r="G128" s="13"/>
      <c r="H128" s="13"/>
      <c r="I128" s="38"/>
      <c r="J128" s="13"/>
      <c r="K128" s="39">
        <v>1.75</v>
      </c>
    </row>
    <row r="129" spans="1:11">
      <c r="A129" s="13" t="s">
        <v>69</v>
      </c>
      <c r="B129" s="37" t="s">
        <v>71</v>
      </c>
      <c r="C129" s="35"/>
      <c r="D129" s="13" t="s">
        <v>355</v>
      </c>
      <c r="E129" s="13"/>
      <c r="F129" s="13" t="s">
        <v>358</v>
      </c>
      <c r="G129" s="13"/>
      <c r="H129" s="13"/>
      <c r="I129" s="38"/>
      <c r="J129" s="13"/>
      <c r="K129" s="39">
        <v>3</v>
      </c>
    </row>
    <row r="130" spans="1:11">
      <c r="A130" s="13" t="s">
        <v>69</v>
      </c>
      <c r="B130" s="37" t="s">
        <v>82</v>
      </c>
      <c r="C130" s="35"/>
      <c r="D130" s="13" t="s">
        <v>355</v>
      </c>
      <c r="E130" s="13"/>
      <c r="F130" s="13" t="s">
        <v>358</v>
      </c>
      <c r="G130" s="13"/>
      <c r="H130" s="13"/>
      <c r="I130" s="38"/>
      <c r="J130" s="13"/>
      <c r="K130" s="39">
        <v>2.425</v>
      </c>
    </row>
    <row r="131" spans="1:11">
      <c r="A131" s="13" t="s">
        <v>69</v>
      </c>
      <c r="B131" s="37" t="s">
        <v>89</v>
      </c>
      <c r="C131" s="35"/>
      <c r="D131" s="13" t="s">
        <v>355</v>
      </c>
      <c r="E131" s="13"/>
      <c r="F131" s="13" t="s">
        <v>358</v>
      </c>
      <c r="G131" s="13"/>
      <c r="H131" s="13"/>
      <c r="I131" s="38"/>
      <c r="J131" s="13"/>
      <c r="K131" s="39">
        <v>1</v>
      </c>
    </row>
    <row r="132" spans="1:11">
      <c r="A132" s="13" t="s">
        <v>69</v>
      </c>
      <c r="B132" s="37" t="s">
        <v>70</v>
      </c>
      <c r="C132" s="35"/>
      <c r="D132" s="13" t="s">
        <v>355</v>
      </c>
      <c r="E132" s="13"/>
      <c r="F132" s="13" t="s">
        <v>358</v>
      </c>
      <c r="G132" s="13"/>
      <c r="H132" s="13"/>
      <c r="I132" s="38"/>
      <c r="J132" s="13"/>
      <c r="K132" s="39">
        <v>3</v>
      </c>
    </row>
    <row r="133" spans="1:11">
      <c r="A133" s="13" t="s">
        <v>69</v>
      </c>
      <c r="B133" s="37" t="s">
        <v>74</v>
      </c>
      <c r="C133" s="35"/>
      <c r="D133" s="13" t="s">
        <v>355</v>
      </c>
      <c r="E133" s="13"/>
      <c r="F133" s="13" t="s">
        <v>358</v>
      </c>
      <c r="G133" s="13"/>
      <c r="H133" s="13"/>
      <c r="I133" s="38"/>
      <c r="J133" s="13"/>
      <c r="K133" s="39">
        <v>1.325</v>
      </c>
    </row>
    <row r="134" spans="1:11">
      <c r="A134" s="13" t="s">
        <v>69</v>
      </c>
      <c r="B134" s="37" t="s">
        <v>73</v>
      </c>
      <c r="C134" s="35"/>
      <c r="D134" s="13" t="s">
        <v>355</v>
      </c>
      <c r="E134" s="13"/>
      <c r="F134" s="13" t="s">
        <v>358</v>
      </c>
      <c r="G134" s="13"/>
      <c r="H134" s="13"/>
      <c r="I134" s="38"/>
      <c r="J134" s="13"/>
      <c r="K134" s="39">
        <v>0.55</v>
      </c>
    </row>
    <row r="135" spans="1:11">
      <c r="A135" s="13" t="s">
        <v>69</v>
      </c>
      <c r="B135" s="37" t="s">
        <v>75</v>
      </c>
      <c r="C135" s="35"/>
      <c r="D135" s="13" t="s">
        <v>355</v>
      </c>
      <c r="E135" s="13"/>
      <c r="F135" s="13" t="s">
        <v>358</v>
      </c>
      <c r="G135" s="13"/>
      <c r="H135" s="13"/>
      <c r="I135" s="38"/>
      <c r="J135" s="13"/>
      <c r="K135" s="39">
        <v>2.1</v>
      </c>
    </row>
    <row r="136" spans="1:11">
      <c r="A136" s="13" t="s">
        <v>69</v>
      </c>
      <c r="B136" s="37" t="s">
        <v>78</v>
      </c>
      <c r="C136" s="35"/>
      <c r="D136" s="13" t="s">
        <v>355</v>
      </c>
      <c r="E136" s="13"/>
      <c r="F136" s="13" t="s">
        <v>358</v>
      </c>
      <c r="G136" s="13"/>
      <c r="H136" s="13"/>
      <c r="I136" s="38"/>
      <c r="J136" s="13"/>
      <c r="K136" s="39">
        <v>0.625</v>
      </c>
    </row>
    <row r="137" spans="1:11">
      <c r="A137" s="13" t="s">
        <v>69</v>
      </c>
      <c r="B137" s="37" t="s">
        <v>70</v>
      </c>
      <c r="C137" s="41"/>
      <c r="D137" s="13" t="s">
        <v>359</v>
      </c>
      <c r="E137" s="13" t="s">
        <v>360</v>
      </c>
      <c r="F137" s="13" t="s">
        <v>248</v>
      </c>
      <c r="G137" s="13"/>
      <c r="H137" s="13"/>
      <c r="I137" s="38">
        <f>0.25/4</f>
        <v>0.0625</v>
      </c>
      <c r="J137" s="13"/>
      <c r="K137" s="38">
        <f>I137</f>
        <v>0.0625</v>
      </c>
    </row>
    <row r="138" spans="1:11">
      <c r="A138" s="31" t="s">
        <v>101</v>
      </c>
      <c r="B138" s="37" t="s">
        <v>123</v>
      </c>
      <c r="C138" s="41"/>
      <c r="D138" s="41" t="s">
        <v>357</v>
      </c>
      <c r="E138" s="41"/>
      <c r="F138" s="41"/>
      <c r="G138" s="41"/>
      <c r="H138" s="41"/>
      <c r="I138" s="38">
        <v>1.388</v>
      </c>
      <c r="J138" s="43"/>
      <c r="K138" s="44">
        <f>I138</f>
        <v>1.388</v>
      </c>
    </row>
    <row r="139" spans="1:11">
      <c r="A139" s="31" t="s">
        <v>101</v>
      </c>
      <c r="B139" s="37" t="s">
        <v>124</v>
      </c>
      <c r="C139" s="41"/>
      <c r="D139" s="41" t="s">
        <v>357</v>
      </c>
      <c r="E139" s="41"/>
      <c r="F139" s="41"/>
      <c r="G139" s="41"/>
      <c r="H139" s="41"/>
      <c r="I139" s="38">
        <v>1.5028</v>
      </c>
      <c r="J139" s="43"/>
      <c r="K139" s="44">
        <f t="shared" ref="K139:K171" si="2">I139</f>
        <v>1.5028</v>
      </c>
    </row>
    <row r="140" spans="1:11">
      <c r="A140" s="31" t="s">
        <v>101</v>
      </c>
      <c r="B140" s="37" t="s">
        <v>120</v>
      </c>
      <c r="C140" s="41"/>
      <c r="D140" s="41" t="s">
        <v>357</v>
      </c>
      <c r="E140" s="41"/>
      <c r="F140" s="41"/>
      <c r="G140" s="41"/>
      <c r="H140" s="41"/>
      <c r="I140" s="38">
        <v>1.4896</v>
      </c>
      <c r="J140" s="43"/>
      <c r="K140" s="44">
        <f t="shared" si="2"/>
        <v>1.4896</v>
      </c>
    </row>
    <row r="141" spans="1:11">
      <c r="A141" s="31" t="s">
        <v>101</v>
      </c>
      <c r="B141" s="37" t="s">
        <v>116</v>
      </c>
      <c r="C141" s="41"/>
      <c r="D141" s="41" t="s">
        <v>357</v>
      </c>
      <c r="E141" s="41"/>
      <c r="F141" s="41"/>
      <c r="G141" s="41"/>
      <c r="H141" s="41"/>
      <c r="I141" s="38">
        <v>1.56716666666667</v>
      </c>
      <c r="J141" s="43"/>
      <c r="K141" s="44">
        <f t="shared" si="2"/>
        <v>1.56716666666667</v>
      </c>
    </row>
    <row r="142" spans="1:11">
      <c r="A142" s="31" t="s">
        <v>101</v>
      </c>
      <c r="B142" s="37" t="s">
        <v>128</v>
      </c>
      <c r="C142" s="41"/>
      <c r="D142" s="41" t="s">
        <v>357</v>
      </c>
      <c r="E142" s="41"/>
      <c r="F142" s="41"/>
      <c r="G142" s="41"/>
      <c r="H142" s="41"/>
      <c r="I142" s="38">
        <v>1.36826666666667</v>
      </c>
      <c r="J142" s="43"/>
      <c r="K142" s="44">
        <f t="shared" si="2"/>
        <v>1.36826666666667</v>
      </c>
    </row>
    <row r="143" spans="1:11">
      <c r="A143" s="31" t="s">
        <v>101</v>
      </c>
      <c r="B143" s="37" t="s">
        <v>113</v>
      </c>
      <c r="C143" s="41"/>
      <c r="D143" s="41" t="s">
        <v>357</v>
      </c>
      <c r="E143" s="41"/>
      <c r="F143" s="41"/>
      <c r="G143" s="41"/>
      <c r="H143" s="41"/>
      <c r="I143" s="38">
        <v>1.36826666666667</v>
      </c>
      <c r="J143" s="43"/>
      <c r="K143" s="44">
        <f t="shared" si="2"/>
        <v>1.36826666666667</v>
      </c>
    </row>
    <row r="144" spans="1:11">
      <c r="A144" s="31" t="s">
        <v>101</v>
      </c>
      <c r="B144" s="37" t="s">
        <v>106</v>
      </c>
      <c r="C144" s="41"/>
      <c r="D144" s="41" t="s">
        <v>357</v>
      </c>
      <c r="E144" s="41"/>
      <c r="F144" s="41"/>
      <c r="G144" s="41"/>
      <c r="H144" s="41"/>
      <c r="I144" s="38">
        <v>1.41366666666667</v>
      </c>
      <c r="J144" s="43"/>
      <c r="K144" s="44">
        <f t="shared" si="2"/>
        <v>1.41366666666667</v>
      </c>
    </row>
    <row r="145" spans="1:11">
      <c r="A145" s="31" t="s">
        <v>101</v>
      </c>
      <c r="B145" s="37" t="s">
        <v>117</v>
      </c>
      <c r="C145" s="41"/>
      <c r="D145" s="41" t="s">
        <v>357</v>
      </c>
      <c r="E145" s="41"/>
      <c r="F145" s="41"/>
      <c r="G145" s="41"/>
      <c r="H145" s="41"/>
      <c r="I145" s="38">
        <v>1.57827777777778</v>
      </c>
      <c r="J145" s="43"/>
      <c r="K145" s="44">
        <f t="shared" si="2"/>
        <v>1.57827777777778</v>
      </c>
    </row>
    <row r="146" spans="1:11">
      <c r="A146" s="31" t="s">
        <v>101</v>
      </c>
      <c r="B146" s="37" t="s">
        <v>115</v>
      </c>
      <c r="C146" s="41"/>
      <c r="D146" s="41" t="s">
        <v>357</v>
      </c>
      <c r="E146" s="41"/>
      <c r="F146" s="41"/>
      <c r="G146" s="41"/>
      <c r="H146" s="41"/>
      <c r="I146" s="38">
        <v>1.475</v>
      </c>
      <c r="J146" s="43"/>
      <c r="K146" s="44">
        <f t="shared" si="2"/>
        <v>1.475</v>
      </c>
    </row>
    <row r="147" spans="1:11">
      <c r="A147" s="31" t="s">
        <v>101</v>
      </c>
      <c r="B147" s="37" t="s">
        <v>112</v>
      </c>
      <c r="C147" s="41"/>
      <c r="D147" s="41" t="s">
        <v>357</v>
      </c>
      <c r="E147" s="41"/>
      <c r="F147" s="41"/>
      <c r="G147" s="41"/>
      <c r="H147" s="41"/>
      <c r="I147" s="38">
        <v>1.3895</v>
      </c>
      <c r="J147" s="43"/>
      <c r="K147" s="44">
        <f t="shared" si="2"/>
        <v>1.3895</v>
      </c>
    </row>
    <row r="148" spans="1:11">
      <c r="A148" s="31" t="s">
        <v>101</v>
      </c>
      <c r="B148" s="37" t="s">
        <v>131</v>
      </c>
      <c r="C148" s="41"/>
      <c r="D148" s="41" t="s">
        <v>357</v>
      </c>
      <c r="E148" s="41"/>
      <c r="F148" s="41"/>
      <c r="G148" s="41"/>
      <c r="H148" s="41"/>
      <c r="I148" s="38">
        <v>1.42586666666667</v>
      </c>
      <c r="J148" s="43"/>
      <c r="K148" s="44">
        <f t="shared" si="2"/>
        <v>1.42586666666667</v>
      </c>
    </row>
    <row r="149" spans="1:11">
      <c r="A149" s="31" t="s">
        <v>101</v>
      </c>
      <c r="B149" s="37" t="s">
        <v>121</v>
      </c>
      <c r="C149" s="41"/>
      <c r="D149" s="41" t="s">
        <v>357</v>
      </c>
      <c r="E149" s="41"/>
      <c r="F149" s="41"/>
      <c r="G149" s="41"/>
      <c r="H149" s="41"/>
      <c r="I149" s="38">
        <v>1.44477777777778</v>
      </c>
      <c r="J149" s="43"/>
      <c r="K149" s="44">
        <f t="shared" si="2"/>
        <v>1.44477777777778</v>
      </c>
    </row>
    <row r="150" spans="1:11">
      <c r="A150" s="31" t="s">
        <v>101</v>
      </c>
      <c r="B150" s="37" t="s">
        <v>127</v>
      </c>
      <c r="C150" s="41"/>
      <c r="D150" s="41" t="s">
        <v>357</v>
      </c>
      <c r="E150" s="41"/>
      <c r="F150" s="41"/>
      <c r="G150" s="41"/>
      <c r="H150" s="41"/>
      <c r="I150" s="38">
        <v>1.54366666666667</v>
      </c>
      <c r="J150" s="43"/>
      <c r="K150" s="44">
        <f t="shared" si="2"/>
        <v>1.54366666666667</v>
      </c>
    </row>
    <row r="151" spans="1:11">
      <c r="A151" s="31" t="s">
        <v>101</v>
      </c>
      <c r="B151" s="37" t="s">
        <v>122</v>
      </c>
      <c r="C151" s="41"/>
      <c r="D151" s="41" t="s">
        <v>357</v>
      </c>
      <c r="E151" s="41"/>
      <c r="F151" s="41"/>
      <c r="G151" s="41"/>
      <c r="H151" s="41"/>
      <c r="I151" s="38">
        <v>1.3893335</v>
      </c>
      <c r="J151" s="43"/>
      <c r="K151" s="44">
        <f t="shared" si="2"/>
        <v>1.3893335</v>
      </c>
    </row>
    <row r="152" spans="1:11">
      <c r="A152" s="31" t="s">
        <v>101</v>
      </c>
      <c r="B152" s="37" t="s">
        <v>114</v>
      </c>
      <c r="C152" s="41"/>
      <c r="D152" s="41" t="s">
        <v>357</v>
      </c>
      <c r="E152" s="41"/>
      <c r="F152" s="41"/>
      <c r="G152" s="41"/>
      <c r="H152" s="41"/>
      <c r="I152" s="38">
        <v>1.47033333333333</v>
      </c>
      <c r="J152" s="43"/>
      <c r="K152" s="44">
        <f t="shared" si="2"/>
        <v>1.47033333333333</v>
      </c>
    </row>
    <row r="153" spans="1:11">
      <c r="A153" s="31" t="s">
        <v>101</v>
      </c>
      <c r="B153" s="37" t="s">
        <v>133</v>
      </c>
      <c r="C153" s="41"/>
      <c r="D153" s="41" t="s">
        <v>357</v>
      </c>
      <c r="E153" s="41"/>
      <c r="F153" s="41"/>
      <c r="G153" s="41"/>
      <c r="H153" s="41"/>
      <c r="I153" s="38">
        <v>1.511</v>
      </c>
      <c r="J153" s="43"/>
      <c r="K153" s="44">
        <f t="shared" si="2"/>
        <v>1.511</v>
      </c>
    </row>
    <row r="154" spans="1:11">
      <c r="A154" s="31" t="s">
        <v>101</v>
      </c>
      <c r="B154" s="37" t="s">
        <v>109</v>
      </c>
      <c r="C154" s="41"/>
      <c r="D154" s="41" t="s">
        <v>357</v>
      </c>
      <c r="E154" s="41"/>
      <c r="F154" s="41"/>
      <c r="G154" s="41"/>
      <c r="H154" s="41"/>
      <c r="I154" s="38">
        <v>1.48072222222222</v>
      </c>
      <c r="J154" s="43"/>
      <c r="K154" s="44">
        <f t="shared" si="2"/>
        <v>1.48072222222222</v>
      </c>
    </row>
    <row r="155" spans="1:11">
      <c r="A155" s="31" t="s">
        <v>101</v>
      </c>
      <c r="B155" s="37" t="s">
        <v>104</v>
      </c>
      <c r="C155" s="41"/>
      <c r="D155" s="41" t="s">
        <v>357</v>
      </c>
      <c r="E155" s="41"/>
      <c r="F155" s="41"/>
      <c r="G155" s="41"/>
      <c r="H155" s="41"/>
      <c r="I155" s="38">
        <v>1.48072222222222</v>
      </c>
      <c r="J155" s="43"/>
      <c r="K155" s="44">
        <f t="shared" si="2"/>
        <v>1.48072222222222</v>
      </c>
    </row>
    <row r="156" spans="1:11">
      <c r="A156" s="31" t="s">
        <v>101</v>
      </c>
      <c r="B156" s="37" t="s">
        <v>132</v>
      </c>
      <c r="C156" s="41"/>
      <c r="D156" s="41" t="s">
        <v>357</v>
      </c>
      <c r="E156" s="41"/>
      <c r="F156" s="41"/>
      <c r="G156" s="41"/>
      <c r="H156" s="41"/>
      <c r="I156" s="38">
        <v>1.56716666666667</v>
      </c>
      <c r="J156" s="43"/>
      <c r="K156" s="44">
        <f t="shared" si="2"/>
        <v>1.56716666666667</v>
      </c>
    </row>
    <row r="157" spans="1:11">
      <c r="A157" s="31" t="s">
        <v>101</v>
      </c>
      <c r="B157" s="37" t="s">
        <v>130</v>
      </c>
      <c r="C157" s="41"/>
      <c r="D157" s="41" t="s">
        <v>357</v>
      </c>
      <c r="E157" s="41"/>
      <c r="F157" s="41"/>
      <c r="G157" s="41"/>
      <c r="H157" s="41"/>
      <c r="I157" s="38">
        <v>1.36826666666667</v>
      </c>
      <c r="J157" s="43"/>
      <c r="K157" s="44">
        <f t="shared" si="2"/>
        <v>1.36826666666667</v>
      </c>
    </row>
    <row r="158" spans="1:11">
      <c r="A158" s="31" t="s">
        <v>101</v>
      </c>
      <c r="B158" s="37" t="s">
        <v>125</v>
      </c>
      <c r="C158" s="41"/>
      <c r="D158" s="41" t="s">
        <v>357</v>
      </c>
      <c r="E158" s="41"/>
      <c r="F158" s="41"/>
      <c r="G158" s="41"/>
      <c r="H158" s="41"/>
      <c r="I158" s="38">
        <v>1.36826666666667</v>
      </c>
      <c r="J158" s="43"/>
      <c r="K158" s="44">
        <f t="shared" si="2"/>
        <v>1.36826666666667</v>
      </c>
    </row>
    <row r="159" spans="1:11">
      <c r="A159" s="31" t="s">
        <v>101</v>
      </c>
      <c r="B159" s="37" t="s">
        <v>119</v>
      </c>
      <c r="C159" s="41"/>
      <c r="D159" s="41" t="s">
        <v>357</v>
      </c>
      <c r="E159" s="41"/>
      <c r="F159" s="41"/>
      <c r="G159" s="41"/>
      <c r="H159" s="41"/>
      <c r="I159" s="38">
        <v>1.5028</v>
      </c>
      <c r="J159" s="43"/>
      <c r="K159" s="44">
        <f t="shared" si="2"/>
        <v>1.5028</v>
      </c>
    </row>
    <row r="160" spans="1:11">
      <c r="A160" s="31" t="s">
        <v>101</v>
      </c>
      <c r="B160" s="37" t="s">
        <v>105</v>
      </c>
      <c r="C160" s="41"/>
      <c r="D160" s="41" t="s">
        <v>357</v>
      </c>
      <c r="E160" s="41"/>
      <c r="F160" s="41"/>
      <c r="G160" s="41"/>
      <c r="H160" s="41"/>
      <c r="I160" s="38">
        <v>1.5028</v>
      </c>
      <c r="J160" s="43"/>
      <c r="K160" s="44">
        <f t="shared" si="2"/>
        <v>1.5028</v>
      </c>
    </row>
    <row r="161" spans="1:11">
      <c r="A161" s="31" t="s">
        <v>101</v>
      </c>
      <c r="B161" s="37" t="s">
        <v>118</v>
      </c>
      <c r="C161" s="41"/>
      <c r="D161" s="41" t="s">
        <v>357</v>
      </c>
      <c r="E161" s="41"/>
      <c r="F161" s="41"/>
      <c r="G161" s="41"/>
      <c r="H161" s="41"/>
      <c r="I161" s="38">
        <v>1.57716666666667</v>
      </c>
      <c r="J161" s="43"/>
      <c r="K161" s="44">
        <f t="shared" si="2"/>
        <v>1.57716666666667</v>
      </c>
    </row>
    <row r="162" spans="1:11">
      <c r="A162" s="31" t="s">
        <v>101</v>
      </c>
      <c r="B162" s="37" t="s">
        <v>103</v>
      </c>
      <c r="C162" s="41"/>
      <c r="D162" s="41" t="s">
        <v>357</v>
      </c>
      <c r="E162" s="41"/>
      <c r="F162" s="41"/>
      <c r="G162" s="41"/>
      <c r="H162" s="41"/>
      <c r="I162" s="38">
        <v>1.4475</v>
      </c>
      <c r="J162" s="43"/>
      <c r="K162" s="44">
        <f t="shared" si="2"/>
        <v>1.4475</v>
      </c>
    </row>
    <row r="163" spans="1:11">
      <c r="A163" s="31" t="s">
        <v>101</v>
      </c>
      <c r="B163" s="37" t="s">
        <v>107</v>
      </c>
      <c r="C163" s="41"/>
      <c r="D163" s="41" t="s">
        <v>357</v>
      </c>
      <c r="E163" s="41"/>
      <c r="F163" s="41"/>
      <c r="G163" s="41"/>
      <c r="H163" s="41"/>
      <c r="I163" s="38">
        <v>1.41361111111111</v>
      </c>
      <c r="J163" s="43"/>
      <c r="K163" s="44">
        <f t="shared" si="2"/>
        <v>1.41361111111111</v>
      </c>
    </row>
    <row r="164" spans="1:11">
      <c r="A164" s="31" t="s">
        <v>101</v>
      </c>
      <c r="B164" s="37" t="s">
        <v>110</v>
      </c>
      <c r="C164" s="41"/>
      <c r="D164" s="41" t="s">
        <v>357</v>
      </c>
      <c r="E164" s="41"/>
      <c r="F164" s="41"/>
      <c r="G164" s="41"/>
      <c r="H164" s="41"/>
      <c r="I164" s="38">
        <v>1.41361111111111</v>
      </c>
      <c r="J164" s="43"/>
      <c r="K164" s="44">
        <f t="shared" si="2"/>
        <v>1.41361111111111</v>
      </c>
    </row>
    <row r="165" spans="1:11">
      <c r="A165" s="31" t="s">
        <v>101</v>
      </c>
      <c r="B165" s="37" t="s">
        <v>108</v>
      </c>
      <c r="C165" s="41"/>
      <c r="D165" s="41" t="s">
        <v>357</v>
      </c>
      <c r="E165" s="41"/>
      <c r="F165" s="41"/>
      <c r="G165" s="41"/>
      <c r="H165" s="41"/>
      <c r="I165" s="38">
        <v>1.41361111111111</v>
      </c>
      <c r="J165" s="43"/>
      <c r="K165" s="44">
        <f t="shared" si="2"/>
        <v>1.41361111111111</v>
      </c>
    </row>
    <row r="166" spans="1:11">
      <c r="A166" s="31" t="s">
        <v>101</v>
      </c>
      <c r="B166" s="37" t="s">
        <v>102</v>
      </c>
      <c r="C166" s="41"/>
      <c r="D166" s="41" t="s">
        <v>357</v>
      </c>
      <c r="E166" s="41"/>
      <c r="F166" s="41"/>
      <c r="G166" s="41"/>
      <c r="H166" s="41"/>
      <c r="I166" s="38">
        <v>1.4475</v>
      </c>
      <c r="J166" s="43"/>
      <c r="K166" s="44">
        <f t="shared" si="2"/>
        <v>1.4475</v>
      </c>
    </row>
    <row r="167" spans="1:11">
      <c r="A167" s="31" t="s">
        <v>101</v>
      </c>
      <c r="B167" s="37" t="s">
        <v>129</v>
      </c>
      <c r="C167" s="41"/>
      <c r="D167" s="41" t="s">
        <v>357</v>
      </c>
      <c r="E167" s="41"/>
      <c r="F167" s="41"/>
      <c r="G167" s="41"/>
      <c r="H167" s="41"/>
      <c r="I167" s="38">
        <v>1.38473333333333</v>
      </c>
      <c r="J167" s="43"/>
      <c r="K167" s="44">
        <f t="shared" si="2"/>
        <v>1.38473333333333</v>
      </c>
    </row>
    <row r="168" spans="1:11">
      <c r="A168" s="31" t="s">
        <v>101</v>
      </c>
      <c r="B168" s="37" t="s">
        <v>126</v>
      </c>
      <c r="C168" s="41"/>
      <c r="D168" s="41" t="s">
        <v>357</v>
      </c>
      <c r="E168" s="41"/>
      <c r="F168" s="41"/>
      <c r="G168" s="41"/>
      <c r="H168" s="41"/>
      <c r="I168" s="38">
        <v>1.481</v>
      </c>
      <c r="J168" s="43"/>
      <c r="K168" s="44">
        <f t="shared" si="2"/>
        <v>1.481</v>
      </c>
    </row>
    <row r="169" spans="1:11">
      <c r="A169" s="31" t="s">
        <v>101</v>
      </c>
      <c r="B169" s="37" t="s">
        <v>111</v>
      </c>
      <c r="C169" s="41"/>
      <c r="D169" s="41" t="s">
        <v>357</v>
      </c>
      <c r="E169" s="41"/>
      <c r="F169" s="41"/>
      <c r="G169" s="41"/>
      <c r="H169" s="41"/>
      <c r="I169" s="38">
        <v>1.45233333333333</v>
      </c>
      <c r="J169" s="43"/>
      <c r="K169" s="44">
        <f t="shared" si="2"/>
        <v>1.45233333333333</v>
      </c>
    </row>
    <row r="170" spans="1:11">
      <c r="A170" s="31" t="s">
        <v>101</v>
      </c>
      <c r="B170" s="37" t="s">
        <v>318</v>
      </c>
      <c r="C170" s="41"/>
      <c r="D170" s="41" t="s">
        <v>357</v>
      </c>
      <c r="E170" s="41"/>
      <c r="F170" s="41"/>
      <c r="G170" s="41"/>
      <c r="H170" s="41"/>
      <c r="I170" s="38">
        <v>1.57746666666667</v>
      </c>
      <c r="J170" s="43"/>
      <c r="K170" s="44">
        <f t="shared" si="2"/>
        <v>1.57746666666667</v>
      </c>
    </row>
    <row r="171" spans="1:11">
      <c r="A171" s="31" t="s">
        <v>101</v>
      </c>
      <c r="B171" s="37" t="s">
        <v>319</v>
      </c>
      <c r="C171" s="41"/>
      <c r="D171" s="41" t="s">
        <v>357</v>
      </c>
      <c r="E171" s="41"/>
      <c r="F171" s="41"/>
      <c r="G171" s="41"/>
      <c r="H171" s="41"/>
      <c r="I171" s="38">
        <v>1.57566666666667</v>
      </c>
      <c r="J171" s="43"/>
      <c r="K171" s="44">
        <f t="shared" si="2"/>
        <v>1.57566666666667</v>
      </c>
    </row>
    <row r="172" spans="1:11">
      <c r="A172" s="31" t="s">
        <v>101</v>
      </c>
      <c r="B172" s="37" t="s">
        <v>319</v>
      </c>
      <c r="C172" s="42"/>
      <c r="D172" s="13" t="s">
        <v>355</v>
      </c>
      <c r="E172" s="13"/>
      <c r="F172" s="13" t="s">
        <v>358</v>
      </c>
      <c r="G172" s="41"/>
      <c r="H172" s="41"/>
      <c r="I172" s="43"/>
      <c r="J172" s="43"/>
      <c r="K172" s="39">
        <v>3</v>
      </c>
    </row>
    <row r="173" spans="1:11">
      <c r="A173" s="31" t="s">
        <v>101</v>
      </c>
      <c r="B173" s="37" t="s">
        <v>318</v>
      </c>
      <c r="C173" s="42"/>
      <c r="D173" s="13" t="s">
        <v>355</v>
      </c>
      <c r="E173" s="13"/>
      <c r="F173" s="13" t="s">
        <v>358</v>
      </c>
      <c r="G173" s="41"/>
      <c r="H173" s="41"/>
      <c r="I173" s="43"/>
      <c r="J173" s="43"/>
      <c r="K173" s="39">
        <v>0.475</v>
      </c>
    </row>
    <row r="174" spans="1:11">
      <c r="A174" s="31" t="s">
        <v>101</v>
      </c>
      <c r="B174" s="37" t="s">
        <v>111</v>
      </c>
      <c r="C174" s="42"/>
      <c r="D174" s="13" t="s">
        <v>355</v>
      </c>
      <c r="E174" s="13"/>
      <c r="F174" s="13" t="s">
        <v>358</v>
      </c>
      <c r="G174" s="41"/>
      <c r="H174" s="41"/>
      <c r="I174" s="43"/>
      <c r="J174" s="43"/>
      <c r="K174" s="39">
        <v>0.075</v>
      </c>
    </row>
    <row r="175" spans="1:11">
      <c r="A175" s="31" t="s">
        <v>101</v>
      </c>
      <c r="B175" s="37" t="s">
        <v>129</v>
      </c>
      <c r="C175" s="42"/>
      <c r="D175" s="13" t="s">
        <v>355</v>
      </c>
      <c r="E175" s="13"/>
      <c r="F175" s="13" t="s">
        <v>358</v>
      </c>
      <c r="G175" s="41"/>
      <c r="H175" s="41"/>
      <c r="I175" s="43"/>
      <c r="J175" s="43"/>
      <c r="K175" s="39">
        <v>1.35</v>
      </c>
    </row>
    <row r="176" spans="1:11">
      <c r="A176" s="31" t="s">
        <v>101</v>
      </c>
      <c r="B176" s="37" t="s">
        <v>102</v>
      </c>
      <c r="C176" s="42"/>
      <c r="D176" s="13" t="s">
        <v>355</v>
      </c>
      <c r="E176" s="13"/>
      <c r="F176" s="13" t="s">
        <v>358</v>
      </c>
      <c r="G176" s="41"/>
      <c r="H176" s="41"/>
      <c r="I176" s="43"/>
      <c r="J176" s="43"/>
      <c r="K176" s="39">
        <v>2.7</v>
      </c>
    </row>
    <row r="177" spans="1:11">
      <c r="A177" s="31" t="s">
        <v>101</v>
      </c>
      <c r="B177" s="37" t="s">
        <v>103</v>
      </c>
      <c r="C177" s="42"/>
      <c r="D177" s="13" t="s">
        <v>355</v>
      </c>
      <c r="E177" s="13"/>
      <c r="F177" s="13" t="s">
        <v>358</v>
      </c>
      <c r="G177" s="41"/>
      <c r="H177" s="41"/>
      <c r="I177" s="43"/>
      <c r="J177" s="43"/>
      <c r="K177" s="39">
        <v>0.775</v>
      </c>
    </row>
    <row r="178" spans="1:11">
      <c r="A178" s="31" t="s">
        <v>101</v>
      </c>
      <c r="B178" s="37" t="s">
        <v>105</v>
      </c>
      <c r="C178" s="42"/>
      <c r="D178" s="13" t="s">
        <v>355</v>
      </c>
      <c r="E178" s="13"/>
      <c r="F178" s="13" t="s">
        <v>358</v>
      </c>
      <c r="G178" s="41"/>
      <c r="H178" s="41"/>
      <c r="I178" s="43"/>
      <c r="J178" s="43"/>
      <c r="K178" s="39">
        <v>2.375</v>
      </c>
    </row>
    <row r="179" spans="1:11">
      <c r="A179" s="31" t="s">
        <v>101</v>
      </c>
      <c r="B179" s="37" t="s">
        <v>121</v>
      </c>
      <c r="C179" s="42"/>
      <c r="D179" s="13" t="s">
        <v>355</v>
      </c>
      <c r="E179" s="13"/>
      <c r="F179" s="13" t="s">
        <v>358</v>
      </c>
      <c r="G179" s="41"/>
      <c r="H179" s="41"/>
      <c r="I179" s="43"/>
      <c r="J179" s="43"/>
      <c r="K179" s="39">
        <v>0.775</v>
      </c>
    </row>
    <row r="180" spans="1:11">
      <c r="A180" s="31" t="s">
        <v>101</v>
      </c>
      <c r="B180" s="37" t="s">
        <v>112</v>
      </c>
      <c r="C180" s="42"/>
      <c r="D180" s="13" t="s">
        <v>355</v>
      </c>
      <c r="E180" s="13"/>
      <c r="F180" s="13" t="s">
        <v>358</v>
      </c>
      <c r="G180" s="41"/>
      <c r="H180" s="41"/>
      <c r="I180" s="43"/>
      <c r="J180" s="43"/>
      <c r="K180" s="39">
        <v>1.65</v>
      </c>
    </row>
    <row r="181" spans="1:11">
      <c r="A181" s="31" t="s">
        <v>101</v>
      </c>
      <c r="B181" s="37" t="s">
        <v>115</v>
      </c>
      <c r="C181" s="42"/>
      <c r="D181" s="13" t="s">
        <v>355</v>
      </c>
      <c r="E181" s="13"/>
      <c r="F181" s="13" t="s">
        <v>358</v>
      </c>
      <c r="G181" s="41"/>
      <c r="H181" s="41"/>
      <c r="I181" s="43"/>
      <c r="J181" s="43"/>
      <c r="K181" s="39">
        <v>2.9</v>
      </c>
    </row>
    <row r="182" spans="1:11">
      <c r="A182" s="31" t="s">
        <v>101</v>
      </c>
      <c r="B182" s="37" t="s">
        <v>117</v>
      </c>
      <c r="C182" s="42"/>
      <c r="D182" s="13" t="s">
        <v>355</v>
      </c>
      <c r="E182" s="13"/>
      <c r="F182" s="13" t="s">
        <v>358</v>
      </c>
      <c r="G182" s="41"/>
      <c r="H182" s="41"/>
      <c r="I182" s="43"/>
      <c r="J182" s="43"/>
      <c r="K182" s="39">
        <v>1.05</v>
      </c>
    </row>
    <row r="183" spans="1:11">
      <c r="A183" s="31" t="s">
        <v>134</v>
      </c>
      <c r="B183" s="37" t="s">
        <v>144</v>
      </c>
      <c r="C183" s="41"/>
      <c r="D183" s="41" t="s">
        <v>357</v>
      </c>
      <c r="E183" s="41"/>
      <c r="F183" s="41"/>
      <c r="G183" s="41"/>
      <c r="H183" s="41"/>
      <c r="I183" s="38">
        <v>1.48246666666667</v>
      </c>
      <c r="J183" s="43"/>
      <c r="K183" s="44">
        <f>I183</f>
        <v>1.48246666666667</v>
      </c>
    </row>
    <row r="184" spans="1:11">
      <c r="A184" s="31" t="s">
        <v>134</v>
      </c>
      <c r="B184" s="37" t="s">
        <v>163</v>
      </c>
      <c r="C184" s="41"/>
      <c r="D184" s="41" t="s">
        <v>357</v>
      </c>
      <c r="E184" s="41"/>
      <c r="F184" s="41"/>
      <c r="G184" s="41"/>
      <c r="H184" s="41"/>
      <c r="I184" s="38">
        <v>1.5028</v>
      </c>
      <c r="J184" s="43"/>
      <c r="K184" s="44">
        <f t="shared" ref="K184:K216" si="3">I184</f>
        <v>1.5028</v>
      </c>
    </row>
    <row r="185" spans="1:11">
      <c r="A185" s="31" t="s">
        <v>134</v>
      </c>
      <c r="B185" s="37" t="s">
        <v>164</v>
      </c>
      <c r="C185" s="41"/>
      <c r="D185" s="41" t="s">
        <v>357</v>
      </c>
      <c r="E185" s="41"/>
      <c r="F185" s="41"/>
      <c r="G185" s="41"/>
      <c r="H185" s="41"/>
      <c r="I185" s="38">
        <v>1.42586666666667</v>
      </c>
      <c r="J185" s="43"/>
      <c r="K185" s="44">
        <f t="shared" si="3"/>
        <v>1.42586666666667</v>
      </c>
    </row>
    <row r="186" spans="1:11">
      <c r="A186" s="31" t="s">
        <v>134</v>
      </c>
      <c r="B186" s="37" t="s">
        <v>157</v>
      </c>
      <c r="C186" s="41"/>
      <c r="D186" s="41" t="s">
        <v>357</v>
      </c>
      <c r="E186" s="41"/>
      <c r="F186" s="41"/>
      <c r="G186" s="41"/>
      <c r="H186" s="41"/>
      <c r="I186" s="38">
        <v>1.39080952380952</v>
      </c>
      <c r="J186" s="43"/>
      <c r="K186" s="44">
        <f t="shared" si="3"/>
        <v>1.39080952380952</v>
      </c>
    </row>
    <row r="187" spans="1:11">
      <c r="A187" s="31" t="s">
        <v>134</v>
      </c>
      <c r="B187" s="37" t="s">
        <v>156</v>
      </c>
      <c r="C187" s="41"/>
      <c r="D187" s="41" t="s">
        <v>357</v>
      </c>
      <c r="E187" s="41"/>
      <c r="F187" s="41"/>
      <c r="G187" s="41"/>
      <c r="H187" s="41"/>
      <c r="I187" s="38">
        <v>1.39080952380952</v>
      </c>
      <c r="J187" s="43"/>
      <c r="K187" s="44">
        <f t="shared" si="3"/>
        <v>1.39080952380952</v>
      </c>
    </row>
    <row r="188" spans="1:11">
      <c r="A188" s="31" t="s">
        <v>134</v>
      </c>
      <c r="B188" s="37" t="s">
        <v>154</v>
      </c>
      <c r="C188" s="41"/>
      <c r="D188" s="41" t="s">
        <v>357</v>
      </c>
      <c r="E188" s="41"/>
      <c r="F188" s="41"/>
      <c r="G188" s="41"/>
      <c r="H188" s="41"/>
      <c r="I188" s="38">
        <v>1.4468</v>
      </c>
      <c r="J188" s="43"/>
      <c r="K188" s="44">
        <f t="shared" si="3"/>
        <v>1.4468</v>
      </c>
    </row>
    <row r="189" spans="1:11">
      <c r="A189" s="31" t="s">
        <v>134</v>
      </c>
      <c r="B189" s="37" t="s">
        <v>155</v>
      </c>
      <c r="C189" s="41"/>
      <c r="D189" s="41" t="s">
        <v>357</v>
      </c>
      <c r="E189" s="41"/>
      <c r="F189" s="41"/>
      <c r="G189" s="41"/>
      <c r="H189" s="41"/>
      <c r="I189" s="38">
        <v>1.41366666666667</v>
      </c>
      <c r="J189" s="43"/>
      <c r="K189" s="44">
        <f t="shared" si="3"/>
        <v>1.41366666666667</v>
      </c>
    </row>
    <row r="190" spans="1:11">
      <c r="A190" s="31" t="s">
        <v>134</v>
      </c>
      <c r="B190" s="37" t="s">
        <v>145</v>
      </c>
      <c r="C190" s="41"/>
      <c r="D190" s="41" t="s">
        <v>357</v>
      </c>
      <c r="E190" s="41"/>
      <c r="F190" s="41"/>
      <c r="G190" s="41"/>
      <c r="H190" s="41"/>
      <c r="I190" s="38">
        <v>1.481</v>
      </c>
      <c r="J190" s="43"/>
      <c r="K190" s="44">
        <f t="shared" si="3"/>
        <v>1.481</v>
      </c>
    </row>
    <row r="191" spans="1:11">
      <c r="A191" s="31" t="s">
        <v>134</v>
      </c>
      <c r="B191" s="37" t="s">
        <v>138</v>
      </c>
      <c r="C191" s="41"/>
      <c r="D191" s="41" t="s">
        <v>357</v>
      </c>
      <c r="E191" s="41"/>
      <c r="F191" s="41"/>
      <c r="G191" s="41"/>
      <c r="H191" s="41"/>
      <c r="I191" s="38">
        <v>1.481</v>
      </c>
      <c r="J191" s="43"/>
      <c r="K191" s="44">
        <f t="shared" si="3"/>
        <v>1.481</v>
      </c>
    </row>
    <row r="192" spans="1:11">
      <c r="A192" s="31" t="s">
        <v>134</v>
      </c>
      <c r="B192" s="37" t="s">
        <v>146</v>
      </c>
      <c r="C192" s="41"/>
      <c r="D192" s="41" t="s">
        <v>357</v>
      </c>
      <c r="E192" s="41"/>
      <c r="F192" s="41"/>
      <c r="G192" s="41"/>
      <c r="H192" s="41"/>
      <c r="I192" s="38">
        <v>1.45133333333333</v>
      </c>
      <c r="J192" s="43"/>
      <c r="K192" s="44">
        <f t="shared" si="3"/>
        <v>1.45133333333333</v>
      </c>
    </row>
    <row r="193" spans="1:11">
      <c r="A193" s="31" t="s">
        <v>134</v>
      </c>
      <c r="B193" s="37" t="s">
        <v>147</v>
      </c>
      <c r="C193" s="41"/>
      <c r="D193" s="41" t="s">
        <v>357</v>
      </c>
      <c r="E193" s="41"/>
      <c r="F193" s="41"/>
      <c r="G193" s="41"/>
      <c r="H193" s="41"/>
      <c r="I193" s="38">
        <v>1.45133333333333</v>
      </c>
      <c r="J193" s="43"/>
      <c r="K193" s="44">
        <f t="shared" si="3"/>
        <v>1.45133333333333</v>
      </c>
    </row>
    <row r="194" spans="1:11">
      <c r="A194" s="31" t="s">
        <v>134</v>
      </c>
      <c r="B194" s="37" t="s">
        <v>162</v>
      </c>
      <c r="C194" s="41"/>
      <c r="D194" s="41" t="s">
        <v>357</v>
      </c>
      <c r="E194" s="41"/>
      <c r="F194" s="41"/>
      <c r="G194" s="41"/>
      <c r="H194" s="41"/>
      <c r="I194" s="38">
        <v>1.48138888888889</v>
      </c>
      <c r="J194" s="43"/>
      <c r="K194" s="44">
        <f t="shared" si="3"/>
        <v>1.48138888888889</v>
      </c>
    </row>
    <row r="195" spans="1:11">
      <c r="A195" s="31" t="s">
        <v>134</v>
      </c>
      <c r="B195" s="37" t="s">
        <v>159</v>
      </c>
      <c r="C195" s="41"/>
      <c r="D195" s="41" t="s">
        <v>357</v>
      </c>
      <c r="E195" s="41"/>
      <c r="F195" s="41"/>
      <c r="G195" s="41"/>
      <c r="H195" s="41"/>
      <c r="I195" s="38">
        <v>1.57716666666667</v>
      </c>
      <c r="J195" s="43"/>
      <c r="K195" s="44">
        <f t="shared" si="3"/>
        <v>1.57716666666667</v>
      </c>
    </row>
    <row r="196" spans="1:11">
      <c r="A196" s="31" t="s">
        <v>134</v>
      </c>
      <c r="B196" s="37" t="s">
        <v>166</v>
      </c>
      <c r="C196" s="41"/>
      <c r="D196" s="41" t="s">
        <v>357</v>
      </c>
      <c r="E196" s="41"/>
      <c r="F196" s="41"/>
      <c r="G196" s="41"/>
      <c r="H196" s="41"/>
      <c r="I196" s="38">
        <v>1.42586666666667</v>
      </c>
      <c r="J196" s="43"/>
      <c r="K196" s="44">
        <f t="shared" si="3"/>
        <v>1.42586666666667</v>
      </c>
    </row>
    <row r="197" spans="1:11">
      <c r="A197" s="31" t="s">
        <v>134</v>
      </c>
      <c r="B197" s="37" t="s">
        <v>136</v>
      </c>
      <c r="C197" s="41"/>
      <c r="D197" s="41" t="s">
        <v>357</v>
      </c>
      <c r="E197" s="41"/>
      <c r="F197" s="41"/>
      <c r="G197" s="41"/>
      <c r="H197" s="41"/>
      <c r="I197" s="38">
        <v>1.53166666666667</v>
      </c>
      <c r="J197" s="43"/>
      <c r="K197" s="44">
        <f t="shared" si="3"/>
        <v>1.53166666666667</v>
      </c>
    </row>
    <row r="198" spans="1:11">
      <c r="A198" s="31" t="s">
        <v>134</v>
      </c>
      <c r="B198" s="37" t="s">
        <v>142</v>
      </c>
      <c r="C198" s="41"/>
      <c r="D198" s="41" t="s">
        <v>357</v>
      </c>
      <c r="E198" s="41"/>
      <c r="F198" s="41"/>
      <c r="G198" s="41"/>
      <c r="H198" s="41"/>
      <c r="I198" s="38">
        <v>1.55086666666667</v>
      </c>
      <c r="J198" s="43"/>
      <c r="K198" s="44">
        <f t="shared" si="3"/>
        <v>1.55086666666667</v>
      </c>
    </row>
    <row r="199" spans="1:11">
      <c r="A199" s="31" t="s">
        <v>134</v>
      </c>
      <c r="B199" s="37" t="s">
        <v>158</v>
      </c>
      <c r="C199" s="41"/>
      <c r="D199" s="41" t="s">
        <v>357</v>
      </c>
      <c r="E199" s="41"/>
      <c r="F199" s="41"/>
      <c r="G199" s="41"/>
      <c r="H199" s="41"/>
      <c r="I199" s="38">
        <v>1.42586666666667</v>
      </c>
      <c r="J199" s="43"/>
      <c r="K199" s="44">
        <f t="shared" si="3"/>
        <v>1.42586666666667</v>
      </c>
    </row>
    <row r="200" spans="1:11">
      <c r="A200" s="31" t="s">
        <v>134</v>
      </c>
      <c r="B200" s="37" t="s">
        <v>148</v>
      </c>
      <c r="C200" s="41"/>
      <c r="D200" s="41" t="s">
        <v>357</v>
      </c>
      <c r="E200" s="41"/>
      <c r="F200" s="41"/>
      <c r="G200" s="41"/>
      <c r="H200" s="41"/>
      <c r="I200" s="38">
        <v>1.44477777777778</v>
      </c>
      <c r="J200" s="43"/>
      <c r="K200" s="44">
        <f t="shared" si="3"/>
        <v>1.44477777777778</v>
      </c>
    </row>
    <row r="201" spans="1:11">
      <c r="A201" s="31" t="s">
        <v>134</v>
      </c>
      <c r="B201" s="37" t="s">
        <v>165</v>
      </c>
      <c r="C201" s="41"/>
      <c r="D201" s="41" t="s">
        <v>357</v>
      </c>
      <c r="E201" s="41"/>
      <c r="F201" s="41"/>
      <c r="G201" s="41"/>
      <c r="H201" s="41"/>
      <c r="I201" s="38">
        <v>1.511</v>
      </c>
      <c r="J201" s="43"/>
      <c r="K201" s="44">
        <f t="shared" si="3"/>
        <v>1.511</v>
      </c>
    </row>
    <row r="202" spans="1:11">
      <c r="A202" s="31" t="s">
        <v>134</v>
      </c>
      <c r="B202" s="37" t="s">
        <v>135</v>
      </c>
      <c r="C202" s="41"/>
      <c r="D202" s="41" t="s">
        <v>357</v>
      </c>
      <c r="E202" s="41"/>
      <c r="F202" s="41"/>
      <c r="G202" s="41"/>
      <c r="H202" s="41"/>
      <c r="I202" s="38">
        <v>1.4718</v>
      </c>
      <c r="J202" s="43"/>
      <c r="K202" s="44">
        <f t="shared" si="3"/>
        <v>1.4718</v>
      </c>
    </row>
    <row r="203" spans="1:11">
      <c r="A203" s="31" t="s">
        <v>134</v>
      </c>
      <c r="B203" s="37" t="s">
        <v>167</v>
      </c>
      <c r="C203" s="41"/>
      <c r="D203" s="41" t="s">
        <v>357</v>
      </c>
      <c r="E203" s="41"/>
      <c r="F203" s="41"/>
      <c r="G203" s="41"/>
      <c r="H203" s="41"/>
      <c r="I203" s="38">
        <v>1.38793333333333</v>
      </c>
      <c r="J203" s="43"/>
      <c r="K203" s="44">
        <f t="shared" si="3"/>
        <v>1.38793333333333</v>
      </c>
    </row>
    <row r="204" spans="1:11">
      <c r="A204" s="31" t="s">
        <v>134</v>
      </c>
      <c r="B204" s="37" t="s">
        <v>152</v>
      </c>
      <c r="C204" s="41"/>
      <c r="D204" s="41" t="s">
        <v>357</v>
      </c>
      <c r="E204" s="41"/>
      <c r="F204" s="41"/>
      <c r="G204" s="41"/>
      <c r="H204" s="41"/>
      <c r="I204" s="38">
        <v>1.38793333333333</v>
      </c>
      <c r="J204" s="43"/>
      <c r="K204" s="44">
        <f t="shared" si="3"/>
        <v>1.38793333333333</v>
      </c>
    </row>
    <row r="205" spans="1:11">
      <c r="A205" s="31" t="s">
        <v>134</v>
      </c>
      <c r="B205" s="37" t="s">
        <v>140</v>
      </c>
      <c r="C205" s="41"/>
      <c r="D205" s="41" t="s">
        <v>357</v>
      </c>
      <c r="E205" s="41"/>
      <c r="F205" s="41"/>
      <c r="G205" s="41"/>
      <c r="H205" s="41"/>
      <c r="I205" s="38">
        <v>1.45266666666667</v>
      </c>
      <c r="J205" s="43"/>
      <c r="K205" s="44">
        <f t="shared" si="3"/>
        <v>1.45266666666667</v>
      </c>
    </row>
    <row r="206" spans="1:11">
      <c r="A206" s="31" t="s">
        <v>134</v>
      </c>
      <c r="B206" s="37" t="s">
        <v>149</v>
      </c>
      <c r="C206" s="41"/>
      <c r="D206" s="41" t="s">
        <v>357</v>
      </c>
      <c r="E206" s="41"/>
      <c r="F206" s="41"/>
      <c r="G206" s="41"/>
      <c r="H206" s="41"/>
      <c r="I206" s="38">
        <v>1.4576</v>
      </c>
      <c r="J206" s="43"/>
      <c r="K206" s="44">
        <f t="shared" si="3"/>
        <v>1.4576</v>
      </c>
    </row>
    <row r="207" spans="1:11">
      <c r="A207" s="31" t="s">
        <v>134</v>
      </c>
      <c r="B207" s="37" t="s">
        <v>143</v>
      </c>
      <c r="C207" s="41"/>
      <c r="D207" s="41" t="s">
        <v>357</v>
      </c>
      <c r="E207" s="41"/>
      <c r="F207" s="41"/>
      <c r="G207" s="41"/>
      <c r="H207" s="41"/>
      <c r="I207" s="38">
        <v>1.45651587301587</v>
      </c>
      <c r="J207" s="43"/>
      <c r="K207" s="44">
        <f t="shared" si="3"/>
        <v>1.45651587301587</v>
      </c>
    </row>
    <row r="208" spans="1:11">
      <c r="A208" s="31" t="s">
        <v>134</v>
      </c>
      <c r="B208" s="37" t="s">
        <v>153</v>
      </c>
      <c r="C208" s="41"/>
      <c r="D208" s="41" t="s">
        <v>357</v>
      </c>
      <c r="E208" s="41"/>
      <c r="F208" s="41"/>
      <c r="G208" s="41"/>
      <c r="H208" s="41"/>
      <c r="I208" s="38">
        <v>1.53166666666667</v>
      </c>
      <c r="J208" s="43"/>
      <c r="K208" s="44">
        <f t="shared" si="3"/>
        <v>1.53166666666667</v>
      </c>
    </row>
    <row r="209" spans="1:11">
      <c r="A209" s="31" t="s">
        <v>134</v>
      </c>
      <c r="B209" s="37" t="s">
        <v>137</v>
      </c>
      <c r="C209" s="41"/>
      <c r="D209" s="41" t="s">
        <v>357</v>
      </c>
      <c r="E209" s="41"/>
      <c r="F209" s="41"/>
      <c r="G209" s="41"/>
      <c r="H209" s="41"/>
      <c r="I209" s="38">
        <v>1.41361111111111</v>
      </c>
      <c r="J209" s="43"/>
      <c r="K209" s="44">
        <f t="shared" si="3"/>
        <v>1.41361111111111</v>
      </c>
    </row>
    <row r="210" spans="1:11">
      <c r="A210" s="31" t="s">
        <v>134</v>
      </c>
      <c r="B210" s="37" t="s">
        <v>161</v>
      </c>
      <c r="C210" s="41"/>
      <c r="D210" s="41" t="s">
        <v>357</v>
      </c>
      <c r="E210" s="41"/>
      <c r="F210" s="41"/>
      <c r="G210" s="41"/>
      <c r="H210" s="41"/>
      <c r="I210" s="38">
        <v>1.52714285714286</v>
      </c>
      <c r="J210" s="43"/>
      <c r="K210" s="44">
        <f t="shared" si="3"/>
        <v>1.52714285714286</v>
      </c>
    </row>
    <row r="211" spans="1:11">
      <c r="A211" s="31" t="s">
        <v>134</v>
      </c>
      <c r="B211" s="37" t="s">
        <v>139</v>
      </c>
      <c r="C211" s="41"/>
      <c r="D211" s="41" t="s">
        <v>357</v>
      </c>
      <c r="E211" s="41"/>
      <c r="F211" s="41"/>
      <c r="G211" s="41"/>
      <c r="H211" s="41"/>
      <c r="I211" s="38">
        <v>1.48246666666667</v>
      </c>
      <c r="J211" s="43"/>
      <c r="K211" s="44">
        <f t="shared" si="3"/>
        <v>1.48246666666667</v>
      </c>
    </row>
    <row r="212" spans="1:11">
      <c r="A212" s="31" t="s">
        <v>134</v>
      </c>
      <c r="B212" s="37" t="s">
        <v>160</v>
      </c>
      <c r="C212" s="41"/>
      <c r="D212" s="41" t="s">
        <v>357</v>
      </c>
      <c r="E212" s="41"/>
      <c r="F212" s="41"/>
      <c r="G212" s="41"/>
      <c r="H212" s="41"/>
      <c r="I212" s="38">
        <v>1.52714285714286</v>
      </c>
      <c r="J212" s="43"/>
      <c r="K212" s="44">
        <f t="shared" si="3"/>
        <v>1.52714285714286</v>
      </c>
    </row>
    <row r="213" spans="1:11">
      <c r="A213" s="31" t="s">
        <v>134</v>
      </c>
      <c r="B213" s="37" t="s">
        <v>151</v>
      </c>
      <c r="C213" s="41"/>
      <c r="D213" s="41" t="s">
        <v>357</v>
      </c>
      <c r="E213" s="41"/>
      <c r="F213" s="41"/>
      <c r="G213" s="41"/>
      <c r="H213" s="41"/>
      <c r="I213" s="38">
        <v>1.48246666666667</v>
      </c>
      <c r="J213" s="43"/>
      <c r="K213" s="44">
        <f t="shared" si="3"/>
        <v>1.48246666666667</v>
      </c>
    </row>
    <row r="214" spans="1:11">
      <c r="A214" s="31" t="s">
        <v>134</v>
      </c>
      <c r="B214" s="37" t="s">
        <v>150</v>
      </c>
      <c r="C214" s="41"/>
      <c r="D214" s="41" t="s">
        <v>357</v>
      </c>
      <c r="E214" s="41"/>
      <c r="F214" s="41"/>
      <c r="G214" s="41"/>
      <c r="H214" s="41"/>
      <c r="I214" s="38">
        <v>1.35033333333333</v>
      </c>
      <c r="J214" s="43"/>
      <c r="K214" s="44">
        <f t="shared" si="3"/>
        <v>1.35033333333333</v>
      </c>
    </row>
    <row r="215" spans="1:11">
      <c r="A215" s="31" t="s">
        <v>134</v>
      </c>
      <c r="B215" s="37" t="s">
        <v>141</v>
      </c>
      <c r="C215" s="41"/>
      <c r="D215" s="41" t="s">
        <v>357</v>
      </c>
      <c r="E215" s="41"/>
      <c r="F215" s="41"/>
      <c r="G215" s="41"/>
      <c r="H215" s="41"/>
      <c r="I215" s="38">
        <v>1.481</v>
      </c>
      <c r="J215" s="43"/>
      <c r="K215" s="44">
        <f t="shared" si="3"/>
        <v>1.481</v>
      </c>
    </row>
    <row r="216" spans="1:11">
      <c r="A216" s="31" t="s">
        <v>134</v>
      </c>
      <c r="B216" s="110" t="s">
        <v>143</v>
      </c>
      <c r="C216" s="31"/>
      <c r="D216" s="41" t="s">
        <v>355</v>
      </c>
      <c r="E216" s="41" t="s">
        <v>362</v>
      </c>
      <c r="F216" s="41" t="s">
        <v>235</v>
      </c>
      <c r="G216" s="41"/>
      <c r="H216" s="41"/>
      <c r="I216" s="43">
        <v>0.15</v>
      </c>
      <c r="J216" s="43"/>
      <c r="K216" s="44">
        <f t="shared" si="3"/>
        <v>0.15</v>
      </c>
    </row>
    <row r="217" spans="1:11">
      <c r="A217" s="31" t="s">
        <v>134</v>
      </c>
      <c r="B217" s="37" t="s">
        <v>141</v>
      </c>
      <c r="C217" s="31"/>
      <c r="D217" s="13" t="s">
        <v>355</v>
      </c>
      <c r="E217" s="13"/>
      <c r="F217" s="13" t="s">
        <v>358</v>
      </c>
      <c r="G217" s="41"/>
      <c r="H217" s="41"/>
      <c r="I217" s="43"/>
      <c r="J217" s="43"/>
      <c r="K217" s="39">
        <v>0.8</v>
      </c>
    </row>
    <row r="218" spans="1:11">
      <c r="A218" s="31" t="s">
        <v>134</v>
      </c>
      <c r="B218" s="37" t="s">
        <v>139</v>
      </c>
      <c r="C218" s="31"/>
      <c r="D218" s="13" t="s">
        <v>355</v>
      </c>
      <c r="E218" s="13"/>
      <c r="F218" s="13" t="s">
        <v>358</v>
      </c>
      <c r="G218" s="41"/>
      <c r="H218" s="41"/>
      <c r="I218" s="43"/>
      <c r="J218" s="43"/>
      <c r="K218" s="39">
        <v>3</v>
      </c>
    </row>
    <row r="219" spans="1:11">
      <c r="A219" s="31" t="s">
        <v>134</v>
      </c>
      <c r="B219" s="37" t="s">
        <v>153</v>
      </c>
      <c r="C219" s="31"/>
      <c r="D219" s="13" t="s">
        <v>355</v>
      </c>
      <c r="E219" s="13"/>
      <c r="F219" s="13" t="s">
        <v>358</v>
      </c>
      <c r="G219" s="41"/>
      <c r="H219" s="41"/>
      <c r="I219" s="43"/>
      <c r="J219" s="43"/>
      <c r="K219" s="39">
        <v>1.375</v>
      </c>
    </row>
    <row r="220" spans="1:11">
      <c r="A220" s="31" t="s">
        <v>134</v>
      </c>
      <c r="B220" s="37" t="s">
        <v>143</v>
      </c>
      <c r="C220" s="31"/>
      <c r="D220" s="13" t="s">
        <v>355</v>
      </c>
      <c r="E220" s="13"/>
      <c r="F220" s="13" t="s">
        <v>358</v>
      </c>
      <c r="G220" s="41"/>
      <c r="H220" s="41"/>
      <c r="I220" s="43"/>
      <c r="J220" s="43"/>
      <c r="K220" s="39">
        <v>1</v>
      </c>
    </row>
    <row r="221" spans="1:11">
      <c r="A221" s="31" t="s">
        <v>134</v>
      </c>
      <c r="B221" s="37" t="s">
        <v>149</v>
      </c>
      <c r="C221" s="31"/>
      <c r="D221" s="13" t="s">
        <v>355</v>
      </c>
      <c r="E221" s="13"/>
      <c r="F221" s="13" t="s">
        <v>358</v>
      </c>
      <c r="G221" s="41"/>
      <c r="H221" s="41"/>
      <c r="I221" s="43"/>
      <c r="J221" s="43"/>
      <c r="K221" s="39">
        <v>1.675</v>
      </c>
    </row>
    <row r="222" spans="1:11">
      <c r="A222" s="31" t="s">
        <v>134</v>
      </c>
      <c r="B222" s="37" t="s">
        <v>140</v>
      </c>
      <c r="C222" s="31"/>
      <c r="D222" s="13" t="s">
        <v>355</v>
      </c>
      <c r="E222" s="13"/>
      <c r="F222" s="13" t="s">
        <v>358</v>
      </c>
      <c r="G222" s="41"/>
      <c r="H222" s="41"/>
      <c r="I222" s="43"/>
      <c r="J222" s="43"/>
      <c r="K222" s="39">
        <v>0.65</v>
      </c>
    </row>
    <row r="223" spans="1:11">
      <c r="A223" s="31" t="s">
        <v>134</v>
      </c>
      <c r="B223" s="37" t="s">
        <v>135</v>
      </c>
      <c r="C223" s="31"/>
      <c r="D223" s="13" t="s">
        <v>355</v>
      </c>
      <c r="E223" s="13"/>
      <c r="F223" s="13" t="s">
        <v>358</v>
      </c>
      <c r="G223" s="41"/>
      <c r="H223" s="41"/>
      <c r="I223" s="43"/>
      <c r="J223" s="43"/>
      <c r="K223" s="39">
        <v>1.725</v>
      </c>
    </row>
    <row r="224" spans="1:11">
      <c r="A224" s="31" t="s">
        <v>134</v>
      </c>
      <c r="B224" s="37" t="s">
        <v>148</v>
      </c>
      <c r="C224" s="31"/>
      <c r="D224" s="13" t="s">
        <v>355</v>
      </c>
      <c r="E224" s="13"/>
      <c r="F224" s="13" t="s">
        <v>358</v>
      </c>
      <c r="G224" s="41"/>
      <c r="H224" s="41"/>
      <c r="I224" s="43"/>
      <c r="J224" s="43"/>
      <c r="K224" s="39">
        <v>1.9</v>
      </c>
    </row>
    <row r="225" spans="1:11">
      <c r="A225" s="31" t="s">
        <v>134</v>
      </c>
      <c r="B225" s="37" t="s">
        <v>142</v>
      </c>
      <c r="C225" s="31"/>
      <c r="D225" s="13" t="s">
        <v>355</v>
      </c>
      <c r="E225" s="13"/>
      <c r="F225" s="13" t="s">
        <v>358</v>
      </c>
      <c r="G225" s="41"/>
      <c r="H225" s="41"/>
      <c r="I225" s="43"/>
      <c r="J225" s="43"/>
      <c r="K225" s="39">
        <v>0.925</v>
      </c>
    </row>
    <row r="226" spans="1:11">
      <c r="A226" s="31" t="s">
        <v>134</v>
      </c>
      <c r="B226" s="37" t="s">
        <v>136</v>
      </c>
      <c r="C226" s="31"/>
      <c r="D226" s="13" t="s">
        <v>355</v>
      </c>
      <c r="E226" s="13"/>
      <c r="F226" s="13" t="s">
        <v>358</v>
      </c>
      <c r="G226" s="41"/>
      <c r="H226" s="41"/>
      <c r="I226" s="43"/>
      <c r="J226" s="43"/>
      <c r="K226" s="39">
        <v>0.55</v>
      </c>
    </row>
    <row r="227" spans="1:11">
      <c r="A227" s="31" t="s">
        <v>134</v>
      </c>
      <c r="B227" s="37" t="s">
        <v>159</v>
      </c>
      <c r="C227" s="31"/>
      <c r="D227" s="13" t="s">
        <v>355</v>
      </c>
      <c r="E227" s="13"/>
      <c r="F227" s="13" t="s">
        <v>358</v>
      </c>
      <c r="G227" s="41"/>
      <c r="H227" s="41"/>
      <c r="I227" s="43"/>
      <c r="J227" s="43"/>
      <c r="K227" s="39">
        <v>1.75</v>
      </c>
    </row>
    <row r="228" spans="1:11">
      <c r="A228" s="31" t="s">
        <v>134</v>
      </c>
      <c r="B228" s="37" t="s">
        <v>155</v>
      </c>
      <c r="C228" s="31"/>
      <c r="D228" s="13" t="s">
        <v>355</v>
      </c>
      <c r="E228" s="13"/>
      <c r="F228" s="13" t="s">
        <v>358</v>
      </c>
      <c r="G228" s="41"/>
      <c r="H228" s="41"/>
      <c r="I228" s="43"/>
      <c r="J228" s="43"/>
      <c r="K228" s="39">
        <v>0.75</v>
      </c>
    </row>
    <row r="229" spans="1:11">
      <c r="A229" s="31" t="s">
        <v>134</v>
      </c>
      <c r="B229" s="37" t="s">
        <v>144</v>
      </c>
      <c r="C229" s="31"/>
      <c r="D229" s="13" t="s">
        <v>355</v>
      </c>
      <c r="E229" s="13"/>
      <c r="F229" s="13" t="s">
        <v>358</v>
      </c>
      <c r="G229" s="41"/>
      <c r="H229" s="41"/>
      <c r="I229" s="43"/>
      <c r="J229" s="43"/>
      <c r="K229" s="39">
        <v>0.15</v>
      </c>
    </row>
    <row r="230" spans="1:11">
      <c r="A230" s="31" t="s">
        <v>168</v>
      </c>
      <c r="B230" s="37" t="s">
        <v>363</v>
      </c>
      <c r="C230" s="41"/>
      <c r="D230" s="41" t="s">
        <v>357</v>
      </c>
      <c r="E230" s="41"/>
      <c r="F230" s="41"/>
      <c r="G230" s="41"/>
      <c r="H230" s="41"/>
      <c r="I230" s="39">
        <v>1.43583333333333</v>
      </c>
      <c r="J230" s="43"/>
      <c r="K230" s="44">
        <f>I230</f>
        <v>1.43583333333333</v>
      </c>
    </row>
    <row r="231" spans="1:11">
      <c r="A231" s="31" t="s">
        <v>168</v>
      </c>
      <c r="B231" s="37" t="s">
        <v>364</v>
      </c>
      <c r="C231" s="41"/>
      <c r="D231" s="41" t="s">
        <v>357</v>
      </c>
      <c r="E231" s="41"/>
      <c r="F231" s="41"/>
      <c r="G231" s="41"/>
      <c r="H231" s="41"/>
      <c r="I231" s="39">
        <v>1.43583333333333</v>
      </c>
      <c r="J231" s="43"/>
      <c r="K231" s="44">
        <f t="shared" ref="K231:K267" si="4">I231</f>
        <v>1.43583333333333</v>
      </c>
    </row>
    <row r="232" spans="1:11">
      <c r="A232" s="31" t="s">
        <v>168</v>
      </c>
      <c r="B232" s="37" t="s">
        <v>200</v>
      </c>
      <c r="C232" s="41"/>
      <c r="D232" s="41" t="s">
        <v>357</v>
      </c>
      <c r="E232" s="41"/>
      <c r="F232" s="41"/>
      <c r="G232" s="41"/>
      <c r="H232" s="41"/>
      <c r="I232" s="39">
        <v>1.4268</v>
      </c>
      <c r="J232" s="43"/>
      <c r="K232" s="44">
        <f t="shared" si="4"/>
        <v>1.4268</v>
      </c>
    </row>
    <row r="233" spans="1:11">
      <c r="A233" s="31" t="s">
        <v>168</v>
      </c>
      <c r="B233" s="37" t="s">
        <v>180</v>
      </c>
      <c r="C233" s="41"/>
      <c r="D233" s="41" t="s">
        <v>357</v>
      </c>
      <c r="E233" s="41"/>
      <c r="F233" s="41"/>
      <c r="G233" s="41"/>
      <c r="H233" s="41"/>
      <c r="I233" s="39">
        <v>1.38533333333333</v>
      </c>
      <c r="J233" s="43"/>
      <c r="K233" s="44">
        <f t="shared" si="4"/>
        <v>1.38533333333333</v>
      </c>
    </row>
    <row r="234" spans="1:11">
      <c r="A234" s="31" t="s">
        <v>168</v>
      </c>
      <c r="B234" s="37" t="s">
        <v>179</v>
      </c>
      <c r="C234" s="41"/>
      <c r="D234" s="41" t="s">
        <v>357</v>
      </c>
      <c r="E234" s="41"/>
      <c r="F234" s="41"/>
      <c r="G234" s="41"/>
      <c r="H234" s="41"/>
      <c r="I234" s="39">
        <v>1.52722222222222</v>
      </c>
      <c r="J234" s="43"/>
      <c r="K234" s="44">
        <f t="shared" si="4"/>
        <v>1.52722222222222</v>
      </c>
    </row>
    <row r="235" spans="1:11">
      <c r="A235" s="31" t="s">
        <v>168</v>
      </c>
      <c r="B235" s="37" t="s">
        <v>201</v>
      </c>
      <c r="C235" s="41"/>
      <c r="D235" s="41" t="s">
        <v>357</v>
      </c>
      <c r="E235" s="41"/>
      <c r="F235" s="41"/>
      <c r="G235" s="41"/>
      <c r="H235" s="41"/>
      <c r="I235" s="39">
        <v>1.389</v>
      </c>
      <c r="J235" s="43"/>
      <c r="K235" s="44">
        <f t="shared" si="4"/>
        <v>1.389</v>
      </c>
    </row>
    <row r="236" spans="1:11">
      <c r="A236" s="31" t="s">
        <v>168</v>
      </c>
      <c r="B236" s="37" t="s">
        <v>169</v>
      </c>
      <c r="C236" s="41"/>
      <c r="D236" s="41" t="s">
        <v>357</v>
      </c>
      <c r="E236" s="41"/>
      <c r="F236" s="41"/>
      <c r="G236" s="41"/>
      <c r="H236" s="41"/>
      <c r="I236" s="39">
        <v>1.42195238095238</v>
      </c>
      <c r="J236" s="43"/>
      <c r="K236" s="44">
        <f t="shared" si="4"/>
        <v>1.42195238095238</v>
      </c>
    </row>
    <row r="237" spans="1:11">
      <c r="A237" s="31" t="s">
        <v>168</v>
      </c>
      <c r="B237" s="37" t="s">
        <v>191</v>
      </c>
      <c r="C237" s="41"/>
      <c r="D237" s="41" t="s">
        <v>357</v>
      </c>
      <c r="E237" s="41"/>
      <c r="F237" s="41"/>
      <c r="G237" s="41"/>
      <c r="H237" s="41"/>
      <c r="I237" s="39">
        <v>1.47466666666667</v>
      </c>
      <c r="J237" s="43"/>
      <c r="K237" s="44">
        <f t="shared" si="4"/>
        <v>1.47466666666667</v>
      </c>
    </row>
    <row r="238" spans="1:11">
      <c r="A238" s="31" t="s">
        <v>168</v>
      </c>
      <c r="B238" s="37" t="s">
        <v>195</v>
      </c>
      <c r="C238" s="41"/>
      <c r="D238" s="41" t="s">
        <v>357</v>
      </c>
      <c r="E238" s="41"/>
      <c r="F238" s="41"/>
      <c r="G238" s="41"/>
      <c r="H238" s="41"/>
      <c r="I238" s="39">
        <v>1.3665</v>
      </c>
      <c r="J238" s="43"/>
      <c r="K238" s="44">
        <f t="shared" si="4"/>
        <v>1.3665</v>
      </c>
    </row>
    <row r="239" spans="1:11">
      <c r="A239" s="31" t="s">
        <v>168</v>
      </c>
      <c r="B239" s="37" t="s">
        <v>183</v>
      </c>
      <c r="C239" s="41"/>
      <c r="D239" s="41" t="s">
        <v>357</v>
      </c>
      <c r="E239" s="41"/>
      <c r="F239" s="41"/>
      <c r="G239" s="41"/>
      <c r="H239" s="41"/>
      <c r="I239" s="39">
        <v>1.3665</v>
      </c>
      <c r="J239" s="43"/>
      <c r="K239" s="44">
        <f t="shared" si="4"/>
        <v>1.3665</v>
      </c>
    </row>
    <row r="240" spans="1:11">
      <c r="A240" s="31" t="s">
        <v>168</v>
      </c>
      <c r="B240" s="37" t="s">
        <v>177</v>
      </c>
      <c r="C240" s="41"/>
      <c r="D240" s="41" t="s">
        <v>357</v>
      </c>
      <c r="E240" s="41"/>
      <c r="F240" s="41"/>
      <c r="G240" s="41"/>
      <c r="H240" s="41"/>
      <c r="I240" s="39">
        <v>1.46533333333333</v>
      </c>
      <c r="J240" s="43"/>
      <c r="K240" s="44">
        <f t="shared" si="4"/>
        <v>1.46533333333333</v>
      </c>
    </row>
    <row r="241" spans="1:11">
      <c r="A241" s="31" t="s">
        <v>168</v>
      </c>
      <c r="B241" s="37" t="s">
        <v>174</v>
      </c>
      <c r="C241" s="41"/>
      <c r="D241" s="41" t="s">
        <v>357</v>
      </c>
      <c r="E241" s="41"/>
      <c r="F241" s="41"/>
      <c r="G241" s="41"/>
      <c r="H241" s="41"/>
      <c r="I241" s="39">
        <v>1.53477777777778</v>
      </c>
      <c r="J241" s="43"/>
      <c r="K241" s="44">
        <f t="shared" si="4"/>
        <v>1.53477777777778</v>
      </c>
    </row>
    <row r="242" spans="1:11">
      <c r="A242" s="31" t="s">
        <v>168</v>
      </c>
      <c r="B242" s="37" t="s">
        <v>176</v>
      </c>
      <c r="C242" s="41"/>
      <c r="D242" s="41" t="s">
        <v>357</v>
      </c>
      <c r="E242" s="41"/>
      <c r="F242" s="41"/>
      <c r="G242" s="41"/>
      <c r="H242" s="41"/>
      <c r="I242" s="39">
        <v>1.46533333333333</v>
      </c>
      <c r="J242" s="43"/>
      <c r="K242" s="44">
        <f t="shared" si="4"/>
        <v>1.46533333333333</v>
      </c>
    </row>
    <row r="243" spans="1:11">
      <c r="A243" s="31" t="s">
        <v>168</v>
      </c>
      <c r="B243" s="37" t="s">
        <v>171</v>
      </c>
      <c r="C243" s="41"/>
      <c r="D243" s="41" t="s">
        <v>357</v>
      </c>
      <c r="E243" s="41"/>
      <c r="F243" s="41"/>
      <c r="G243" s="41"/>
      <c r="H243" s="41"/>
      <c r="I243" s="39">
        <v>1.53477777777778</v>
      </c>
      <c r="J243" s="43"/>
      <c r="K243" s="44">
        <f t="shared" si="4"/>
        <v>1.53477777777778</v>
      </c>
    </row>
    <row r="244" spans="1:11">
      <c r="A244" s="31" t="s">
        <v>168</v>
      </c>
      <c r="B244" s="37" t="s">
        <v>182</v>
      </c>
      <c r="C244" s="41"/>
      <c r="D244" s="41" t="s">
        <v>357</v>
      </c>
      <c r="E244" s="41"/>
      <c r="F244" s="41"/>
      <c r="G244" s="41"/>
      <c r="H244" s="41"/>
      <c r="I244" s="39">
        <v>1.41366666666667</v>
      </c>
      <c r="J244" s="43"/>
      <c r="K244" s="44">
        <f t="shared" si="4"/>
        <v>1.41366666666667</v>
      </c>
    </row>
    <row r="245" spans="1:11">
      <c r="A245" s="31" t="s">
        <v>168</v>
      </c>
      <c r="B245" s="37" t="s">
        <v>172</v>
      </c>
      <c r="C245" s="41"/>
      <c r="D245" s="41" t="s">
        <v>357</v>
      </c>
      <c r="E245" s="41"/>
      <c r="F245" s="41"/>
      <c r="G245" s="41"/>
      <c r="H245" s="41"/>
      <c r="I245" s="39">
        <v>1.478</v>
      </c>
      <c r="J245" s="43"/>
      <c r="K245" s="44">
        <f t="shared" si="4"/>
        <v>1.478</v>
      </c>
    </row>
    <row r="246" spans="1:11">
      <c r="A246" s="31" t="s">
        <v>168</v>
      </c>
      <c r="B246" s="37" t="s">
        <v>194</v>
      </c>
      <c r="C246" s="41"/>
      <c r="D246" s="41" t="s">
        <v>357</v>
      </c>
      <c r="E246" s="41"/>
      <c r="F246" s="41"/>
      <c r="G246" s="41"/>
      <c r="H246" s="41"/>
      <c r="I246" s="39">
        <v>1.475</v>
      </c>
      <c r="J246" s="43"/>
      <c r="K246" s="44">
        <f t="shared" si="4"/>
        <v>1.475</v>
      </c>
    </row>
    <row r="247" spans="1:11">
      <c r="A247" s="31" t="s">
        <v>168</v>
      </c>
      <c r="B247" s="37" t="s">
        <v>189</v>
      </c>
      <c r="C247" s="41"/>
      <c r="D247" s="41" t="s">
        <v>357</v>
      </c>
      <c r="E247" s="41"/>
      <c r="F247" s="41"/>
      <c r="G247" s="41"/>
      <c r="H247" s="41"/>
      <c r="I247" s="39">
        <v>1.475</v>
      </c>
      <c r="J247" s="43"/>
      <c r="K247" s="44">
        <f t="shared" si="4"/>
        <v>1.475</v>
      </c>
    </row>
    <row r="248" spans="1:11">
      <c r="A248" s="31" t="s">
        <v>168</v>
      </c>
      <c r="B248" s="37" t="s">
        <v>186</v>
      </c>
      <c r="C248" s="41"/>
      <c r="D248" s="41" t="s">
        <v>357</v>
      </c>
      <c r="E248" s="41"/>
      <c r="F248" s="41"/>
      <c r="G248" s="41"/>
      <c r="H248" s="41"/>
      <c r="I248" s="39">
        <v>1.47033333333333</v>
      </c>
      <c r="J248" s="43"/>
      <c r="K248" s="44">
        <f t="shared" si="4"/>
        <v>1.47033333333333</v>
      </c>
    </row>
    <row r="249" spans="1:11">
      <c r="A249" s="31" t="s">
        <v>168</v>
      </c>
      <c r="B249" s="37" t="s">
        <v>198</v>
      </c>
      <c r="C249" s="41"/>
      <c r="D249" s="41" t="s">
        <v>357</v>
      </c>
      <c r="E249" s="41"/>
      <c r="F249" s="41"/>
      <c r="G249" s="41"/>
      <c r="H249" s="41"/>
      <c r="I249" s="39">
        <v>1.38944444444444</v>
      </c>
      <c r="J249" s="43"/>
      <c r="K249" s="44">
        <f t="shared" si="4"/>
        <v>1.38944444444444</v>
      </c>
    </row>
    <row r="250" spans="1:11">
      <c r="A250" s="31" t="s">
        <v>168</v>
      </c>
      <c r="B250" s="37" t="s">
        <v>190</v>
      </c>
      <c r="C250" s="41"/>
      <c r="D250" s="41" t="s">
        <v>357</v>
      </c>
      <c r="E250" s="41"/>
      <c r="F250" s="41"/>
      <c r="G250" s="41"/>
      <c r="H250" s="41"/>
      <c r="I250" s="39">
        <v>1.38944444444444</v>
      </c>
      <c r="J250" s="43"/>
      <c r="K250" s="44">
        <f t="shared" si="4"/>
        <v>1.38944444444444</v>
      </c>
    </row>
    <row r="251" spans="1:11">
      <c r="A251" s="31" t="s">
        <v>168</v>
      </c>
      <c r="B251" s="37" t="s">
        <v>188</v>
      </c>
      <c r="C251" s="41"/>
      <c r="D251" s="41" t="s">
        <v>357</v>
      </c>
      <c r="E251" s="41"/>
      <c r="F251" s="41"/>
      <c r="G251" s="41"/>
      <c r="H251" s="41"/>
      <c r="I251" s="39">
        <v>1.45266666666667</v>
      </c>
      <c r="J251" s="43"/>
      <c r="K251" s="44">
        <f t="shared" si="4"/>
        <v>1.45266666666667</v>
      </c>
    </row>
    <row r="252" spans="1:11">
      <c r="A252" s="31" t="s">
        <v>168</v>
      </c>
      <c r="B252" s="37" t="s">
        <v>185</v>
      </c>
      <c r="C252" s="41"/>
      <c r="D252" s="41" t="s">
        <v>357</v>
      </c>
      <c r="E252" s="41"/>
      <c r="F252" s="41"/>
      <c r="G252" s="41"/>
      <c r="H252" s="41"/>
      <c r="I252" s="39">
        <v>1.45266666666667</v>
      </c>
      <c r="J252" s="43"/>
      <c r="K252" s="44">
        <f t="shared" si="4"/>
        <v>1.45266666666667</v>
      </c>
    </row>
    <row r="253" spans="1:11">
      <c r="A253" s="31" t="s">
        <v>168</v>
      </c>
      <c r="B253" s="37" t="s">
        <v>170</v>
      </c>
      <c r="C253" s="41"/>
      <c r="D253" s="41" t="s">
        <v>357</v>
      </c>
      <c r="E253" s="41"/>
      <c r="F253" s="41"/>
      <c r="G253" s="41"/>
      <c r="H253" s="41"/>
      <c r="I253" s="39">
        <v>1.45266666666667</v>
      </c>
      <c r="J253" s="43"/>
      <c r="K253" s="44">
        <f t="shared" si="4"/>
        <v>1.45266666666667</v>
      </c>
    </row>
    <row r="254" spans="1:11">
      <c r="A254" s="31" t="s">
        <v>168</v>
      </c>
      <c r="B254" s="37" t="s">
        <v>196</v>
      </c>
      <c r="C254" s="41"/>
      <c r="D254" s="41" t="s">
        <v>357</v>
      </c>
      <c r="E254" s="41"/>
      <c r="F254" s="41"/>
      <c r="G254" s="41"/>
      <c r="H254" s="41"/>
      <c r="I254" s="39">
        <v>1.39777777777778</v>
      </c>
      <c r="J254" s="43"/>
      <c r="K254" s="44">
        <f t="shared" si="4"/>
        <v>1.39777777777778</v>
      </c>
    </row>
    <row r="255" spans="1:11">
      <c r="A255" s="31" t="s">
        <v>168</v>
      </c>
      <c r="B255" s="37" t="s">
        <v>178</v>
      </c>
      <c r="C255" s="41"/>
      <c r="D255" s="41" t="s">
        <v>357</v>
      </c>
      <c r="E255" s="41"/>
      <c r="F255" s="41"/>
      <c r="G255" s="41"/>
      <c r="H255" s="41"/>
      <c r="I255" s="39">
        <v>1.54046666666667</v>
      </c>
      <c r="J255" s="43"/>
      <c r="K255" s="44">
        <f t="shared" si="4"/>
        <v>1.54046666666667</v>
      </c>
    </row>
    <row r="256" spans="1:11">
      <c r="A256" s="31" t="s">
        <v>168</v>
      </c>
      <c r="B256" s="37" t="s">
        <v>192</v>
      </c>
      <c r="C256" s="41"/>
      <c r="D256" s="41" t="s">
        <v>357</v>
      </c>
      <c r="E256" s="41"/>
      <c r="F256" s="41"/>
      <c r="G256" s="41"/>
      <c r="H256" s="41"/>
      <c r="I256" s="39">
        <v>1.359</v>
      </c>
      <c r="J256" s="43"/>
      <c r="K256" s="44">
        <f t="shared" si="4"/>
        <v>1.359</v>
      </c>
    </row>
    <row r="257" spans="1:11">
      <c r="A257" s="31" t="s">
        <v>168</v>
      </c>
      <c r="B257" s="37" t="s">
        <v>187</v>
      </c>
      <c r="C257" s="41"/>
      <c r="D257" s="41" t="s">
        <v>357</v>
      </c>
      <c r="E257" s="41"/>
      <c r="F257" s="41"/>
      <c r="G257" s="41"/>
      <c r="H257" s="41"/>
      <c r="I257" s="39">
        <v>1.3632</v>
      </c>
      <c r="J257" s="43"/>
      <c r="K257" s="44">
        <f t="shared" si="4"/>
        <v>1.3632</v>
      </c>
    </row>
    <row r="258" spans="1:11">
      <c r="A258" s="31" t="s">
        <v>168</v>
      </c>
      <c r="B258" s="37" t="s">
        <v>199</v>
      </c>
      <c r="C258" s="41"/>
      <c r="D258" s="41" t="s">
        <v>357</v>
      </c>
      <c r="E258" s="41"/>
      <c r="F258" s="41"/>
      <c r="G258" s="41"/>
      <c r="H258" s="41"/>
      <c r="I258" s="39">
        <v>1.30486666666667</v>
      </c>
      <c r="J258" s="43"/>
      <c r="K258" s="44">
        <f t="shared" si="4"/>
        <v>1.30486666666667</v>
      </c>
    </row>
    <row r="259" spans="1:11">
      <c r="A259" s="31" t="s">
        <v>168</v>
      </c>
      <c r="B259" s="37" t="s">
        <v>173</v>
      </c>
      <c r="C259" s="41"/>
      <c r="D259" s="41" t="s">
        <v>357</v>
      </c>
      <c r="E259" s="41"/>
      <c r="F259" s="41"/>
      <c r="G259" s="41"/>
      <c r="H259" s="41"/>
      <c r="I259" s="39">
        <v>1.42846666666667</v>
      </c>
      <c r="J259" s="43"/>
      <c r="K259" s="44">
        <f t="shared" si="4"/>
        <v>1.42846666666667</v>
      </c>
    </row>
    <row r="260" spans="1:11">
      <c r="A260" s="31" t="s">
        <v>168</v>
      </c>
      <c r="B260" s="37" t="s">
        <v>193</v>
      </c>
      <c r="C260" s="41"/>
      <c r="D260" s="41" t="s">
        <v>357</v>
      </c>
      <c r="E260" s="41"/>
      <c r="F260" s="41"/>
      <c r="G260" s="41"/>
      <c r="H260" s="41"/>
      <c r="I260" s="39">
        <v>1.42195238095238</v>
      </c>
      <c r="J260" s="43"/>
      <c r="K260" s="44">
        <f t="shared" si="4"/>
        <v>1.42195238095238</v>
      </c>
    </row>
    <row r="261" spans="1:11">
      <c r="A261" s="31" t="s">
        <v>168</v>
      </c>
      <c r="B261" s="37" t="s">
        <v>181</v>
      </c>
      <c r="C261" s="41"/>
      <c r="D261" s="41" t="s">
        <v>357</v>
      </c>
      <c r="E261" s="41"/>
      <c r="F261" s="41"/>
      <c r="G261" s="41"/>
      <c r="H261" s="41"/>
      <c r="I261" s="39">
        <v>1.42046666666667</v>
      </c>
      <c r="J261" s="43"/>
      <c r="K261" s="44">
        <f t="shared" si="4"/>
        <v>1.42046666666667</v>
      </c>
    </row>
    <row r="262" spans="1:11">
      <c r="A262" s="31" t="s">
        <v>168</v>
      </c>
      <c r="B262" s="37" t="s">
        <v>197</v>
      </c>
      <c r="C262" s="41"/>
      <c r="D262" s="41" t="s">
        <v>357</v>
      </c>
      <c r="E262" s="41"/>
      <c r="F262" s="41"/>
      <c r="G262" s="41"/>
      <c r="H262" s="41"/>
      <c r="I262" s="39">
        <v>1.42195238095238</v>
      </c>
      <c r="J262" s="43"/>
      <c r="K262" s="44">
        <f t="shared" si="4"/>
        <v>1.42195238095238</v>
      </c>
    </row>
    <row r="263" spans="1:11">
      <c r="A263" s="31" t="s">
        <v>168</v>
      </c>
      <c r="B263" s="37" t="s">
        <v>175</v>
      </c>
      <c r="C263" s="41"/>
      <c r="D263" s="41" t="s">
        <v>357</v>
      </c>
      <c r="E263" s="41"/>
      <c r="F263" s="41"/>
      <c r="G263" s="41"/>
      <c r="H263" s="41"/>
      <c r="I263" s="39">
        <v>1.484</v>
      </c>
      <c r="J263" s="43"/>
      <c r="K263" s="44">
        <f t="shared" si="4"/>
        <v>1.484</v>
      </c>
    </row>
    <row r="264" spans="1:11">
      <c r="A264" s="31" t="s">
        <v>168</v>
      </c>
      <c r="B264" s="37" t="s">
        <v>184</v>
      </c>
      <c r="C264" s="41"/>
      <c r="D264" s="41" t="s">
        <v>357</v>
      </c>
      <c r="E264" s="41"/>
      <c r="F264" s="41"/>
      <c r="G264" s="41"/>
      <c r="H264" s="41"/>
      <c r="I264" s="39">
        <v>1.42846666666667</v>
      </c>
      <c r="J264" s="43"/>
      <c r="K264" s="44">
        <f t="shared" si="4"/>
        <v>1.42846666666667</v>
      </c>
    </row>
    <row r="265" spans="1:11">
      <c r="A265" s="31" t="s">
        <v>168</v>
      </c>
      <c r="B265" s="37" t="s">
        <v>321</v>
      </c>
      <c r="C265" s="41"/>
      <c r="D265" s="41" t="s">
        <v>357</v>
      </c>
      <c r="E265" s="41"/>
      <c r="F265" s="41"/>
      <c r="G265" s="41"/>
      <c r="H265" s="41"/>
      <c r="I265" s="39">
        <v>1.496</v>
      </c>
      <c r="J265" s="43"/>
      <c r="K265" s="44">
        <f t="shared" si="4"/>
        <v>1.496</v>
      </c>
    </row>
    <row r="266" spans="1:11">
      <c r="A266" s="31" t="s">
        <v>168</v>
      </c>
      <c r="B266" s="37" t="s">
        <v>322</v>
      </c>
      <c r="C266" s="41"/>
      <c r="D266" s="41" t="s">
        <v>357</v>
      </c>
      <c r="E266" s="41"/>
      <c r="F266" s="41"/>
      <c r="G266" s="41"/>
      <c r="H266" s="41"/>
      <c r="I266" s="39">
        <v>1.47711111111111</v>
      </c>
      <c r="J266" s="43"/>
      <c r="K266" s="44">
        <f t="shared" si="4"/>
        <v>1.47711111111111</v>
      </c>
    </row>
    <row r="267" spans="1:11">
      <c r="A267" s="31" t="s">
        <v>168</v>
      </c>
      <c r="B267" s="41" t="s">
        <v>322</v>
      </c>
      <c r="C267" s="13"/>
      <c r="D267" s="13" t="s">
        <v>359</v>
      </c>
      <c r="E267" s="13" t="s">
        <v>360</v>
      </c>
      <c r="F267" s="13" t="s">
        <v>248</v>
      </c>
      <c r="G267" s="13"/>
      <c r="H267" s="13"/>
      <c r="I267" s="38">
        <f>0.25/4</f>
        <v>0.0625</v>
      </c>
      <c r="J267" s="13"/>
      <c r="K267" s="38">
        <f t="shared" si="4"/>
        <v>0.0625</v>
      </c>
    </row>
    <row r="268" spans="1:11">
      <c r="A268" s="31" t="s">
        <v>168</v>
      </c>
      <c r="B268" s="37" t="s">
        <v>322</v>
      </c>
      <c r="C268" s="13"/>
      <c r="D268" s="13" t="s">
        <v>355</v>
      </c>
      <c r="E268" s="13"/>
      <c r="F268" s="13" t="s">
        <v>358</v>
      </c>
      <c r="G268" s="13"/>
      <c r="H268" s="13"/>
      <c r="I268" s="23"/>
      <c r="J268" s="13"/>
      <c r="K268" s="39">
        <v>3</v>
      </c>
    </row>
    <row r="269" spans="1:11">
      <c r="A269" s="31" t="s">
        <v>168</v>
      </c>
      <c r="B269" s="37" t="s">
        <v>321</v>
      </c>
      <c r="C269" s="13"/>
      <c r="D269" s="13" t="s">
        <v>355</v>
      </c>
      <c r="E269" s="13"/>
      <c r="F269" s="13" t="s">
        <v>358</v>
      </c>
      <c r="G269" s="13"/>
      <c r="H269" s="13"/>
      <c r="I269" s="23"/>
      <c r="J269" s="13"/>
      <c r="K269" s="39">
        <v>3</v>
      </c>
    </row>
    <row r="270" spans="1:11">
      <c r="A270" s="31" t="s">
        <v>168</v>
      </c>
      <c r="B270" s="37" t="s">
        <v>187</v>
      </c>
      <c r="C270" s="13"/>
      <c r="D270" s="13" t="s">
        <v>355</v>
      </c>
      <c r="E270" s="13"/>
      <c r="F270" s="13" t="s">
        <v>358</v>
      </c>
      <c r="G270" s="13"/>
      <c r="H270" s="13"/>
      <c r="I270" s="23"/>
      <c r="J270" s="13"/>
      <c r="K270" s="39">
        <v>0.625</v>
      </c>
    </row>
    <row r="271" spans="1:11">
      <c r="A271" s="31" t="s">
        <v>168</v>
      </c>
      <c r="B271" s="37" t="s">
        <v>192</v>
      </c>
      <c r="C271" s="13"/>
      <c r="D271" s="13" t="s">
        <v>355</v>
      </c>
      <c r="E271" s="13"/>
      <c r="F271" s="13" t="s">
        <v>358</v>
      </c>
      <c r="G271" s="13"/>
      <c r="H271" s="13"/>
      <c r="I271" s="23"/>
      <c r="J271" s="13"/>
      <c r="K271" s="39">
        <v>0.6</v>
      </c>
    </row>
    <row r="272" spans="1:11">
      <c r="A272" s="31" t="s">
        <v>168</v>
      </c>
      <c r="B272" s="37" t="s">
        <v>170</v>
      </c>
      <c r="C272" s="13"/>
      <c r="D272" s="13" t="s">
        <v>355</v>
      </c>
      <c r="E272" s="13"/>
      <c r="F272" s="13" t="s">
        <v>358</v>
      </c>
      <c r="G272" s="13"/>
      <c r="H272" s="13"/>
      <c r="I272" s="23"/>
      <c r="J272" s="13"/>
      <c r="K272" s="39">
        <v>1.075</v>
      </c>
    </row>
    <row r="273" spans="1:11">
      <c r="A273" s="31" t="s">
        <v>168</v>
      </c>
      <c r="B273" s="37" t="s">
        <v>185</v>
      </c>
      <c r="C273" s="13"/>
      <c r="D273" s="13" t="s">
        <v>355</v>
      </c>
      <c r="E273" s="13"/>
      <c r="F273" s="13" t="s">
        <v>358</v>
      </c>
      <c r="G273" s="13"/>
      <c r="H273" s="13"/>
      <c r="I273" s="23"/>
      <c r="J273" s="13"/>
      <c r="K273" s="39">
        <v>1.65</v>
      </c>
    </row>
    <row r="274" spans="1:11">
      <c r="A274" s="31" t="s">
        <v>168</v>
      </c>
      <c r="B274" s="37" t="s">
        <v>190</v>
      </c>
      <c r="C274" s="13"/>
      <c r="D274" s="13" t="s">
        <v>355</v>
      </c>
      <c r="E274" s="13"/>
      <c r="F274" s="13" t="s">
        <v>358</v>
      </c>
      <c r="G274" s="13"/>
      <c r="H274" s="13"/>
      <c r="I274" s="23"/>
      <c r="J274" s="13"/>
      <c r="K274" s="39">
        <v>1.95</v>
      </c>
    </row>
    <row r="275" spans="1:11">
      <c r="A275" s="31" t="s">
        <v>168</v>
      </c>
      <c r="B275" s="37" t="s">
        <v>172</v>
      </c>
      <c r="C275" s="13"/>
      <c r="D275" s="13" t="s">
        <v>355</v>
      </c>
      <c r="E275" s="13"/>
      <c r="F275" s="13" t="s">
        <v>358</v>
      </c>
      <c r="G275" s="13"/>
      <c r="H275" s="13"/>
      <c r="I275" s="23"/>
      <c r="J275" s="13"/>
      <c r="K275" s="39">
        <v>3</v>
      </c>
    </row>
    <row r="276" spans="1:11">
      <c r="A276" s="31" t="s">
        <v>168</v>
      </c>
      <c r="B276" s="37" t="s">
        <v>171</v>
      </c>
      <c r="C276" s="13"/>
      <c r="D276" s="13" t="s">
        <v>355</v>
      </c>
      <c r="E276" s="13"/>
      <c r="F276" s="13" t="s">
        <v>358</v>
      </c>
      <c r="G276" s="13"/>
      <c r="H276" s="13"/>
      <c r="I276" s="23"/>
      <c r="J276" s="13"/>
      <c r="K276" s="39">
        <v>1.225</v>
      </c>
    </row>
    <row r="277" spans="1:11">
      <c r="A277" s="31" t="s">
        <v>168</v>
      </c>
      <c r="B277" s="37" t="s">
        <v>176</v>
      </c>
      <c r="C277" s="13"/>
      <c r="D277" s="13" t="s">
        <v>355</v>
      </c>
      <c r="E277" s="13"/>
      <c r="F277" s="13" t="s">
        <v>358</v>
      </c>
      <c r="G277" s="13"/>
      <c r="H277" s="13"/>
      <c r="I277" s="23"/>
      <c r="J277" s="13"/>
      <c r="K277" s="39">
        <v>0.125</v>
      </c>
    </row>
    <row r="278" spans="1:11">
      <c r="A278" s="31" t="s">
        <v>168</v>
      </c>
      <c r="B278" s="37" t="s">
        <v>177</v>
      </c>
      <c r="C278" s="13"/>
      <c r="D278" s="13" t="s">
        <v>355</v>
      </c>
      <c r="E278" s="13"/>
      <c r="F278" s="13" t="s">
        <v>358</v>
      </c>
      <c r="G278" s="13"/>
      <c r="H278" s="13"/>
      <c r="I278" s="23"/>
      <c r="J278" s="13"/>
      <c r="K278" s="39">
        <v>0.175</v>
      </c>
    </row>
    <row r="279" spans="1:11">
      <c r="A279" s="31" t="s">
        <v>168</v>
      </c>
      <c r="B279" s="37" t="s">
        <v>183</v>
      </c>
      <c r="C279" s="13"/>
      <c r="D279" s="13" t="s">
        <v>355</v>
      </c>
      <c r="E279" s="13"/>
      <c r="F279" s="13" t="s">
        <v>358</v>
      </c>
      <c r="G279" s="13"/>
      <c r="H279" s="13"/>
      <c r="I279" s="23"/>
      <c r="J279" s="13"/>
      <c r="K279" s="39">
        <v>0.55</v>
      </c>
    </row>
    <row r="280" spans="1:11">
      <c r="A280" s="31" t="s">
        <v>168</v>
      </c>
      <c r="B280" s="37" t="s">
        <v>169</v>
      </c>
      <c r="C280" s="13"/>
      <c r="D280" s="13" t="s">
        <v>355</v>
      </c>
      <c r="E280" s="13"/>
      <c r="F280" s="13" t="s">
        <v>358</v>
      </c>
      <c r="G280" s="13"/>
      <c r="H280" s="13"/>
      <c r="I280" s="23"/>
      <c r="J280" s="13"/>
      <c r="K280" s="39">
        <v>3</v>
      </c>
    </row>
    <row r="281" spans="1:11">
      <c r="A281" s="31" t="s">
        <v>168</v>
      </c>
      <c r="B281" s="37" t="s">
        <v>201</v>
      </c>
      <c r="C281" s="13"/>
      <c r="D281" s="13" t="s">
        <v>355</v>
      </c>
      <c r="E281" s="13"/>
      <c r="F281" s="13" t="s">
        <v>358</v>
      </c>
      <c r="G281" s="13"/>
      <c r="H281" s="13"/>
      <c r="I281" s="23"/>
      <c r="J281" s="13"/>
      <c r="K281" s="39">
        <v>0.125</v>
      </c>
    </row>
    <row r="282" spans="1:11">
      <c r="A282" s="31" t="s">
        <v>168</v>
      </c>
      <c r="B282" s="37" t="s">
        <v>179</v>
      </c>
      <c r="C282" s="13"/>
      <c r="D282" s="13" t="s">
        <v>355</v>
      </c>
      <c r="E282" s="13"/>
      <c r="F282" s="13" t="s">
        <v>358</v>
      </c>
      <c r="G282" s="13"/>
      <c r="H282" s="13"/>
      <c r="I282" s="23"/>
      <c r="J282" s="13"/>
      <c r="K282" s="39">
        <v>0.45</v>
      </c>
    </row>
    <row r="283" spans="1:11">
      <c r="A283" s="31" t="s">
        <v>69</v>
      </c>
      <c r="B283" s="41" t="s">
        <v>70</v>
      </c>
      <c r="C283" s="41"/>
      <c r="D283" s="41" t="s">
        <v>355</v>
      </c>
      <c r="E283" s="41" t="s">
        <v>365</v>
      </c>
      <c r="F283" s="41" t="s">
        <v>235</v>
      </c>
      <c r="G283" s="41"/>
      <c r="H283" s="41"/>
      <c r="I283" s="43">
        <v>0.25</v>
      </c>
      <c r="J283" s="43"/>
      <c r="K283" s="44">
        <v>0.25</v>
      </c>
    </row>
    <row r="284" spans="1:11">
      <c r="A284" s="31" t="s">
        <v>36</v>
      </c>
      <c r="B284" s="41" t="s">
        <v>38</v>
      </c>
      <c r="C284" s="41"/>
      <c r="D284" s="41" t="s">
        <v>355</v>
      </c>
      <c r="E284" s="41" t="s">
        <v>361</v>
      </c>
      <c r="F284" s="41" t="s">
        <v>235</v>
      </c>
      <c r="G284" s="41"/>
      <c r="H284" s="41"/>
      <c r="I284" s="43">
        <v>0.5</v>
      </c>
      <c r="J284" s="43"/>
      <c r="K284" s="44">
        <v>0.5</v>
      </c>
    </row>
  </sheetData>
  <autoFilter xmlns:etc="http://www.wps.cn/officeDocument/2017/etCustomData" ref="A1:K284" etc:filterBottomFollowUsedRange="0">
    <extLst/>
  </autoFilter>
  <dataValidations count="2">
    <dataValidation allowBlank="1" showInputMessage="1" showErrorMessage="1" sqref="D1"/>
    <dataValidation type="list" allowBlank="1" showInputMessage="1" showErrorMessage="1" sqref="D3:D1048576">
      <formula1>"劳动日常考核基础分,活动与卫生加减分,志愿服务,实习实训"</formula1>
    </dataValidation>
  </dataValidation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2"/>
  <sheetViews>
    <sheetView workbookViewId="0">
      <pane ySplit="1" topLeftCell="A57" activePane="bottomLeft" state="frozen"/>
      <selection/>
      <selection pane="bottomLeft" activeCell="E94" sqref="E94"/>
    </sheetView>
  </sheetViews>
  <sheetFormatPr defaultColWidth="9.2" defaultRowHeight="14"/>
  <cols>
    <col min="1" max="1" width="15.0636363636364" style="2" customWidth="1"/>
    <col min="2" max="2" width="14.0636363636364" style="3" customWidth="1"/>
    <col min="3" max="3" width="9.33636363636364" style="2" customWidth="1"/>
    <col min="4" max="4" width="29.6" style="2" customWidth="1"/>
    <col min="5" max="5" width="32.0636363636364" style="4" customWidth="1"/>
    <col min="6" max="6" width="6" style="2" customWidth="1"/>
    <col min="7" max="7" width="7.33636363636364" style="2" customWidth="1"/>
    <col min="8" max="9" width="8.06363636363636" style="2" customWidth="1"/>
    <col min="10" max="10" width="8.06363636363636" style="5" customWidth="1"/>
    <col min="11" max="11" width="15.0636363636364" style="2" customWidth="1"/>
    <col min="12" max="12" width="6" style="5" customWidth="1"/>
    <col min="13" max="16384" width="9.2" style="2"/>
  </cols>
  <sheetData>
    <row r="1" ht="13.5" customHeight="1" spans="1:12">
      <c r="A1" s="6" t="s">
        <v>0</v>
      </c>
      <c r="B1" s="7" t="s">
        <v>1</v>
      </c>
      <c r="C1" s="6" t="s">
        <v>2</v>
      </c>
      <c r="D1" s="6" t="s">
        <v>237</v>
      </c>
      <c r="E1" s="8" t="s">
        <v>238</v>
      </c>
      <c r="F1" s="6" t="s">
        <v>239</v>
      </c>
      <c r="G1" s="6" t="s">
        <v>240</v>
      </c>
      <c r="H1" s="6" t="s">
        <v>290</v>
      </c>
      <c r="I1" s="6" t="s">
        <v>291</v>
      </c>
      <c r="J1" s="20" t="s">
        <v>241</v>
      </c>
      <c r="K1" s="6" t="s">
        <v>292</v>
      </c>
      <c r="L1" s="20" t="s">
        <v>236</v>
      </c>
    </row>
    <row r="2" ht="13.5" customHeight="1" spans="1:12">
      <c r="A2" s="9" t="s">
        <v>69</v>
      </c>
      <c r="B2" s="111" t="s">
        <v>80</v>
      </c>
      <c r="C2" s="11"/>
      <c r="D2" s="6" t="s">
        <v>366</v>
      </c>
      <c r="E2" s="8" t="s">
        <v>367</v>
      </c>
      <c r="F2" s="6" t="s">
        <v>243</v>
      </c>
      <c r="G2" s="6" t="s">
        <v>251</v>
      </c>
      <c r="H2" s="6"/>
      <c r="I2" s="6"/>
      <c r="J2" s="20">
        <v>0.5</v>
      </c>
      <c r="K2" s="6"/>
      <c r="L2" s="20">
        <v>0.5</v>
      </c>
    </row>
    <row r="3" ht="13.5" customHeight="1" spans="1:12">
      <c r="A3" s="9" t="s">
        <v>69</v>
      </c>
      <c r="B3" s="111" t="s">
        <v>80</v>
      </c>
      <c r="C3" s="11"/>
      <c r="D3" s="6" t="s">
        <v>366</v>
      </c>
      <c r="E3" s="8" t="s">
        <v>367</v>
      </c>
      <c r="F3" s="6" t="s">
        <v>244</v>
      </c>
      <c r="G3" s="6" t="s">
        <v>280</v>
      </c>
      <c r="H3" s="6"/>
      <c r="I3" s="6"/>
      <c r="J3" s="20">
        <v>0.3</v>
      </c>
      <c r="K3" s="6"/>
      <c r="L3" s="20">
        <v>0.3</v>
      </c>
    </row>
    <row r="4" ht="13.5" customHeight="1" spans="1:12">
      <c r="A4" s="12" t="s">
        <v>6</v>
      </c>
      <c r="B4" s="111" t="s">
        <v>15</v>
      </c>
      <c r="C4" s="13"/>
      <c r="D4" s="6" t="s">
        <v>366</v>
      </c>
      <c r="E4" s="8" t="s">
        <v>368</v>
      </c>
      <c r="F4" s="6" t="s">
        <v>244</v>
      </c>
      <c r="G4" s="6" t="s">
        <v>251</v>
      </c>
      <c r="H4" s="6"/>
      <c r="I4" s="6"/>
      <c r="J4" s="20">
        <v>0.3</v>
      </c>
      <c r="K4" s="6"/>
      <c r="L4" s="20">
        <v>0.3</v>
      </c>
    </row>
    <row r="5" ht="13.5" customHeight="1" spans="1:12">
      <c r="A5" s="12" t="s">
        <v>6</v>
      </c>
      <c r="B5" s="111" t="s">
        <v>15</v>
      </c>
      <c r="C5" s="13"/>
      <c r="D5" s="6" t="s">
        <v>366</v>
      </c>
      <c r="E5" s="8" t="s">
        <v>368</v>
      </c>
      <c r="F5" s="6" t="s">
        <v>244</v>
      </c>
      <c r="G5" s="6" t="s">
        <v>280</v>
      </c>
      <c r="H5" s="6"/>
      <c r="I5" s="6"/>
      <c r="J5" s="20">
        <v>0.3</v>
      </c>
      <c r="K5" s="6"/>
      <c r="L5" s="20">
        <v>0.3</v>
      </c>
    </row>
    <row r="6" ht="13.5" customHeight="1" spans="1:12">
      <c r="A6" s="12" t="s">
        <v>6</v>
      </c>
      <c r="B6" s="111" t="s">
        <v>16</v>
      </c>
      <c r="C6" s="11"/>
      <c r="D6" s="6" t="s">
        <v>366</v>
      </c>
      <c r="E6" s="8" t="s">
        <v>367</v>
      </c>
      <c r="F6" s="6" t="s">
        <v>244</v>
      </c>
      <c r="G6" s="6" t="s">
        <v>251</v>
      </c>
      <c r="H6" s="6"/>
      <c r="I6" s="6"/>
      <c r="J6" s="20">
        <v>0.3</v>
      </c>
      <c r="K6" s="6"/>
      <c r="L6" s="20">
        <v>0.3</v>
      </c>
    </row>
    <row r="7" ht="13.5" customHeight="1" spans="1:12">
      <c r="A7" s="12" t="s">
        <v>6</v>
      </c>
      <c r="B7" s="111" t="s">
        <v>16</v>
      </c>
      <c r="C7" s="11"/>
      <c r="D7" s="6" t="s">
        <v>366</v>
      </c>
      <c r="E7" s="8" t="s">
        <v>367</v>
      </c>
      <c r="F7" s="6" t="s">
        <v>244</v>
      </c>
      <c r="G7" s="6" t="s">
        <v>280</v>
      </c>
      <c r="H7" s="6"/>
      <c r="I7" s="6"/>
      <c r="J7" s="20">
        <v>0.3</v>
      </c>
      <c r="K7" s="6"/>
      <c r="L7" s="20">
        <v>0.3</v>
      </c>
    </row>
    <row r="8" ht="13.5" customHeight="1" spans="1:12">
      <c r="A8" s="10" t="s">
        <v>6</v>
      </c>
      <c r="B8" s="10" t="s">
        <v>10</v>
      </c>
      <c r="C8" s="12"/>
      <c r="D8" s="6" t="s">
        <v>222</v>
      </c>
      <c r="E8" s="8" t="s">
        <v>369</v>
      </c>
      <c r="F8" s="6" t="s">
        <v>248</v>
      </c>
      <c r="G8" s="6"/>
      <c r="H8" s="6" t="s">
        <v>329</v>
      </c>
      <c r="I8" s="6"/>
      <c r="J8" s="20">
        <v>0.5</v>
      </c>
      <c r="K8" s="6"/>
      <c r="L8" s="20">
        <v>0.5</v>
      </c>
    </row>
    <row r="9" ht="15" customHeight="1" spans="1:12">
      <c r="A9" s="12" t="s">
        <v>6</v>
      </c>
      <c r="B9" s="10" t="s">
        <v>10</v>
      </c>
      <c r="C9" s="6"/>
      <c r="D9" s="6" t="s">
        <v>223</v>
      </c>
      <c r="E9" s="14" t="s">
        <v>370</v>
      </c>
      <c r="F9" s="6"/>
      <c r="G9" s="6"/>
      <c r="H9" s="6"/>
      <c r="I9" s="6"/>
      <c r="J9" s="20">
        <v>475</v>
      </c>
      <c r="K9" s="6"/>
      <c r="L9" s="20">
        <f>J9/600</f>
        <v>0.791666666666667</v>
      </c>
    </row>
    <row r="10" ht="15" customHeight="1" spans="1:12">
      <c r="A10" s="12" t="s">
        <v>6</v>
      </c>
      <c r="B10" s="10" t="s">
        <v>10</v>
      </c>
      <c r="C10" s="6"/>
      <c r="D10" s="6" t="s">
        <v>223</v>
      </c>
      <c r="E10" s="8" t="s">
        <v>371</v>
      </c>
      <c r="F10" s="6" t="s">
        <v>372</v>
      </c>
      <c r="G10" s="6" t="s">
        <v>251</v>
      </c>
      <c r="H10" s="6" t="s">
        <v>373</v>
      </c>
      <c r="I10" s="6"/>
      <c r="J10" s="20">
        <v>1</v>
      </c>
      <c r="K10" s="6">
        <v>1</v>
      </c>
      <c r="L10" s="20">
        <v>1</v>
      </c>
    </row>
    <row r="11" ht="13.5" customHeight="1" spans="1:12">
      <c r="A11" s="12" t="s">
        <v>6</v>
      </c>
      <c r="B11" s="10" t="s">
        <v>10</v>
      </c>
      <c r="C11" s="6"/>
      <c r="D11" s="6" t="s">
        <v>224</v>
      </c>
      <c r="E11" s="8" t="s">
        <v>374</v>
      </c>
      <c r="F11" s="6" t="s">
        <v>248</v>
      </c>
      <c r="G11" s="6" t="s">
        <v>251</v>
      </c>
      <c r="H11" s="6" t="s">
        <v>329</v>
      </c>
      <c r="I11" s="6" t="s">
        <v>375</v>
      </c>
      <c r="J11" s="20">
        <v>0.35</v>
      </c>
      <c r="K11" s="6">
        <v>0.8</v>
      </c>
      <c r="L11" s="20">
        <v>0.28</v>
      </c>
    </row>
    <row r="12" ht="13.5" customHeight="1" spans="1:12">
      <c r="A12" s="12" t="s">
        <v>6</v>
      </c>
      <c r="B12" s="10" t="s">
        <v>10</v>
      </c>
      <c r="C12" s="10"/>
      <c r="D12" s="15" t="s">
        <v>366</v>
      </c>
      <c r="E12" s="14" t="s">
        <v>376</v>
      </c>
      <c r="F12" s="15" t="s">
        <v>244</v>
      </c>
      <c r="G12" s="15" t="s">
        <v>251</v>
      </c>
      <c r="H12" s="15"/>
      <c r="I12" s="15"/>
      <c r="J12" s="14">
        <v>0.5</v>
      </c>
      <c r="K12" s="21"/>
      <c r="L12" s="14">
        <v>0.5</v>
      </c>
    </row>
    <row r="13" ht="13.5" customHeight="1" spans="1:12">
      <c r="A13" s="12" t="s">
        <v>6</v>
      </c>
      <c r="B13" s="10" t="s">
        <v>10</v>
      </c>
      <c r="C13" s="10"/>
      <c r="D13" s="15" t="s">
        <v>366</v>
      </c>
      <c r="E13" s="14" t="s">
        <v>376</v>
      </c>
      <c r="F13" s="15" t="s">
        <v>244</v>
      </c>
      <c r="G13" s="15" t="s">
        <v>280</v>
      </c>
      <c r="H13" s="15"/>
      <c r="I13" s="15"/>
      <c r="J13" s="14">
        <v>0.5</v>
      </c>
      <c r="K13" s="21"/>
      <c r="L13" s="14">
        <v>0.5</v>
      </c>
    </row>
    <row r="14" ht="13.5" customHeight="1" spans="1:12">
      <c r="A14" s="10" t="s">
        <v>168</v>
      </c>
      <c r="B14" s="10" t="s">
        <v>179</v>
      </c>
      <c r="C14" s="10"/>
      <c r="D14" s="15" t="s">
        <v>223</v>
      </c>
      <c r="E14" s="14" t="s">
        <v>377</v>
      </c>
      <c r="F14" s="15"/>
      <c r="G14" s="15"/>
      <c r="H14" s="15"/>
      <c r="I14" s="15"/>
      <c r="J14" s="14">
        <v>0.75</v>
      </c>
      <c r="K14" s="21"/>
      <c r="L14" s="14">
        <v>0.75</v>
      </c>
    </row>
    <row r="15" ht="13.5" customHeight="1" spans="1:12">
      <c r="A15" s="12" t="s">
        <v>168</v>
      </c>
      <c r="B15" s="10" t="s">
        <v>169</v>
      </c>
      <c r="C15" s="6"/>
      <c r="D15" s="6" t="s">
        <v>222</v>
      </c>
      <c r="E15" s="8" t="s">
        <v>378</v>
      </c>
      <c r="F15" s="6" t="s">
        <v>379</v>
      </c>
      <c r="G15" s="6"/>
      <c r="H15" s="6" t="s">
        <v>314</v>
      </c>
      <c r="I15" s="6">
        <v>2</v>
      </c>
      <c r="J15" s="20">
        <v>3.5</v>
      </c>
      <c r="K15" s="6">
        <v>0.8</v>
      </c>
      <c r="L15" s="20">
        <f>K15*J15</f>
        <v>2.8</v>
      </c>
    </row>
    <row r="16" ht="13.5" customHeight="1" spans="1:12">
      <c r="A16" s="12" t="s">
        <v>168</v>
      </c>
      <c r="B16" s="10" t="s">
        <v>169</v>
      </c>
      <c r="C16" s="6"/>
      <c r="D16" s="6" t="s">
        <v>222</v>
      </c>
      <c r="E16" s="8" t="s">
        <v>380</v>
      </c>
      <c r="F16" s="6" t="s">
        <v>381</v>
      </c>
      <c r="G16" s="6"/>
      <c r="H16" s="6" t="s">
        <v>329</v>
      </c>
      <c r="I16" s="6">
        <v>1</v>
      </c>
      <c r="J16" s="20">
        <v>2.5</v>
      </c>
      <c r="K16" s="6"/>
      <c r="L16" s="20">
        <v>2.5</v>
      </c>
    </row>
    <row r="17" ht="13.5" customHeight="1" spans="1:12">
      <c r="A17" s="12" t="s">
        <v>168</v>
      </c>
      <c r="B17" s="10" t="s">
        <v>169</v>
      </c>
      <c r="C17" s="6"/>
      <c r="D17" s="6" t="s">
        <v>222</v>
      </c>
      <c r="E17" s="8" t="s">
        <v>382</v>
      </c>
      <c r="F17" s="6" t="s">
        <v>379</v>
      </c>
      <c r="G17" s="6"/>
      <c r="H17" s="6" t="s">
        <v>334</v>
      </c>
      <c r="I17" s="6">
        <v>1</v>
      </c>
      <c r="J17" s="20">
        <v>4.5</v>
      </c>
      <c r="K17" s="6"/>
      <c r="L17" s="20">
        <v>4.5</v>
      </c>
    </row>
    <row r="18" ht="13.5" customHeight="1" spans="1:12">
      <c r="A18" s="12" t="s">
        <v>168</v>
      </c>
      <c r="B18" s="10" t="s">
        <v>169</v>
      </c>
      <c r="C18" s="6"/>
      <c r="D18" s="6" t="s">
        <v>222</v>
      </c>
      <c r="E18" s="8" t="s">
        <v>383</v>
      </c>
      <c r="F18" s="6" t="s">
        <v>246</v>
      </c>
      <c r="G18" s="6"/>
      <c r="H18" s="6" t="s">
        <v>329</v>
      </c>
      <c r="I18" s="6">
        <v>4</v>
      </c>
      <c r="J18" s="20">
        <v>1.5</v>
      </c>
      <c r="K18" s="6">
        <v>0.5</v>
      </c>
      <c r="L18" s="20">
        <f>K18*J18</f>
        <v>0.75</v>
      </c>
    </row>
    <row r="19" ht="13.5" customHeight="1" spans="1:12">
      <c r="A19" s="12" t="s">
        <v>168</v>
      </c>
      <c r="B19" s="10" t="s">
        <v>169</v>
      </c>
      <c r="C19" s="6"/>
      <c r="D19" s="6" t="s">
        <v>366</v>
      </c>
      <c r="E19" s="8" t="s">
        <v>384</v>
      </c>
      <c r="F19" s="6" t="s">
        <v>244</v>
      </c>
      <c r="G19" s="6" t="s">
        <v>251</v>
      </c>
      <c r="H19" s="6"/>
      <c r="I19" s="6"/>
      <c r="J19" s="20">
        <v>0.15</v>
      </c>
      <c r="K19" s="6">
        <v>0.5</v>
      </c>
      <c r="L19" s="20">
        <f>K19*J19</f>
        <v>0.075</v>
      </c>
    </row>
    <row r="20" ht="13.5" customHeight="1" spans="1:12">
      <c r="A20" s="12" t="s">
        <v>168</v>
      </c>
      <c r="B20" s="10" t="s">
        <v>169</v>
      </c>
      <c r="C20" s="6"/>
      <c r="D20" s="6" t="s">
        <v>366</v>
      </c>
      <c r="E20" s="8" t="s">
        <v>384</v>
      </c>
      <c r="F20" s="6" t="s">
        <v>244</v>
      </c>
      <c r="G20" s="6" t="s">
        <v>280</v>
      </c>
      <c r="H20" s="6"/>
      <c r="I20" s="6"/>
      <c r="J20" s="20">
        <v>0.15</v>
      </c>
      <c r="K20" s="6">
        <v>0.5</v>
      </c>
      <c r="L20" s="20">
        <f>K20*J20</f>
        <v>0.075</v>
      </c>
    </row>
    <row r="21" ht="13.5" customHeight="1" spans="1:12">
      <c r="A21" s="10" t="s">
        <v>168</v>
      </c>
      <c r="B21" s="111" t="s">
        <v>195</v>
      </c>
      <c r="C21" s="15"/>
      <c r="D21" s="15" t="s">
        <v>366</v>
      </c>
      <c r="E21" s="15" t="s">
        <v>367</v>
      </c>
      <c r="F21" s="15" t="s">
        <v>243</v>
      </c>
      <c r="G21" s="15" t="s">
        <v>251</v>
      </c>
      <c r="H21" s="15"/>
      <c r="I21" s="15"/>
      <c r="J21" s="14">
        <v>0.5</v>
      </c>
      <c r="K21" s="21"/>
      <c r="L21" s="14">
        <v>0.5</v>
      </c>
    </row>
    <row r="22" ht="13.5" customHeight="1" spans="1:12">
      <c r="A22" s="10" t="s">
        <v>168</v>
      </c>
      <c r="B22" s="111" t="s">
        <v>195</v>
      </c>
      <c r="C22" s="15"/>
      <c r="D22" s="15" t="s">
        <v>366</v>
      </c>
      <c r="E22" s="15" t="s">
        <v>367</v>
      </c>
      <c r="F22" s="15" t="s">
        <v>244</v>
      </c>
      <c r="G22" s="15" t="s">
        <v>280</v>
      </c>
      <c r="H22" s="15"/>
      <c r="I22" s="15"/>
      <c r="J22" s="14">
        <v>0.3</v>
      </c>
      <c r="K22" s="21"/>
      <c r="L22" s="14">
        <v>0.3</v>
      </c>
    </row>
    <row r="23" ht="13.5" customHeight="1" spans="1:12">
      <c r="A23" s="10" t="s">
        <v>134</v>
      </c>
      <c r="B23" s="10" t="s">
        <v>154</v>
      </c>
      <c r="C23" s="15"/>
      <c r="D23" s="10" t="s">
        <v>222</v>
      </c>
      <c r="E23" s="15" t="s">
        <v>331</v>
      </c>
      <c r="F23" s="15" t="s">
        <v>248</v>
      </c>
      <c r="G23" s="15"/>
      <c r="H23" s="15" t="s">
        <v>314</v>
      </c>
      <c r="I23" s="15"/>
      <c r="J23" s="14">
        <v>0.25</v>
      </c>
      <c r="K23" s="21"/>
      <c r="L23" s="14">
        <v>0.25</v>
      </c>
    </row>
    <row r="24" ht="13.5" customHeight="1" spans="1:12">
      <c r="A24" s="10" t="s">
        <v>134</v>
      </c>
      <c r="B24" s="111" t="s">
        <v>154</v>
      </c>
      <c r="C24" s="10"/>
      <c r="D24" s="15" t="s">
        <v>223</v>
      </c>
      <c r="E24" s="14" t="s">
        <v>370</v>
      </c>
      <c r="F24" s="14"/>
      <c r="G24" s="14"/>
      <c r="H24" s="14"/>
      <c r="I24" s="15"/>
      <c r="J24" s="14">
        <v>0.72</v>
      </c>
      <c r="K24" s="21"/>
      <c r="L24" s="14">
        <v>0.72</v>
      </c>
    </row>
    <row r="25" ht="13.5" customHeight="1" spans="1:12">
      <c r="A25" s="10" t="s">
        <v>168</v>
      </c>
      <c r="B25" s="10" t="s">
        <v>177</v>
      </c>
      <c r="C25" s="10"/>
      <c r="D25" s="15" t="s">
        <v>223</v>
      </c>
      <c r="E25" s="14" t="s">
        <v>370</v>
      </c>
      <c r="F25" s="15"/>
      <c r="G25" s="15"/>
      <c r="H25" s="15"/>
      <c r="I25" s="15"/>
      <c r="J25" s="14">
        <v>0.71</v>
      </c>
      <c r="K25" s="21"/>
      <c r="L25" s="14">
        <v>0.71</v>
      </c>
    </row>
    <row r="26" ht="13.5" customHeight="1" spans="1:12">
      <c r="A26" s="10" t="s">
        <v>168</v>
      </c>
      <c r="B26" s="111" t="s">
        <v>176</v>
      </c>
      <c r="C26" s="10"/>
      <c r="D26" s="15" t="s">
        <v>222</v>
      </c>
      <c r="E26" s="14" t="s">
        <v>385</v>
      </c>
      <c r="F26" s="15"/>
      <c r="G26" s="15"/>
      <c r="H26" s="15"/>
      <c r="I26" s="15"/>
      <c r="J26" s="14">
        <v>0.3</v>
      </c>
      <c r="K26" s="21"/>
      <c r="L26" s="14">
        <v>0.3</v>
      </c>
    </row>
    <row r="27" ht="13.5" customHeight="1" spans="1:12">
      <c r="A27" s="10" t="s">
        <v>168</v>
      </c>
      <c r="B27" s="111" t="s">
        <v>176</v>
      </c>
      <c r="C27" s="10"/>
      <c r="D27" s="15" t="s">
        <v>223</v>
      </c>
      <c r="E27" s="16" t="s">
        <v>386</v>
      </c>
      <c r="F27" s="15"/>
      <c r="G27" s="15"/>
      <c r="H27" s="15"/>
      <c r="I27" s="15"/>
      <c r="J27" s="14">
        <v>0.5</v>
      </c>
      <c r="K27" s="21"/>
      <c r="L27" s="14">
        <v>0.5</v>
      </c>
    </row>
    <row r="28" ht="13.5" customHeight="1" spans="1:12">
      <c r="A28" s="10" t="s">
        <v>168</v>
      </c>
      <c r="B28" s="111" t="s">
        <v>176</v>
      </c>
      <c r="C28" s="15"/>
      <c r="D28" s="15" t="s">
        <v>366</v>
      </c>
      <c r="E28" s="15" t="s">
        <v>368</v>
      </c>
      <c r="F28" s="15" t="s">
        <v>244</v>
      </c>
      <c r="G28" s="15" t="s">
        <v>251</v>
      </c>
      <c r="H28" s="15"/>
      <c r="I28" s="15"/>
      <c r="J28" s="14">
        <v>0.3</v>
      </c>
      <c r="K28" s="21"/>
      <c r="L28" s="14">
        <v>0.3</v>
      </c>
    </row>
    <row r="29" ht="13.5" customHeight="1" spans="1:12">
      <c r="A29" s="10" t="s">
        <v>168</v>
      </c>
      <c r="B29" s="111" t="s">
        <v>176</v>
      </c>
      <c r="C29" s="15"/>
      <c r="D29" s="15" t="s">
        <v>366</v>
      </c>
      <c r="E29" s="15" t="s">
        <v>368</v>
      </c>
      <c r="F29" s="15" t="s">
        <v>244</v>
      </c>
      <c r="G29" s="15" t="s">
        <v>280</v>
      </c>
      <c r="H29" s="15"/>
      <c r="I29" s="15"/>
      <c r="J29" s="14">
        <v>0.3</v>
      </c>
      <c r="K29" s="21"/>
      <c r="L29" s="14">
        <v>0.3</v>
      </c>
    </row>
    <row r="30" ht="13.5" customHeight="1" spans="1:12">
      <c r="A30" s="10" t="s">
        <v>168</v>
      </c>
      <c r="B30" s="111" t="s">
        <v>171</v>
      </c>
      <c r="C30" s="10"/>
      <c r="D30" s="15" t="s">
        <v>222</v>
      </c>
      <c r="E30" s="14" t="s">
        <v>387</v>
      </c>
      <c r="F30" s="15" t="s">
        <v>379</v>
      </c>
      <c r="G30" s="15"/>
      <c r="H30" s="15" t="s">
        <v>329</v>
      </c>
      <c r="I30" s="15"/>
      <c r="J30" s="14">
        <v>4</v>
      </c>
      <c r="K30" s="21">
        <v>0.8</v>
      </c>
      <c r="L30" s="14">
        <v>3.2</v>
      </c>
    </row>
    <row r="31" ht="13.5" customHeight="1" spans="1:12">
      <c r="A31" s="10" t="s">
        <v>168</v>
      </c>
      <c r="B31" s="111" t="s">
        <v>171</v>
      </c>
      <c r="C31" s="15"/>
      <c r="D31" s="15" t="s">
        <v>366</v>
      </c>
      <c r="E31" s="15" t="s">
        <v>388</v>
      </c>
      <c r="F31" s="15" t="s">
        <v>244</v>
      </c>
      <c r="G31" s="15" t="s">
        <v>251</v>
      </c>
      <c r="H31" s="15"/>
      <c r="I31" s="15"/>
      <c r="J31" s="14">
        <v>0.5</v>
      </c>
      <c r="K31" s="21"/>
      <c r="L31" s="14">
        <v>0.5</v>
      </c>
    </row>
    <row r="32" ht="13.5" customHeight="1" spans="1:12">
      <c r="A32" s="10" t="s">
        <v>168</v>
      </c>
      <c r="B32" s="111" t="s">
        <v>171</v>
      </c>
      <c r="C32" s="15"/>
      <c r="D32" s="15" t="s">
        <v>366</v>
      </c>
      <c r="E32" s="15" t="s">
        <v>388</v>
      </c>
      <c r="F32" s="15" t="s">
        <v>244</v>
      </c>
      <c r="G32" s="15" t="s">
        <v>280</v>
      </c>
      <c r="H32" s="15"/>
      <c r="I32" s="15"/>
      <c r="J32" s="14">
        <v>0.5</v>
      </c>
      <c r="K32" s="21"/>
      <c r="L32" s="14">
        <v>0.5</v>
      </c>
    </row>
    <row r="33" ht="13.5" customHeight="1" spans="1:12">
      <c r="A33" s="10" t="s">
        <v>168</v>
      </c>
      <c r="B33" s="111" t="s">
        <v>171</v>
      </c>
      <c r="C33" s="15"/>
      <c r="D33" s="15" t="s">
        <v>366</v>
      </c>
      <c r="E33" s="14" t="s">
        <v>389</v>
      </c>
      <c r="F33" s="15" t="s">
        <v>243</v>
      </c>
      <c r="G33" s="15" t="s">
        <v>251</v>
      </c>
      <c r="H33" s="15"/>
      <c r="I33" s="15"/>
      <c r="J33" s="14">
        <v>0.7</v>
      </c>
      <c r="K33" s="21"/>
      <c r="L33" s="14">
        <v>0.7</v>
      </c>
    </row>
    <row r="34" ht="13.5" customHeight="1" spans="1:12">
      <c r="A34" s="10" t="s">
        <v>168</v>
      </c>
      <c r="B34" s="111" t="s">
        <v>171</v>
      </c>
      <c r="C34" s="15"/>
      <c r="D34" s="15" t="s">
        <v>366</v>
      </c>
      <c r="E34" s="14" t="s">
        <v>389</v>
      </c>
      <c r="F34" s="15" t="s">
        <v>243</v>
      </c>
      <c r="G34" s="15" t="s">
        <v>280</v>
      </c>
      <c r="H34" s="15"/>
      <c r="I34" s="15"/>
      <c r="J34" s="14">
        <v>0.7</v>
      </c>
      <c r="K34" s="21"/>
      <c r="L34" s="14">
        <v>0.7</v>
      </c>
    </row>
    <row r="35" ht="13.5" customHeight="1" spans="1:12">
      <c r="A35" s="10" t="s">
        <v>134</v>
      </c>
      <c r="B35" s="111" t="s">
        <v>155</v>
      </c>
      <c r="C35" s="10"/>
      <c r="D35" s="15" t="s">
        <v>223</v>
      </c>
      <c r="E35" s="14" t="s">
        <v>377</v>
      </c>
      <c r="F35" s="15"/>
      <c r="G35" s="15"/>
      <c r="H35" s="15"/>
      <c r="I35" s="15"/>
      <c r="J35" s="14">
        <v>0.75</v>
      </c>
      <c r="K35" s="21"/>
      <c r="L35" s="14">
        <v>0.75</v>
      </c>
    </row>
    <row r="36" ht="13.5" customHeight="1" spans="1:12">
      <c r="A36" s="10" t="s">
        <v>134</v>
      </c>
      <c r="B36" s="10" t="s">
        <v>155</v>
      </c>
      <c r="C36" s="15"/>
      <c r="D36" s="15" t="s">
        <v>366</v>
      </c>
      <c r="E36" s="14" t="s">
        <v>390</v>
      </c>
      <c r="F36" s="15" t="s">
        <v>244</v>
      </c>
      <c r="G36" s="15" t="s">
        <v>251</v>
      </c>
      <c r="H36" s="15"/>
      <c r="I36" s="10"/>
      <c r="J36" s="14">
        <v>0.5</v>
      </c>
      <c r="K36" s="21"/>
      <c r="L36" s="14">
        <v>0.5</v>
      </c>
    </row>
    <row r="37" ht="13.5" customHeight="1" spans="1:12">
      <c r="A37" s="10" t="s">
        <v>134</v>
      </c>
      <c r="B37" s="10" t="s">
        <v>155</v>
      </c>
      <c r="C37" s="15"/>
      <c r="D37" s="15" t="s">
        <v>366</v>
      </c>
      <c r="E37" s="14" t="s">
        <v>390</v>
      </c>
      <c r="F37" s="15" t="s">
        <v>244</v>
      </c>
      <c r="G37" s="15" t="s">
        <v>280</v>
      </c>
      <c r="H37" s="15"/>
      <c r="I37" s="10"/>
      <c r="J37" s="14">
        <v>0.5</v>
      </c>
      <c r="K37" s="21"/>
      <c r="L37" s="14">
        <v>0.5</v>
      </c>
    </row>
    <row r="38" ht="13.5" customHeight="1" spans="1:12">
      <c r="A38" s="9" t="s">
        <v>36</v>
      </c>
      <c r="B38" s="10" t="s">
        <v>39</v>
      </c>
      <c r="C38" s="6"/>
      <c r="D38" s="6" t="s">
        <v>223</v>
      </c>
      <c r="E38" s="14" t="s">
        <v>377</v>
      </c>
      <c r="F38" s="12"/>
      <c r="G38" s="6"/>
      <c r="H38" s="6"/>
      <c r="I38" s="6"/>
      <c r="J38" s="20">
        <v>0.75</v>
      </c>
      <c r="K38" s="6"/>
      <c r="L38" s="20">
        <v>0.75</v>
      </c>
    </row>
    <row r="39" ht="13.5" customHeight="1" spans="1:12">
      <c r="A39" s="9" t="s">
        <v>36</v>
      </c>
      <c r="B39" s="10" t="s">
        <v>39</v>
      </c>
      <c r="C39" s="6"/>
      <c r="D39" s="6" t="s">
        <v>222</v>
      </c>
      <c r="E39" s="8" t="s">
        <v>391</v>
      </c>
      <c r="F39" s="12" t="s">
        <v>379</v>
      </c>
      <c r="G39" s="6"/>
      <c r="H39" s="6" t="s">
        <v>314</v>
      </c>
      <c r="I39" s="6">
        <v>2</v>
      </c>
      <c r="J39" s="20">
        <v>3.5</v>
      </c>
      <c r="K39" s="6">
        <v>0.8</v>
      </c>
      <c r="L39" s="20">
        <f>K39*J39</f>
        <v>2.8</v>
      </c>
    </row>
    <row r="40" ht="13.5" customHeight="1" spans="1:12">
      <c r="A40" s="9" t="s">
        <v>36</v>
      </c>
      <c r="B40" s="10" t="s">
        <v>39</v>
      </c>
      <c r="C40" s="6"/>
      <c r="D40" s="6" t="s">
        <v>366</v>
      </c>
      <c r="E40" s="8" t="s">
        <v>390</v>
      </c>
      <c r="F40" s="6" t="s">
        <v>244</v>
      </c>
      <c r="G40" s="6" t="s">
        <v>251</v>
      </c>
      <c r="H40" s="6"/>
      <c r="I40" s="6"/>
      <c r="J40" s="20">
        <v>0.5</v>
      </c>
      <c r="K40" s="6"/>
      <c r="L40" s="20">
        <v>0.5</v>
      </c>
    </row>
    <row r="41" ht="13.5" customHeight="1" spans="1:12">
      <c r="A41" s="9" t="s">
        <v>36</v>
      </c>
      <c r="B41" s="10" t="s">
        <v>39</v>
      </c>
      <c r="C41" s="6"/>
      <c r="D41" s="6" t="s">
        <v>366</v>
      </c>
      <c r="E41" s="8" t="s">
        <v>390</v>
      </c>
      <c r="F41" s="6" t="s">
        <v>244</v>
      </c>
      <c r="G41" s="6" t="s">
        <v>280</v>
      </c>
      <c r="H41" s="6"/>
      <c r="I41" s="6"/>
      <c r="J41" s="20">
        <v>0.5</v>
      </c>
      <c r="K41" s="6"/>
      <c r="L41" s="20">
        <v>0.5</v>
      </c>
    </row>
    <row r="42" ht="13.5" customHeight="1" spans="1:12">
      <c r="A42" s="12" t="s">
        <v>69</v>
      </c>
      <c r="B42" s="111" t="s">
        <v>73</v>
      </c>
      <c r="C42" s="12"/>
      <c r="D42" s="12" t="s">
        <v>222</v>
      </c>
      <c r="E42" s="12" t="s">
        <v>392</v>
      </c>
      <c r="F42" s="12" t="s">
        <v>379</v>
      </c>
      <c r="G42" s="12"/>
      <c r="H42" s="12" t="s">
        <v>334</v>
      </c>
      <c r="I42" s="12">
        <v>1</v>
      </c>
      <c r="J42" s="22">
        <v>4.5</v>
      </c>
      <c r="K42" s="12">
        <v>1</v>
      </c>
      <c r="L42" s="22">
        <v>4.5</v>
      </c>
    </row>
    <row r="43" ht="13.5" customHeight="1" spans="1:12">
      <c r="A43" s="9" t="s">
        <v>69</v>
      </c>
      <c r="B43" s="111" t="s">
        <v>73</v>
      </c>
      <c r="C43" s="11"/>
      <c r="D43" s="6" t="s">
        <v>366</v>
      </c>
      <c r="E43" s="8" t="s">
        <v>393</v>
      </c>
      <c r="F43" s="6" t="s">
        <v>243</v>
      </c>
      <c r="G43" s="6" t="s">
        <v>251</v>
      </c>
      <c r="H43" s="6"/>
      <c r="I43" s="6"/>
      <c r="J43" s="20">
        <v>0.5</v>
      </c>
      <c r="K43" s="6"/>
      <c r="L43" s="20">
        <v>0.5</v>
      </c>
    </row>
    <row r="44" ht="13.5" customHeight="1" spans="1:12">
      <c r="A44" s="9" t="s">
        <v>69</v>
      </c>
      <c r="B44" s="111" t="s">
        <v>73</v>
      </c>
      <c r="C44" s="11"/>
      <c r="D44" s="6" t="s">
        <v>366</v>
      </c>
      <c r="E44" s="8" t="s">
        <v>393</v>
      </c>
      <c r="F44" s="6" t="s">
        <v>244</v>
      </c>
      <c r="G44" s="6" t="s">
        <v>280</v>
      </c>
      <c r="H44" s="6"/>
      <c r="I44" s="6"/>
      <c r="J44" s="20">
        <v>0.3</v>
      </c>
      <c r="K44" s="6"/>
      <c r="L44" s="20">
        <v>0.3</v>
      </c>
    </row>
    <row r="45" ht="13.5" customHeight="1" spans="1:12">
      <c r="A45" s="10" t="s">
        <v>168</v>
      </c>
      <c r="B45" s="10" t="s">
        <v>172</v>
      </c>
      <c r="C45" s="15"/>
      <c r="D45" s="15" t="s">
        <v>222</v>
      </c>
      <c r="E45" s="14" t="s">
        <v>369</v>
      </c>
      <c r="F45" s="15" t="s">
        <v>248</v>
      </c>
      <c r="G45" s="15"/>
      <c r="H45" s="15" t="s">
        <v>334</v>
      </c>
      <c r="I45" s="15"/>
      <c r="J45" s="14">
        <v>1</v>
      </c>
      <c r="K45" s="21"/>
      <c r="L45" s="14">
        <v>1</v>
      </c>
    </row>
    <row r="46" ht="13.5" customHeight="1" spans="1:12">
      <c r="A46" s="10" t="s">
        <v>168</v>
      </c>
      <c r="B46" s="111" t="s">
        <v>172</v>
      </c>
      <c r="C46" s="10"/>
      <c r="D46" s="15" t="s">
        <v>223</v>
      </c>
      <c r="E46" s="14" t="s">
        <v>394</v>
      </c>
      <c r="F46" s="15"/>
      <c r="G46" s="15"/>
      <c r="H46" s="15"/>
      <c r="I46" s="15"/>
      <c r="J46" s="14">
        <v>1</v>
      </c>
      <c r="K46" s="21"/>
      <c r="L46" s="14">
        <v>1</v>
      </c>
    </row>
    <row r="47" ht="13.5" customHeight="1" spans="1:12">
      <c r="A47" s="10" t="s">
        <v>168</v>
      </c>
      <c r="B47" s="111" t="s">
        <v>172</v>
      </c>
      <c r="C47" s="10"/>
      <c r="D47" s="15" t="s">
        <v>223</v>
      </c>
      <c r="E47" s="17" t="s">
        <v>371</v>
      </c>
      <c r="F47" s="15"/>
      <c r="G47" s="15"/>
      <c r="H47" s="15"/>
      <c r="I47" s="15"/>
      <c r="J47" s="14">
        <v>0.75</v>
      </c>
      <c r="K47" s="21"/>
      <c r="L47" s="14">
        <v>0.75</v>
      </c>
    </row>
    <row r="48" ht="13.5" customHeight="1" spans="1:12">
      <c r="A48" s="10" t="s">
        <v>168</v>
      </c>
      <c r="B48" s="111" t="s">
        <v>172</v>
      </c>
      <c r="C48" s="10"/>
      <c r="D48" s="15" t="s">
        <v>223</v>
      </c>
      <c r="E48" s="14" t="s">
        <v>377</v>
      </c>
      <c r="F48" s="15"/>
      <c r="G48" s="15"/>
      <c r="H48" s="15"/>
      <c r="I48" s="15"/>
      <c r="J48" s="14">
        <v>0.75</v>
      </c>
      <c r="K48" s="21"/>
      <c r="L48" s="14">
        <v>0.75</v>
      </c>
    </row>
    <row r="49" ht="13.5" customHeight="1" spans="1:12">
      <c r="A49" s="10" t="s">
        <v>168</v>
      </c>
      <c r="B49" s="111" t="s">
        <v>172</v>
      </c>
      <c r="C49" s="15"/>
      <c r="D49" s="15" t="s">
        <v>366</v>
      </c>
      <c r="E49" s="15" t="s">
        <v>393</v>
      </c>
      <c r="F49" s="15" t="s">
        <v>244</v>
      </c>
      <c r="G49" s="15" t="s">
        <v>251</v>
      </c>
      <c r="H49" s="15"/>
      <c r="I49" s="15"/>
      <c r="J49" s="14">
        <v>0.3</v>
      </c>
      <c r="K49" s="21"/>
      <c r="L49" s="14">
        <v>0.3</v>
      </c>
    </row>
    <row r="50" ht="13.5" customHeight="1" spans="1:12">
      <c r="A50" s="10" t="s">
        <v>168</v>
      </c>
      <c r="B50" s="111" t="s">
        <v>172</v>
      </c>
      <c r="C50" s="15"/>
      <c r="D50" s="15" t="s">
        <v>366</v>
      </c>
      <c r="E50" s="15" t="s">
        <v>393</v>
      </c>
      <c r="F50" s="15" t="s">
        <v>244</v>
      </c>
      <c r="G50" s="15" t="s">
        <v>280</v>
      </c>
      <c r="H50" s="15"/>
      <c r="I50" s="15"/>
      <c r="J50" s="14">
        <v>0.3</v>
      </c>
      <c r="K50" s="21"/>
      <c r="L50" s="14">
        <v>0.3</v>
      </c>
    </row>
    <row r="51" ht="13.5" customHeight="1" spans="1:12">
      <c r="A51" s="10" t="s">
        <v>6</v>
      </c>
      <c r="B51" s="10" t="s">
        <v>11</v>
      </c>
      <c r="C51" s="12"/>
      <c r="D51" s="6" t="s">
        <v>222</v>
      </c>
      <c r="E51" s="8" t="s">
        <v>369</v>
      </c>
      <c r="F51" s="6" t="s">
        <v>248</v>
      </c>
      <c r="G51" s="6"/>
      <c r="H51" s="6" t="s">
        <v>314</v>
      </c>
      <c r="I51" s="6"/>
      <c r="J51" s="20">
        <v>0.25</v>
      </c>
      <c r="K51" s="6"/>
      <c r="L51" s="20">
        <v>0.25</v>
      </c>
    </row>
    <row r="52" ht="13.5" customHeight="1" spans="1:12">
      <c r="A52" s="12" t="s">
        <v>6</v>
      </c>
      <c r="B52" s="111" t="s">
        <v>11</v>
      </c>
      <c r="C52" s="11"/>
      <c r="D52" s="6" t="s">
        <v>366</v>
      </c>
      <c r="E52" s="8" t="s">
        <v>393</v>
      </c>
      <c r="F52" s="6" t="s">
        <v>244</v>
      </c>
      <c r="G52" s="6" t="s">
        <v>251</v>
      </c>
      <c r="H52" s="6"/>
      <c r="I52" s="6"/>
      <c r="J52" s="20">
        <v>0.3</v>
      </c>
      <c r="K52" s="6"/>
      <c r="L52" s="20">
        <v>0.3</v>
      </c>
    </row>
    <row r="53" ht="13.5" customHeight="1" spans="1:12">
      <c r="A53" s="12" t="s">
        <v>6</v>
      </c>
      <c r="B53" s="111" t="s">
        <v>11</v>
      </c>
      <c r="C53" s="11"/>
      <c r="D53" s="6" t="s">
        <v>366</v>
      </c>
      <c r="E53" s="8" t="s">
        <v>393</v>
      </c>
      <c r="F53" s="6" t="s">
        <v>244</v>
      </c>
      <c r="G53" s="6" t="s">
        <v>280</v>
      </c>
      <c r="H53" s="6"/>
      <c r="I53" s="6"/>
      <c r="J53" s="20">
        <v>0.3</v>
      </c>
      <c r="K53" s="6"/>
      <c r="L53" s="20">
        <v>0.3</v>
      </c>
    </row>
    <row r="54" ht="13.5" customHeight="1" spans="1:12">
      <c r="A54" s="12" t="s">
        <v>6</v>
      </c>
      <c r="B54" s="10" t="s">
        <v>11</v>
      </c>
      <c r="C54" s="6"/>
      <c r="D54" s="6" t="s">
        <v>223</v>
      </c>
      <c r="E54" s="17" t="s">
        <v>371</v>
      </c>
      <c r="F54" s="6" t="s">
        <v>372</v>
      </c>
      <c r="G54" s="6" t="s">
        <v>251</v>
      </c>
      <c r="H54" s="6" t="s">
        <v>395</v>
      </c>
      <c r="I54" s="6"/>
      <c r="J54" s="20">
        <v>0.75</v>
      </c>
      <c r="K54" s="6">
        <v>1</v>
      </c>
      <c r="L54" s="20">
        <v>0.75</v>
      </c>
    </row>
    <row r="55" ht="13.5" customHeight="1" spans="1:12">
      <c r="A55" s="12" t="s">
        <v>6</v>
      </c>
      <c r="B55" s="10" t="s">
        <v>11</v>
      </c>
      <c r="C55" s="6"/>
      <c r="D55" s="6" t="s">
        <v>223</v>
      </c>
      <c r="E55" s="16" t="s">
        <v>386</v>
      </c>
      <c r="F55" s="6" t="s">
        <v>396</v>
      </c>
      <c r="G55" s="6" t="s">
        <v>251</v>
      </c>
      <c r="H55" s="6"/>
      <c r="I55" s="6"/>
      <c r="J55" s="20">
        <v>0.5</v>
      </c>
      <c r="K55" s="6">
        <v>1</v>
      </c>
      <c r="L55" s="20">
        <v>0.5</v>
      </c>
    </row>
    <row r="56" ht="13.5" customHeight="1" spans="1:12">
      <c r="A56" s="12" t="s">
        <v>6</v>
      </c>
      <c r="B56" s="10" t="s">
        <v>11</v>
      </c>
      <c r="C56" s="6"/>
      <c r="D56" s="6" t="s">
        <v>222</v>
      </c>
      <c r="E56" s="18" t="s">
        <v>397</v>
      </c>
      <c r="F56" s="6" t="s">
        <v>381</v>
      </c>
      <c r="G56" s="6" t="s">
        <v>280</v>
      </c>
      <c r="H56" s="6" t="s">
        <v>314</v>
      </c>
      <c r="I56" s="6"/>
      <c r="J56" s="20">
        <v>2</v>
      </c>
      <c r="K56" s="6">
        <v>1</v>
      </c>
      <c r="L56" s="20">
        <v>2</v>
      </c>
    </row>
    <row r="57" ht="13.5" customHeight="1" spans="1:12">
      <c r="A57" s="10" t="s">
        <v>6</v>
      </c>
      <c r="B57" s="10" t="s">
        <v>9</v>
      </c>
      <c r="C57" s="19"/>
      <c r="D57" s="6" t="s">
        <v>222</v>
      </c>
      <c r="E57" s="8" t="s">
        <v>369</v>
      </c>
      <c r="F57" s="6" t="s">
        <v>248</v>
      </c>
      <c r="G57" s="6"/>
      <c r="H57" s="6" t="s">
        <v>329</v>
      </c>
      <c r="I57" s="6"/>
      <c r="J57" s="20">
        <v>0.5</v>
      </c>
      <c r="K57" s="6"/>
      <c r="L57" s="20">
        <v>0.5</v>
      </c>
    </row>
    <row r="58" ht="13.5" customHeight="1" spans="1:12">
      <c r="A58" s="12" t="s">
        <v>6</v>
      </c>
      <c r="B58" s="111" t="s">
        <v>9</v>
      </c>
      <c r="C58" s="11"/>
      <c r="D58" s="6" t="s">
        <v>366</v>
      </c>
      <c r="E58" s="8" t="s">
        <v>398</v>
      </c>
      <c r="F58" s="6" t="s">
        <v>244</v>
      </c>
      <c r="G58" s="6" t="s">
        <v>251</v>
      </c>
      <c r="H58" s="6"/>
      <c r="I58" s="6"/>
      <c r="J58" s="20">
        <v>0.3</v>
      </c>
      <c r="K58" s="6"/>
      <c r="L58" s="20">
        <v>0.3</v>
      </c>
    </row>
    <row r="59" ht="13.5" customHeight="1" spans="1:12">
      <c r="A59" s="12" t="s">
        <v>6</v>
      </c>
      <c r="B59" s="111" t="s">
        <v>9</v>
      </c>
      <c r="C59" s="11"/>
      <c r="D59" s="6" t="s">
        <v>366</v>
      </c>
      <c r="E59" s="8" t="s">
        <v>398</v>
      </c>
      <c r="F59" s="6" t="s">
        <v>244</v>
      </c>
      <c r="G59" s="6" t="s">
        <v>280</v>
      </c>
      <c r="H59" s="6"/>
      <c r="I59" s="6"/>
      <c r="J59" s="20">
        <v>0.3</v>
      </c>
      <c r="K59" s="6"/>
      <c r="L59" s="20">
        <v>0.3</v>
      </c>
    </row>
    <row r="60" ht="13.5" customHeight="1" spans="1:12">
      <c r="A60" s="12" t="s">
        <v>6</v>
      </c>
      <c r="B60" s="10" t="s">
        <v>9</v>
      </c>
      <c r="C60" s="6"/>
      <c r="D60" s="6" t="s">
        <v>223</v>
      </c>
      <c r="E60" s="14" t="s">
        <v>394</v>
      </c>
      <c r="F60" s="6" t="s">
        <v>399</v>
      </c>
      <c r="G60" s="6"/>
      <c r="H60" s="6" t="s">
        <v>395</v>
      </c>
      <c r="I60" s="6"/>
      <c r="J60" s="20">
        <v>1</v>
      </c>
      <c r="K60" s="6">
        <v>1</v>
      </c>
      <c r="L60" s="20">
        <v>1</v>
      </c>
    </row>
    <row r="61" ht="13.5" customHeight="1" spans="1:12">
      <c r="A61" s="12" t="s">
        <v>6</v>
      </c>
      <c r="B61" s="10" t="s">
        <v>9</v>
      </c>
      <c r="C61" s="6"/>
      <c r="D61" s="6" t="s">
        <v>223</v>
      </c>
      <c r="E61" s="17" t="s">
        <v>371</v>
      </c>
      <c r="F61" s="6" t="s">
        <v>372</v>
      </c>
      <c r="G61" s="6"/>
      <c r="H61" s="6" t="s">
        <v>395</v>
      </c>
      <c r="I61" s="6"/>
      <c r="J61" s="20">
        <v>0.75</v>
      </c>
      <c r="K61" s="6">
        <v>1</v>
      </c>
      <c r="L61" s="20">
        <v>0.75</v>
      </c>
    </row>
    <row r="62" ht="13.5" customHeight="1" spans="1:12">
      <c r="A62" s="12" t="s">
        <v>6</v>
      </c>
      <c r="B62" s="10" t="s">
        <v>9</v>
      </c>
      <c r="C62" s="6"/>
      <c r="D62" s="6" t="s">
        <v>223</v>
      </c>
      <c r="E62" s="14" t="s">
        <v>394</v>
      </c>
      <c r="F62" s="6" t="s">
        <v>399</v>
      </c>
      <c r="G62" s="6"/>
      <c r="H62" s="6" t="s">
        <v>395</v>
      </c>
      <c r="I62" s="6"/>
      <c r="J62" s="20">
        <v>1</v>
      </c>
      <c r="K62" s="6">
        <v>1</v>
      </c>
      <c r="L62" s="20">
        <v>1</v>
      </c>
    </row>
    <row r="63" customFormat="1" ht="13.5" customHeight="1" spans="1:12">
      <c r="A63" s="12" t="s">
        <v>6</v>
      </c>
      <c r="B63" s="10" t="s">
        <v>9</v>
      </c>
      <c r="C63" s="6"/>
      <c r="D63" s="6" t="s">
        <v>223</v>
      </c>
      <c r="E63" s="17" t="s">
        <v>371</v>
      </c>
      <c r="F63" s="6" t="s">
        <v>372</v>
      </c>
      <c r="G63" s="6"/>
      <c r="H63" s="6" t="s">
        <v>395</v>
      </c>
      <c r="I63" s="6"/>
      <c r="J63" s="20">
        <v>0.75</v>
      </c>
      <c r="K63" s="6">
        <v>1</v>
      </c>
      <c r="L63" s="20">
        <v>0.75</v>
      </c>
    </row>
    <row r="64" customFormat="1" ht="13.5" customHeight="1" spans="1:12">
      <c r="A64" s="12" t="s">
        <v>6</v>
      </c>
      <c r="B64" s="10" t="s">
        <v>9</v>
      </c>
      <c r="C64" s="6"/>
      <c r="D64" s="6" t="s">
        <v>222</v>
      </c>
      <c r="E64" s="16" t="s">
        <v>400</v>
      </c>
      <c r="F64" s="6" t="s">
        <v>295</v>
      </c>
      <c r="G64" s="6" t="s">
        <v>251</v>
      </c>
      <c r="H64" s="6" t="s">
        <v>334</v>
      </c>
      <c r="I64" s="6"/>
      <c r="J64" s="20">
        <v>2</v>
      </c>
      <c r="K64" s="6">
        <v>1</v>
      </c>
      <c r="L64" s="20">
        <v>2</v>
      </c>
    </row>
    <row r="65" customFormat="1" ht="13.5" customHeight="1" spans="1:12">
      <c r="A65" s="12" t="s">
        <v>6</v>
      </c>
      <c r="B65" s="10" t="s">
        <v>9</v>
      </c>
      <c r="C65" s="6"/>
      <c r="D65" s="6" t="s">
        <v>222</v>
      </c>
      <c r="E65" s="16" t="s">
        <v>401</v>
      </c>
      <c r="F65" s="6" t="s">
        <v>381</v>
      </c>
      <c r="G65" s="6" t="s">
        <v>280</v>
      </c>
      <c r="H65" s="6" t="s">
        <v>334</v>
      </c>
      <c r="I65" s="6"/>
      <c r="J65" s="20">
        <v>3.5</v>
      </c>
      <c r="K65" s="6">
        <v>1</v>
      </c>
      <c r="L65" s="20">
        <v>3.5</v>
      </c>
    </row>
    <row r="66" customFormat="1" ht="13.5" customHeight="1" spans="1:12">
      <c r="A66" s="12" t="s">
        <v>6</v>
      </c>
      <c r="B66" s="10" t="s">
        <v>9</v>
      </c>
      <c r="C66" s="6"/>
      <c r="D66" s="6" t="s">
        <v>222</v>
      </c>
      <c r="E66" s="8" t="s">
        <v>402</v>
      </c>
      <c r="F66" s="23"/>
      <c r="G66" s="16" t="s">
        <v>251</v>
      </c>
      <c r="H66" s="23"/>
      <c r="I66" s="6"/>
      <c r="J66" s="20">
        <v>0.75</v>
      </c>
      <c r="K66" s="6"/>
      <c r="L66" s="20">
        <v>0.75</v>
      </c>
    </row>
    <row r="67" customFormat="1" ht="13.5" customHeight="1" spans="1:12">
      <c r="A67" s="12" t="s">
        <v>6</v>
      </c>
      <c r="B67" s="10" t="s">
        <v>9</v>
      </c>
      <c r="C67" s="6"/>
      <c r="D67" s="6" t="s">
        <v>222</v>
      </c>
      <c r="E67" s="8" t="s">
        <v>403</v>
      </c>
      <c r="F67" s="6" t="s">
        <v>295</v>
      </c>
      <c r="G67" s="16"/>
      <c r="H67" s="12" t="s">
        <v>314</v>
      </c>
      <c r="I67" s="6"/>
      <c r="J67" s="20">
        <v>1</v>
      </c>
      <c r="K67" s="6"/>
      <c r="L67" s="20">
        <v>1</v>
      </c>
    </row>
    <row r="68" customFormat="1" ht="13.5" customHeight="1" spans="1:12">
      <c r="A68" s="12" t="s">
        <v>6</v>
      </c>
      <c r="B68" s="10" t="s">
        <v>9</v>
      </c>
      <c r="C68" s="6"/>
      <c r="D68" s="6" t="s">
        <v>223</v>
      </c>
      <c r="E68" s="14" t="s">
        <v>370</v>
      </c>
      <c r="F68" s="23"/>
      <c r="G68" s="16"/>
      <c r="H68" s="23"/>
      <c r="I68" s="6"/>
      <c r="J68" s="20">
        <v>544</v>
      </c>
      <c r="K68" s="6"/>
      <c r="L68" s="20">
        <f>544/600</f>
        <v>0.906666666666667</v>
      </c>
    </row>
    <row r="69" customFormat="1" ht="13.5" customHeight="1" spans="1:12">
      <c r="A69" s="12" t="s">
        <v>69</v>
      </c>
      <c r="B69" s="111" t="s">
        <v>72</v>
      </c>
      <c r="C69" s="12"/>
      <c r="D69" s="12" t="s">
        <v>222</v>
      </c>
      <c r="E69" s="12" t="s">
        <v>404</v>
      </c>
      <c r="F69" s="12" t="s">
        <v>379</v>
      </c>
      <c r="G69" s="12"/>
      <c r="H69" s="12" t="s">
        <v>314</v>
      </c>
      <c r="I69" s="12">
        <v>1</v>
      </c>
      <c r="J69" s="22">
        <v>3.5</v>
      </c>
      <c r="K69" s="12">
        <v>1</v>
      </c>
      <c r="L69" s="22">
        <v>3.5</v>
      </c>
    </row>
    <row r="70" customFormat="1" ht="13.5" customHeight="1" spans="1:12">
      <c r="A70" s="9" t="s">
        <v>69</v>
      </c>
      <c r="B70" s="111" t="s">
        <v>72</v>
      </c>
      <c r="C70" s="11"/>
      <c r="D70" s="6" t="s">
        <v>366</v>
      </c>
      <c r="E70" s="8" t="s">
        <v>398</v>
      </c>
      <c r="F70" s="6" t="s">
        <v>244</v>
      </c>
      <c r="G70" s="6" t="s">
        <v>251</v>
      </c>
      <c r="H70" s="6"/>
      <c r="I70" s="6"/>
      <c r="J70" s="20">
        <v>0.3</v>
      </c>
      <c r="K70" s="6"/>
      <c r="L70" s="20">
        <v>0.3</v>
      </c>
    </row>
    <row r="71" customFormat="1" ht="13.5" customHeight="1" spans="1:12">
      <c r="A71" s="9" t="s">
        <v>69</v>
      </c>
      <c r="B71" s="111" t="s">
        <v>72</v>
      </c>
      <c r="C71" s="11"/>
      <c r="D71" s="6" t="s">
        <v>366</v>
      </c>
      <c r="E71" s="8" t="s">
        <v>398</v>
      </c>
      <c r="F71" s="6" t="s">
        <v>244</v>
      </c>
      <c r="G71" s="6" t="s">
        <v>280</v>
      </c>
      <c r="H71" s="6"/>
      <c r="I71" s="6"/>
      <c r="J71" s="20">
        <v>0.3</v>
      </c>
      <c r="K71" s="6"/>
      <c r="L71" s="20">
        <v>0.3</v>
      </c>
    </row>
    <row r="72" customFormat="1" ht="13.5" customHeight="1" spans="1:12">
      <c r="A72" s="10" t="s">
        <v>134</v>
      </c>
      <c r="B72" s="111" t="s">
        <v>159</v>
      </c>
      <c r="C72" s="15"/>
      <c r="D72" s="15" t="s">
        <v>366</v>
      </c>
      <c r="E72" s="15" t="s">
        <v>367</v>
      </c>
      <c r="F72" s="15" t="s">
        <v>244</v>
      </c>
      <c r="G72" s="15" t="s">
        <v>251</v>
      </c>
      <c r="H72" s="15"/>
      <c r="I72" s="10"/>
      <c r="J72" s="14">
        <v>0.3</v>
      </c>
      <c r="K72" s="21"/>
      <c r="L72" s="14">
        <v>0.3</v>
      </c>
    </row>
    <row r="73" customFormat="1" ht="13.5" customHeight="1" spans="1:12">
      <c r="A73" s="10" t="s">
        <v>134</v>
      </c>
      <c r="B73" s="111" t="s">
        <v>159</v>
      </c>
      <c r="C73" s="15"/>
      <c r="D73" s="15" t="s">
        <v>366</v>
      </c>
      <c r="E73" s="15" t="s">
        <v>367</v>
      </c>
      <c r="F73" s="15" t="s">
        <v>244</v>
      </c>
      <c r="G73" s="15" t="s">
        <v>280</v>
      </c>
      <c r="H73" s="15"/>
      <c r="I73" s="10"/>
      <c r="J73" s="14">
        <v>0.3</v>
      </c>
      <c r="K73" s="15"/>
      <c r="L73" s="14">
        <v>0.3</v>
      </c>
    </row>
    <row r="74" customFormat="1" ht="13.5" customHeight="1" spans="1:12">
      <c r="A74" s="9" t="s">
        <v>69</v>
      </c>
      <c r="B74" s="10" t="s">
        <v>74</v>
      </c>
      <c r="C74" s="6"/>
      <c r="D74" s="6" t="s">
        <v>222</v>
      </c>
      <c r="E74" s="8" t="s">
        <v>369</v>
      </c>
      <c r="F74" s="6" t="s">
        <v>248</v>
      </c>
      <c r="G74" s="6"/>
      <c r="H74" s="6" t="s">
        <v>329</v>
      </c>
      <c r="I74" s="6"/>
      <c r="J74" s="20">
        <v>0.5</v>
      </c>
      <c r="K74" s="6"/>
      <c r="L74" s="20">
        <v>0.5</v>
      </c>
    </row>
    <row r="75" customFormat="1" ht="13.5" customHeight="1" spans="1:12">
      <c r="A75" s="9" t="s">
        <v>69</v>
      </c>
      <c r="B75" s="111" t="s">
        <v>74</v>
      </c>
      <c r="C75" s="13"/>
      <c r="D75" s="6" t="s">
        <v>366</v>
      </c>
      <c r="E75" s="8" t="s">
        <v>388</v>
      </c>
      <c r="F75" s="6" t="s">
        <v>243</v>
      </c>
      <c r="G75" s="6" t="s">
        <v>251</v>
      </c>
      <c r="H75" s="6"/>
      <c r="I75" s="6"/>
      <c r="J75" s="20">
        <v>0.7</v>
      </c>
      <c r="K75" s="6"/>
      <c r="L75" s="20">
        <v>0.7</v>
      </c>
    </row>
    <row r="76" customFormat="1" ht="13.5" customHeight="1" spans="1:12">
      <c r="A76" s="9" t="s">
        <v>69</v>
      </c>
      <c r="B76" s="111" t="s">
        <v>74</v>
      </c>
      <c r="C76" s="13"/>
      <c r="D76" s="6" t="s">
        <v>366</v>
      </c>
      <c r="E76" s="8" t="s">
        <v>388</v>
      </c>
      <c r="F76" s="6" t="s">
        <v>243</v>
      </c>
      <c r="G76" s="6" t="s">
        <v>280</v>
      </c>
      <c r="H76" s="6"/>
      <c r="I76" s="6"/>
      <c r="J76" s="20">
        <v>0.7</v>
      </c>
      <c r="K76" s="6"/>
      <c r="L76" s="20">
        <v>0.7</v>
      </c>
    </row>
    <row r="77" customFormat="1" ht="13.5" customHeight="1" spans="1:12">
      <c r="A77" s="9" t="s">
        <v>69</v>
      </c>
      <c r="B77" s="111" t="s">
        <v>74</v>
      </c>
      <c r="C77" s="13"/>
      <c r="D77" s="6" t="s">
        <v>366</v>
      </c>
      <c r="E77" s="15" t="s">
        <v>405</v>
      </c>
      <c r="F77" s="15" t="s">
        <v>243</v>
      </c>
      <c r="G77" s="6" t="s">
        <v>251</v>
      </c>
      <c r="H77" s="15"/>
      <c r="I77" s="15"/>
      <c r="J77" s="20">
        <v>0.7</v>
      </c>
      <c r="K77" s="21"/>
      <c r="L77" s="20">
        <v>0.7</v>
      </c>
    </row>
    <row r="78" customFormat="1" ht="13.5" customHeight="1" spans="1:12">
      <c r="A78" s="9" t="s">
        <v>69</v>
      </c>
      <c r="B78" s="111" t="s">
        <v>74</v>
      </c>
      <c r="C78" s="13"/>
      <c r="D78" s="6" t="s">
        <v>366</v>
      </c>
      <c r="E78" s="15" t="s">
        <v>405</v>
      </c>
      <c r="F78" s="15" t="s">
        <v>243</v>
      </c>
      <c r="G78" s="6" t="s">
        <v>280</v>
      </c>
      <c r="H78" s="15"/>
      <c r="I78" s="15"/>
      <c r="J78" s="20">
        <v>0.7</v>
      </c>
      <c r="K78" s="21"/>
      <c r="L78" s="20">
        <v>0.7</v>
      </c>
    </row>
    <row r="79" customFormat="1" ht="13.5" customHeight="1" spans="1:12">
      <c r="A79" s="10" t="s">
        <v>6</v>
      </c>
      <c r="B79" s="111" t="s">
        <v>17</v>
      </c>
      <c r="C79" s="15"/>
      <c r="D79" s="15" t="s">
        <v>366</v>
      </c>
      <c r="E79" s="15" t="s">
        <v>406</v>
      </c>
      <c r="F79" s="15" t="s">
        <v>243</v>
      </c>
      <c r="G79" s="15" t="s">
        <v>251</v>
      </c>
      <c r="H79" s="15"/>
      <c r="I79" s="15"/>
      <c r="J79" s="14">
        <v>0.8</v>
      </c>
      <c r="K79" s="21"/>
      <c r="L79" s="14">
        <v>0.8</v>
      </c>
    </row>
    <row r="80" s="1" customFormat="1" ht="13.5" customHeight="1" spans="1:12">
      <c r="A80" s="10" t="s">
        <v>6</v>
      </c>
      <c r="B80" s="111" t="s">
        <v>17</v>
      </c>
      <c r="C80" s="15"/>
      <c r="D80" s="15" t="s">
        <v>366</v>
      </c>
      <c r="E80" s="15" t="s">
        <v>406</v>
      </c>
      <c r="F80" s="15" t="s">
        <v>243</v>
      </c>
      <c r="G80" s="15" t="s">
        <v>280</v>
      </c>
      <c r="H80" s="15"/>
      <c r="I80" s="15"/>
      <c r="J80" s="14">
        <v>0.8</v>
      </c>
      <c r="K80" s="21"/>
      <c r="L80" s="14">
        <v>0.8</v>
      </c>
    </row>
    <row r="81" ht="13.5" customHeight="1" spans="1:12">
      <c r="A81" s="12" t="s">
        <v>6</v>
      </c>
      <c r="B81" s="111" t="s">
        <v>17</v>
      </c>
      <c r="C81" s="13"/>
      <c r="D81" s="6" t="s">
        <v>366</v>
      </c>
      <c r="E81" s="8" t="s">
        <v>388</v>
      </c>
      <c r="F81" s="6" t="s">
        <v>243</v>
      </c>
      <c r="G81" s="6" t="s">
        <v>251</v>
      </c>
      <c r="H81" s="6"/>
      <c r="I81" s="6"/>
      <c r="J81" s="20">
        <v>0.7</v>
      </c>
      <c r="K81" s="6"/>
      <c r="L81" s="20">
        <v>0.7</v>
      </c>
    </row>
    <row r="82" ht="13.5" customHeight="1" spans="1:12">
      <c r="A82" s="12" t="s">
        <v>6</v>
      </c>
      <c r="B82" s="111" t="s">
        <v>17</v>
      </c>
      <c r="C82" s="13"/>
      <c r="D82" s="6" t="s">
        <v>366</v>
      </c>
      <c r="E82" s="8" t="s">
        <v>388</v>
      </c>
      <c r="F82" s="6" t="s">
        <v>243</v>
      </c>
      <c r="G82" s="6" t="s">
        <v>280</v>
      </c>
      <c r="H82" s="6"/>
      <c r="I82" s="6"/>
      <c r="J82" s="20">
        <v>0.7</v>
      </c>
      <c r="K82" s="6"/>
      <c r="L82" s="20">
        <v>0.7</v>
      </c>
    </row>
    <row r="83" ht="13.5" customHeight="1" spans="1:12">
      <c r="A83" s="12" t="s">
        <v>6</v>
      </c>
      <c r="B83" s="111" t="s">
        <v>17</v>
      </c>
      <c r="C83" s="6"/>
      <c r="D83" s="6" t="s">
        <v>366</v>
      </c>
      <c r="E83" s="16" t="s">
        <v>407</v>
      </c>
      <c r="F83" s="12" t="s">
        <v>243</v>
      </c>
      <c r="G83" s="6" t="s">
        <v>251</v>
      </c>
      <c r="H83" s="12"/>
      <c r="I83" s="6"/>
      <c r="J83" s="20">
        <v>0.7</v>
      </c>
      <c r="K83" s="6"/>
      <c r="L83" s="20">
        <v>0.7</v>
      </c>
    </row>
    <row r="84" ht="13.5" customHeight="1" spans="1:12">
      <c r="A84" s="12" t="s">
        <v>6</v>
      </c>
      <c r="B84" s="111" t="s">
        <v>17</v>
      </c>
      <c r="C84" s="6"/>
      <c r="D84" s="6" t="s">
        <v>366</v>
      </c>
      <c r="E84" s="16" t="s">
        <v>407</v>
      </c>
      <c r="F84" s="12" t="s">
        <v>244</v>
      </c>
      <c r="G84" s="6" t="s">
        <v>280</v>
      </c>
      <c r="H84" s="12"/>
      <c r="I84" s="6"/>
      <c r="J84" s="20">
        <v>0.5</v>
      </c>
      <c r="K84" s="6"/>
      <c r="L84" s="20">
        <v>0.5</v>
      </c>
    </row>
    <row r="85" ht="13.5" customHeight="1" spans="1:12">
      <c r="A85" s="12" t="s">
        <v>6</v>
      </c>
      <c r="B85" s="10" t="s">
        <v>17</v>
      </c>
      <c r="C85" s="6"/>
      <c r="D85" s="6" t="s">
        <v>222</v>
      </c>
      <c r="E85" s="16" t="s">
        <v>408</v>
      </c>
      <c r="F85" s="12" t="s">
        <v>381</v>
      </c>
      <c r="G85" s="12"/>
      <c r="H85" s="12" t="s">
        <v>409</v>
      </c>
      <c r="I85" s="6">
        <v>3</v>
      </c>
      <c r="J85" s="20">
        <v>2.5</v>
      </c>
      <c r="K85" s="6">
        <v>0.6</v>
      </c>
      <c r="L85" s="20">
        <f>K85*J85</f>
        <v>1.5</v>
      </c>
    </row>
    <row r="86" ht="13.5" customHeight="1" spans="1:12">
      <c r="A86" s="12" t="s">
        <v>6</v>
      </c>
      <c r="B86" s="10" t="s">
        <v>17</v>
      </c>
      <c r="C86" s="6"/>
      <c r="D86" s="6" t="s">
        <v>222</v>
      </c>
      <c r="E86" s="16" t="s">
        <v>410</v>
      </c>
      <c r="F86" s="12" t="s">
        <v>246</v>
      </c>
      <c r="G86" s="12"/>
      <c r="H86" s="12" t="s">
        <v>353</v>
      </c>
      <c r="I86" s="6">
        <v>3</v>
      </c>
      <c r="J86" s="20">
        <v>0.25</v>
      </c>
      <c r="K86" s="6">
        <v>0.6</v>
      </c>
      <c r="L86" s="20">
        <f>K86*J86</f>
        <v>0.15</v>
      </c>
    </row>
    <row r="87" ht="13.5" customHeight="1" spans="1:12">
      <c r="A87" s="12" t="s">
        <v>6</v>
      </c>
      <c r="B87" s="10" t="s">
        <v>17</v>
      </c>
      <c r="C87" s="6"/>
      <c r="D87" s="6" t="s">
        <v>222</v>
      </c>
      <c r="E87" s="16" t="s">
        <v>411</v>
      </c>
      <c r="F87" s="12" t="s">
        <v>246</v>
      </c>
      <c r="G87" s="12"/>
      <c r="H87" s="12" t="s">
        <v>314</v>
      </c>
      <c r="I87" s="6">
        <v>3</v>
      </c>
      <c r="J87" s="20">
        <v>1</v>
      </c>
      <c r="K87" s="6">
        <v>0.6</v>
      </c>
      <c r="L87" s="20">
        <v>0.6</v>
      </c>
    </row>
    <row r="88" ht="13.5" customHeight="1" spans="1:12">
      <c r="A88" s="9" t="s">
        <v>36</v>
      </c>
      <c r="B88" s="111" t="s">
        <v>40</v>
      </c>
      <c r="C88" s="11"/>
      <c r="D88" s="6" t="s">
        <v>366</v>
      </c>
      <c r="E88" s="8" t="s">
        <v>412</v>
      </c>
      <c r="F88" s="6" t="s">
        <v>413</v>
      </c>
      <c r="G88" s="6" t="s">
        <v>251</v>
      </c>
      <c r="H88" s="6"/>
      <c r="I88" s="6"/>
      <c r="J88" s="20">
        <f>0.3*0.5+0.7</f>
        <v>0.85</v>
      </c>
      <c r="K88" s="6"/>
      <c r="L88" s="20">
        <f>J88</f>
        <v>0.85</v>
      </c>
    </row>
    <row r="89" ht="13.5" customHeight="1" spans="1:12">
      <c r="A89" s="9" t="s">
        <v>36</v>
      </c>
      <c r="B89" s="111" t="s">
        <v>40</v>
      </c>
      <c r="C89" s="11"/>
      <c r="D89" s="6" t="s">
        <v>366</v>
      </c>
      <c r="E89" s="8" t="s">
        <v>412</v>
      </c>
      <c r="F89" s="6" t="s">
        <v>413</v>
      </c>
      <c r="G89" s="6" t="s">
        <v>280</v>
      </c>
      <c r="H89" s="6"/>
      <c r="I89" s="6"/>
      <c r="J89" s="20">
        <f>0.3*0.5+0.7</f>
        <v>0.85</v>
      </c>
      <c r="K89" s="6"/>
      <c r="L89" s="20">
        <f>J89</f>
        <v>0.85</v>
      </c>
    </row>
    <row r="90" ht="13.5" customHeight="1" spans="1:12">
      <c r="A90" s="9" t="s">
        <v>36</v>
      </c>
      <c r="B90" s="111" t="s">
        <v>40</v>
      </c>
      <c r="C90" s="11"/>
      <c r="D90" s="6" t="s">
        <v>223</v>
      </c>
      <c r="E90" s="8" t="s">
        <v>414</v>
      </c>
      <c r="F90" s="6"/>
      <c r="G90" s="6"/>
      <c r="H90" s="6"/>
      <c r="I90" s="6"/>
      <c r="J90" s="20">
        <v>0.5</v>
      </c>
      <c r="K90" s="6"/>
      <c r="L90" s="20">
        <v>0.5</v>
      </c>
    </row>
    <row r="91" ht="13.5" customHeight="1" spans="1:12">
      <c r="A91" s="9" t="s">
        <v>36</v>
      </c>
      <c r="B91" s="111" t="s">
        <v>40</v>
      </c>
      <c r="C91" s="12"/>
      <c r="D91" s="12" t="s">
        <v>224</v>
      </c>
      <c r="E91" s="12" t="s">
        <v>415</v>
      </c>
      <c r="F91" s="12" t="s">
        <v>246</v>
      </c>
      <c r="G91" s="12"/>
      <c r="H91" s="12" t="s">
        <v>314</v>
      </c>
      <c r="I91" s="12" t="s">
        <v>297</v>
      </c>
      <c r="J91" s="22">
        <v>1</v>
      </c>
      <c r="K91" s="25">
        <v>0.5</v>
      </c>
      <c r="L91" s="22">
        <v>0.5</v>
      </c>
    </row>
    <row r="92" ht="13.5" customHeight="1" spans="1:12">
      <c r="A92" s="9" t="s">
        <v>36</v>
      </c>
      <c r="B92" s="111" t="s">
        <v>40</v>
      </c>
      <c r="C92" s="12"/>
      <c r="D92" s="12" t="s">
        <v>224</v>
      </c>
      <c r="E92" s="12" t="s">
        <v>416</v>
      </c>
      <c r="F92" s="12" t="s">
        <v>246</v>
      </c>
      <c r="G92" s="12"/>
      <c r="H92" s="12" t="s">
        <v>314</v>
      </c>
      <c r="I92" s="12" t="s">
        <v>297</v>
      </c>
      <c r="J92" s="22">
        <v>1</v>
      </c>
      <c r="K92" s="25">
        <v>0.5</v>
      </c>
      <c r="L92" s="22">
        <v>0.5</v>
      </c>
    </row>
    <row r="93" ht="13.5" customHeight="1" spans="1:12">
      <c r="A93" s="12" t="s">
        <v>69</v>
      </c>
      <c r="B93" s="111" t="s">
        <v>70</v>
      </c>
      <c r="C93" s="12"/>
      <c r="D93" s="12" t="s">
        <v>222</v>
      </c>
      <c r="E93" s="12" t="s">
        <v>417</v>
      </c>
      <c r="F93" s="12" t="s">
        <v>381</v>
      </c>
      <c r="G93" s="12"/>
      <c r="H93" s="12" t="s">
        <v>334</v>
      </c>
      <c r="I93" s="12">
        <v>1</v>
      </c>
      <c r="J93" s="22">
        <v>3.5</v>
      </c>
      <c r="K93" s="12">
        <v>1</v>
      </c>
      <c r="L93" s="22">
        <v>3.5</v>
      </c>
    </row>
    <row r="94" ht="13.5" customHeight="1" spans="1:12">
      <c r="A94" s="12" t="s">
        <v>69</v>
      </c>
      <c r="B94" s="111" t="s">
        <v>70</v>
      </c>
      <c r="C94" s="12"/>
      <c r="D94" s="12" t="s">
        <v>222</v>
      </c>
      <c r="E94" s="12" t="s">
        <v>418</v>
      </c>
      <c r="F94" s="12" t="s">
        <v>381</v>
      </c>
      <c r="G94" s="12"/>
      <c r="H94" s="12" t="s">
        <v>314</v>
      </c>
      <c r="I94" s="12">
        <v>2</v>
      </c>
      <c r="J94" s="22">
        <v>2</v>
      </c>
      <c r="K94" s="12">
        <v>0.8</v>
      </c>
      <c r="L94" s="22">
        <v>1.6</v>
      </c>
    </row>
    <row r="95" ht="13.5" customHeight="1" spans="1:12">
      <c r="A95" s="12" t="s">
        <v>69</v>
      </c>
      <c r="B95" s="111" t="s">
        <v>70</v>
      </c>
      <c r="C95" s="12"/>
      <c r="D95" s="12" t="s">
        <v>222</v>
      </c>
      <c r="E95" s="12" t="s">
        <v>419</v>
      </c>
      <c r="F95" s="12" t="s">
        <v>379</v>
      </c>
      <c r="G95" s="12"/>
      <c r="H95" s="12" t="s">
        <v>314</v>
      </c>
      <c r="I95" s="12">
        <v>1</v>
      </c>
      <c r="J95" s="22">
        <v>3.5</v>
      </c>
      <c r="K95" s="12">
        <v>1</v>
      </c>
      <c r="L95" s="22">
        <v>3.5</v>
      </c>
    </row>
    <row r="96" ht="13.5" customHeight="1" spans="1:12">
      <c r="A96" s="12" t="s">
        <v>69</v>
      </c>
      <c r="B96" s="111" t="s">
        <v>70</v>
      </c>
      <c r="C96" s="12"/>
      <c r="D96" s="12" t="s">
        <v>224</v>
      </c>
      <c r="E96" s="12" t="s">
        <v>415</v>
      </c>
      <c r="F96" s="12" t="s">
        <v>246</v>
      </c>
      <c r="G96" s="12"/>
      <c r="H96" s="12" t="s">
        <v>314</v>
      </c>
      <c r="I96" s="12" t="s">
        <v>297</v>
      </c>
      <c r="J96" s="22">
        <v>1</v>
      </c>
      <c r="K96" s="12">
        <v>0.5</v>
      </c>
      <c r="L96" s="22">
        <v>0.5</v>
      </c>
    </row>
    <row r="97" ht="13.5" customHeight="1" spans="1:12">
      <c r="A97" s="12" t="s">
        <v>69</v>
      </c>
      <c r="B97" s="111" t="s">
        <v>70</v>
      </c>
      <c r="C97" s="12"/>
      <c r="D97" s="12" t="s">
        <v>224</v>
      </c>
      <c r="E97" s="12" t="s">
        <v>420</v>
      </c>
      <c r="F97" s="12" t="s">
        <v>246</v>
      </c>
      <c r="G97" s="12"/>
      <c r="H97" s="12" t="s">
        <v>334</v>
      </c>
      <c r="I97" s="12" t="s">
        <v>297</v>
      </c>
      <c r="J97" s="22">
        <v>1</v>
      </c>
      <c r="K97" s="12">
        <v>0.5</v>
      </c>
      <c r="L97" s="22">
        <v>0.5</v>
      </c>
    </row>
    <row r="98" ht="13.5" customHeight="1" spans="1:12">
      <c r="A98" s="12" t="s">
        <v>69</v>
      </c>
      <c r="B98" s="111" t="s">
        <v>70</v>
      </c>
      <c r="C98" s="12"/>
      <c r="D98" s="6" t="s">
        <v>366</v>
      </c>
      <c r="E98" s="8" t="s">
        <v>421</v>
      </c>
      <c r="F98" s="6" t="s">
        <v>243</v>
      </c>
      <c r="G98" s="6" t="s">
        <v>251</v>
      </c>
      <c r="H98" s="6"/>
      <c r="I98" s="6"/>
      <c r="J98" s="20">
        <v>0.8</v>
      </c>
      <c r="K98" s="6"/>
      <c r="L98" s="20">
        <v>0.8</v>
      </c>
    </row>
    <row r="99" ht="13.5" customHeight="1" spans="1:12">
      <c r="A99" s="12" t="s">
        <v>69</v>
      </c>
      <c r="B99" s="111" t="s">
        <v>70</v>
      </c>
      <c r="C99" s="12"/>
      <c r="D99" s="6" t="s">
        <v>366</v>
      </c>
      <c r="E99" s="8" t="s">
        <v>421</v>
      </c>
      <c r="F99" s="6" t="s">
        <v>243</v>
      </c>
      <c r="G99" s="6" t="s">
        <v>280</v>
      </c>
      <c r="H99" s="6"/>
      <c r="I99" s="6"/>
      <c r="J99" s="20">
        <v>0.8</v>
      </c>
      <c r="K99" s="6"/>
      <c r="L99" s="20">
        <v>0.8</v>
      </c>
    </row>
    <row r="100" ht="13.5" customHeight="1" spans="1:12">
      <c r="A100" s="12" t="s">
        <v>69</v>
      </c>
      <c r="B100" s="111" t="s">
        <v>70</v>
      </c>
      <c r="C100" s="12"/>
      <c r="D100" s="6" t="s">
        <v>366</v>
      </c>
      <c r="E100" s="8" t="s">
        <v>422</v>
      </c>
      <c r="F100" s="6" t="s">
        <v>244</v>
      </c>
      <c r="G100" s="6" t="s">
        <v>251</v>
      </c>
      <c r="H100" s="6"/>
      <c r="I100" s="6"/>
      <c r="J100" s="20">
        <v>0.5</v>
      </c>
      <c r="K100" s="6"/>
      <c r="L100" s="20">
        <v>0.5</v>
      </c>
    </row>
    <row r="101" ht="13.5" customHeight="1" spans="1:12">
      <c r="A101" s="12" t="s">
        <v>69</v>
      </c>
      <c r="B101" s="111" t="s">
        <v>70</v>
      </c>
      <c r="C101" s="12"/>
      <c r="D101" s="6" t="s">
        <v>366</v>
      </c>
      <c r="E101" s="8" t="s">
        <v>422</v>
      </c>
      <c r="F101" s="6" t="s">
        <v>244</v>
      </c>
      <c r="G101" s="6" t="s">
        <v>280</v>
      </c>
      <c r="H101" s="6"/>
      <c r="I101" s="6"/>
      <c r="J101" s="20">
        <v>0.5</v>
      </c>
      <c r="K101" s="6"/>
      <c r="L101" s="20">
        <v>0.5</v>
      </c>
    </row>
    <row r="102" ht="13.5" customHeight="1" spans="1:12">
      <c r="A102" s="12" t="s">
        <v>69</v>
      </c>
      <c r="B102" s="10" t="s">
        <v>70</v>
      </c>
      <c r="C102" s="6"/>
      <c r="D102" s="6" t="s">
        <v>222</v>
      </c>
      <c r="E102" s="8" t="s">
        <v>423</v>
      </c>
      <c r="F102" s="6" t="s">
        <v>381</v>
      </c>
      <c r="G102" s="6"/>
      <c r="H102" s="6" t="s">
        <v>329</v>
      </c>
      <c r="I102" s="6">
        <v>6</v>
      </c>
      <c r="J102" s="20">
        <v>2.5</v>
      </c>
      <c r="K102" s="6">
        <v>0.1</v>
      </c>
      <c r="L102" s="20">
        <f>J102*K102</f>
        <v>0.25</v>
      </c>
    </row>
    <row r="103" ht="13.5" customHeight="1" spans="1:12">
      <c r="A103" s="12" t="s">
        <v>69</v>
      </c>
      <c r="B103" s="10" t="s">
        <v>70</v>
      </c>
      <c r="C103" s="6"/>
      <c r="D103" s="6" t="s">
        <v>222</v>
      </c>
      <c r="E103" s="8" t="s">
        <v>423</v>
      </c>
      <c r="F103" s="6" t="s">
        <v>381</v>
      </c>
      <c r="G103" s="6"/>
      <c r="H103" s="6" t="s">
        <v>334</v>
      </c>
      <c r="I103" s="6">
        <v>4</v>
      </c>
      <c r="J103" s="20">
        <v>3.5</v>
      </c>
      <c r="K103" s="6">
        <v>0.5</v>
      </c>
      <c r="L103" s="20">
        <f>J103*K103</f>
        <v>1.75</v>
      </c>
    </row>
    <row r="104" ht="13.5" customHeight="1" spans="1:12">
      <c r="A104" s="12" t="s">
        <v>69</v>
      </c>
      <c r="B104" s="10" t="s">
        <v>70</v>
      </c>
      <c r="C104" s="6"/>
      <c r="D104" s="6" t="s">
        <v>222</v>
      </c>
      <c r="E104" s="8" t="s">
        <v>424</v>
      </c>
      <c r="F104" s="6" t="s">
        <v>379</v>
      </c>
      <c r="G104" s="6"/>
      <c r="H104" s="6" t="s">
        <v>334</v>
      </c>
      <c r="I104" s="6">
        <v>4</v>
      </c>
      <c r="J104" s="20">
        <f>4.5*1.5</f>
        <v>6.75</v>
      </c>
      <c r="K104" s="6">
        <v>0.5</v>
      </c>
      <c r="L104" s="20">
        <f>J104*K104</f>
        <v>3.375</v>
      </c>
    </row>
    <row r="105" ht="13.5" customHeight="1" spans="1:12">
      <c r="A105" s="12" t="s">
        <v>69</v>
      </c>
      <c r="B105" s="10" t="s">
        <v>70</v>
      </c>
      <c r="C105" s="6"/>
      <c r="D105" s="6" t="s">
        <v>222</v>
      </c>
      <c r="E105" s="8" t="s">
        <v>425</v>
      </c>
      <c r="F105" s="6" t="s">
        <v>379</v>
      </c>
      <c r="G105" s="6"/>
      <c r="H105" s="6" t="s">
        <v>314</v>
      </c>
      <c r="I105" s="6">
        <v>1</v>
      </c>
      <c r="J105" s="20">
        <f>3.5*1.5</f>
        <v>5.25</v>
      </c>
      <c r="K105" s="6">
        <v>1</v>
      </c>
      <c r="L105" s="20">
        <f>3.5*1.5</f>
        <v>5.25</v>
      </c>
    </row>
    <row r="106" ht="13.5" customHeight="1" spans="1:12">
      <c r="A106" s="12" t="s">
        <v>134</v>
      </c>
      <c r="B106" s="10" t="s">
        <v>143</v>
      </c>
      <c r="C106" s="6"/>
      <c r="D106" s="6" t="s">
        <v>222</v>
      </c>
      <c r="E106" s="8" t="s">
        <v>426</v>
      </c>
      <c r="F106" s="6" t="s">
        <v>246</v>
      </c>
      <c r="G106" s="6"/>
      <c r="H106" s="6" t="s">
        <v>329</v>
      </c>
      <c r="I106" s="6"/>
      <c r="J106" s="20">
        <v>1.5</v>
      </c>
      <c r="K106" s="6">
        <v>0.5</v>
      </c>
      <c r="L106" s="20">
        <f>K106*J106</f>
        <v>0.75</v>
      </c>
    </row>
    <row r="107" ht="13.5" customHeight="1" spans="1:12">
      <c r="A107" s="10" t="s">
        <v>168</v>
      </c>
      <c r="B107" s="111" t="s">
        <v>173</v>
      </c>
      <c r="C107" s="10"/>
      <c r="D107" s="15" t="s">
        <v>222</v>
      </c>
      <c r="E107" s="14" t="s">
        <v>427</v>
      </c>
      <c r="F107" s="15" t="s">
        <v>381</v>
      </c>
      <c r="G107" s="15" t="s">
        <v>280</v>
      </c>
      <c r="H107" s="15" t="s">
        <v>329</v>
      </c>
      <c r="I107" s="15" t="s">
        <v>297</v>
      </c>
      <c r="J107" s="14">
        <v>2.5</v>
      </c>
      <c r="K107" s="21">
        <v>0.6</v>
      </c>
      <c r="L107" s="14">
        <v>1.5</v>
      </c>
    </row>
    <row r="108" ht="13.5" customHeight="1" spans="1:12">
      <c r="A108" s="12" t="s">
        <v>6</v>
      </c>
      <c r="B108" s="10" t="s">
        <v>7</v>
      </c>
      <c r="C108" s="6"/>
      <c r="D108" s="6" t="s">
        <v>222</v>
      </c>
      <c r="E108" s="8" t="s">
        <v>402</v>
      </c>
      <c r="F108" s="6"/>
      <c r="G108" s="6" t="s">
        <v>251</v>
      </c>
      <c r="H108" s="6"/>
      <c r="I108" s="6" t="s">
        <v>428</v>
      </c>
      <c r="J108" s="20">
        <v>0.75</v>
      </c>
      <c r="K108" s="6">
        <v>0.6</v>
      </c>
      <c r="L108" s="20">
        <v>0.45</v>
      </c>
    </row>
    <row r="109" ht="13.5" customHeight="1" spans="1:12">
      <c r="A109" s="12" t="s">
        <v>6</v>
      </c>
      <c r="B109" s="10" t="s">
        <v>7</v>
      </c>
      <c r="C109" s="6"/>
      <c r="D109" s="6" t="s">
        <v>223</v>
      </c>
      <c r="E109" s="8" t="s">
        <v>429</v>
      </c>
      <c r="F109" s="6"/>
      <c r="G109" s="6" t="s">
        <v>280</v>
      </c>
      <c r="H109" s="6" t="s">
        <v>430</v>
      </c>
      <c r="I109" s="6"/>
      <c r="J109" s="20">
        <v>0.5</v>
      </c>
      <c r="K109" s="6">
        <v>1</v>
      </c>
      <c r="L109" s="20">
        <v>0.5</v>
      </c>
    </row>
    <row r="110" ht="13.5" customHeight="1" spans="1:12">
      <c r="A110" s="12" t="s">
        <v>6</v>
      </c>
      <c r="B110" s="10" t="s">
        <v>7</v>
      </c>
      <c r="C110" s="6"/>
      <c r="D110" s="6" t="s">
        <v>223</v>
      </c>
      <c r="E110" s="8" t="s">
        <v>386</v>
      </c>
      <c r="F110" s="6"/>
      <c r="G110" s="6" t="s">
        <v>251</v>
      </c>
      <c r="H110" s="6" t="s">
        <v>396</v>
      </c>
      <c r="I110" s="6"/>
      <c r="J110" s="20">
        <v>0.5</v>
      </c>
      <c r="K110" s="6">
        <v>1</v>
      </c>
      <c r="L110" s="20">
        <v>0.5</v>
      </c>
    </row>
    <row r="111" ht="13.5" customHeight="1" spans="1:12">
      <c r="A111" s="12" t="s">
        <v>6</v>
      </c>
      <c r="B111" s="10" t="s">
        <v>7</v>
      </c>
      <c r="C111" s="6"/>
      <c r="D111" s="6" t="s">
        <v>224</v>
      </c>
      <c r="E111" s="8" t="s">
        <v>431</v>
      </c>
      <c r="F111" s="6" t="s">
        <v>246</v>
      </c>
      <c r="G111" s="6" t="s">
        <v>251</v>
      </c>
      <c r="H111" s="6" t="s">
        <v>416</v>
      </c>
      <c r="I111" s="6" t="s">
        <v>432</v>
      </c>
      <c r="J111" s="20">
        <v>1</v>
      </c>
      <c r="K111" s="6">
        <v>0.5</v>
      </c>
      <c r="L111" s="20">
        <v>0.5</v>
      </c>
    </row>
    <row r="112" ht="13.5" customHeight="1" spans="1:12">
      <c r="A112" s="12" t="s">
        <v>6</v>
      </c>
      <c r="B112" s="10" t="s">
        <v>7</v>
      </c>
      <c r="C112" s="6"/>
      <c r="D112" s="6" t="s">
        <v>224</v>
      </c>
      <c r="E112" s="8" t="s">
        <v>431</v>
      </c>
      <c r="F112" s="6" t="s">
        <v>246</v>
      </c>
      <c r="G112" s="6" t="s">
        <v>251</v>
      </c>
      <c r="H112" s="6" t="s">
        <v>329</v>
      </c>
      <c r="I112" s="6" t="s">
        <v>432</v>
      </c>
      <c r="J112" s="20">
        <v>1</v>
      </c>
      <c r="K112" s="6">
        <v>0.5</v>
      </c>
      <c r="L112" s="20">
        <v>0.5</v>
      </c>
    </row>
    <row r="113" ht="13.5" customHeight="1" spans="1:12">
      <c r="A113" s="12" t="s">
        <v>6</v>
      </c>
      <c r="B113" s="10" t="s">
        <v>7</v>
      </c>
      <c r="C113" s="6"/>
      <c r="D113" s="6" t="s">
        <v>224</v>
      </c>
      <c r="E113" s="8" t="s">
        <v>433</v>
      </c>
      <c r="F113" s="6" t="s">
        <v>246</v>
      </c>
      <c r="G113" s="6" t="s">
        <v>280</v>
      </c>
      <c r="H113" s="24" t="s">
        <v>416</v>
      </c>
      <c r="I113" s="6" t="s">
        <v>335</v>
      </c>
      <c r="J113" s="20">
        <v>1</v>
      </c>
      <c r="K113" s="6">
        <v>0.8</v>
      </c>
      <c r="L113" s="20">
        <v>0.8</v>
      </c>
    </row>
    <row r="114" ht="13.5" customHeight="1" spans="1:12">
      <c r="A114" s="9" t="s">
        <v>6</v>
      </c>
      <c r="B114" s="111" t="s">
        <v>7</v>
      </c>
      <c r="C114" s="11"/>
      <c r="D114" s="6" t="s">
        <v>366</v>
      </c>
      <c r="E114" s="8" t="s">
        <v>434</v>
      </c>
      <c r="F114" s="6" t="s">
        <v>244</v>
      </c>
      <c r="G114" s="6" t="s">
        <v>251</v>
      </c>
      <c r="H114" s="6"/>
      <c r="I114" s="6"/>
      <c r="J114" s="20">
        <v>0.7</v>
      </c>
      <c r="K114" s="6">
        <v>1</v>
      </c>
      <c r="L114" s="20">
        <v>0.7</v>
      </c>
    </row>
    <row r="115" ht="13.5" customHeight="1" spans="1:12">
      <c r="A115" s="9" t="s">
        <v>6</v>
      </c>
      <c r="B115" s="111" t="s">
        <v>7</v>
      </c>
      <c r="C115" s="11"/>
      <c r="D115" s="6" t="s">
        <v>366</v>
      </c>
      <c r="E115" s="8" t="s">
        <v>435</v>
      </c>
      <c r="F115" s="6" t="s">
        <v>243</v>
      </c>
      <c r="G115" s="6" t="s">
        <v>280</v>
      </c>
      <c r="H115" s="6"/>
      <c r="I115" s="6"/>
      <c r="J115" s="20">
        <v>1</v>
      </c>
      <c r="K115" s="6">
        <v>1</v>
      </c>
      <c r="L115" s="20">
        <v>1</v>
      </c>
    </row>
    <row r="116" ht="13.5" customHeight="1" spans="1:12">
      <c r="A116" s="9" t="s">
        <v>6</v>
      </c>
      <c r="B116" s="111" t="s">
        <v>7</v>
      </c>
      <c r="C116" s="11"/>
      <c r="D116" s="6" t="s">
        <v>222</v>
      </c>
      <c r="E116" s="8" t="s">
        <v>436</v>
      </c>
      <c r="F116" s="6" t="s">
        <v>295</v>
      </c>
      <c r="G116" s="6" t="s">
        <v>251</v>
      </c>
      <c r="H116" s="6" t="s">
        <v>334</v>
      </c>
      <c r="I116" s="6"/>
      <c r="J116" s="20">
        <v>2</v>
      </c>
      <c r="K116" s="6">
        <v>1</v>
      </c>
      <c r="L116" s="20">
        <v>2</v>
      </c>
    </row>
    <row r="117" ht="13.5" customHeight="1" spans="1:12">
      <c r="A117" s="9" t="s">
        <v>6</v>
      </c>
      <c r="B117" s="111" t="s">
        <v>7</v>
      </c>
      <c r="C117" s="11"/>
      <c r="D117" s="6" t="s">
        <v>222</v>
      </c>
      <c r="E117" s="8" t="s">
        <v>437</v>
      </c>
      <c r="F117" s="6" t="s">
        <v>381</v>
      </c>
      <c r="G117" s="6" t="s">
        <v>251</v>
      </c>
      <c r="H117" s="6" t="s">
        <v>329</v>
      </c>
      <c r="I117" s="6"/>
      <c r="J117" s="20">
        <v>2.5</v>
      </c>
      <c r="K117" s="6">
        <v>1</v>
      </c>
      <c r="L117" s="20">
        <v>2.5</v>
      </c>
    </row>
    <row r="118" ht="13.5" customHeight="1" spans="1:12">
      <c r="A118" s="9" t="s">
        <v>6</v>
      </c>
      <c r="B118" s="111" t="s">
        <v>7</v>
      </c>
      <c r="C118" s="11"/>
      <c r="D118" s="6" t="s">
        <v>222</v>
      </c>
      <c r="E118" s="8" t="s">
        <v>438</v>
      </c>
      <c r="F118" s="6" t="s">
        <v>381</v>
      </c>
      <c r="G118" s="6" t="s">
        <v>251</v>
      </c>
      <c r="H118" s="6" t="s">
        <v>439</v>
      </c>
      <c r="I118" s="6" t="s">
        <v>335</v>
      </c>
      <c r="J118" s="20">
        <v>4</v>
      </c>
      <c r="K118" s="6">
        <v>1</v>
      </c>
      <c r="L118" s="20">
        <v>4</v>
      </c>
    </row>
    <row r="119" ht="13.5" customHeight="1" spans="1:12">
      <c r="A119" s="9" t="s">
        <v>6</v>
      </c>
      <c r="B119" s="111" t="s">
        <v>7</v>
      </c>
      <c r="C119" s="11"/>
      <c r="D119" s="6" t="s">
        <v>222</v>
      </c>
      <c r="E119" s="8" t="s">
        <v>440</v>
      </c>
      <c r="F119" s="6" t="s">
        <v>246</v>
      </c>
      <c r="G119" s="6" t="s">
        <v>280</v>
      </c>
      <c r="H119" s="6" t="s">
        <v>314</v>
      </c>
      <c r="I119" s="6" t="s">
        <v>335</v>
      </c>
      <c r="J119" s="20">
        <v>1</v>
      </c>
      <c r="K119" s="6">
        <v>1</v>
      </c>
      <c r="L119" s="20">
        <v>1</v>
      </c>
    </row>
    <row r="120" ht="13.5" customHeight="1" spans="1:12">
      <c r="A120" s="9" t="s">
        <v>6</v>
      </c>
      <c r="B120" s="111" t="s">
        <v>7</v>
      </c>
      <c r="C120" s="11"/>
      <c r="D120" s="6" t="s">
        <v>222</v>
      </c>
      <c r="E120" s="8" t="s">
        <v>440</v>
      </c>
      <c r="F120" s="6" t="s">
        <v>246</v>
      </c>
      <c r="G120" s="6" t="s">
        <v>280</v>
      </c>
      <c r="H120" s="6" t="s">
        <v>314</v>
      </c>
      <c r="I120" s="6" t="s">
        <v>327</v>
      </c>
      <c r="J120" s="20">
        <v>1</v>
      </c>
      <c r="K120" s="6">
        <v>0.8</v>
      </c>
      <c r="L120" s="20">
        <v>0.8</v>
      </c>
    </row>
    <row r="121" ht="13.5" customHeight="1" spans="1:12">
      <c r="A121" s="9" t="s">
        <v>6</v>
      </c>
      <c r="B121" s="111" t="s">
        <v>7</v>
      </c>
      <c r="C121" s="11"/>
      <c r="D121" s="6" t="s">
        <v>222</v>
      </c>
      <c r="E121" s="8" t="s">
        <v>441</v>
      </c>
      <c r="F121" s="6" t="s">
        <v>246</v>
      </c>
      <c r="G121" s="6" t="s">
        <v>280</v>
      </c>
      <c r="H121" s="6" t="s">
        <v>409</v>
      </c>
      <c r="I121" s="6"/>
      <c r="J121" s="20">
        <v>1.5</v>
      </c>
      <c r="K121" s="6">
        <v>0.9</v>
      </c>
      <c r="L121" s="20">
        <v>1.35</v>
      </c>
    </row>
    <row r="122" ht="13.5" customHeight="1" spans="1:12">
      <c r="A122" s="9" t="s">
        <v>6</v>
      </c>
      <c r="B122" s="111" t="s">
        <v>7</v>
      </c>
      <c r="C122" s="11"/>
      <c r="D122" s="6" t="s">
        <v>222</v>
      </c>
      <c r="E122" s="8" t="s">
        <v>442</v>
      </c>
      <c r="F122" s="6" t="s">
        <v>379</v>
      </c>
      <c r="G122" s="6" t="s">
        <v>280</v>
      </c>
      <c r="H122" s="6" t="s">
        <v>314</v>
      </c>
      <c r="I122" s="6"/>
      <c r="J122" s="20">
        <v>3.5</v>
      </c>
      <c r="K122" s="6">
        <v>1</v>
      </c>
      <c r="L122" s="20">
        <v>3.5</v>
      </c>
    </row>
    <row r="123" ht="13.5" customHeight="1" spans="1:12">
      <c r="A123" s="9" t="s">
        <v>6</v>
      </c>
      <c r="B123" s="111" t="s">
        <v>7</v>
      </c>
      <c r="C123" s="11"/>
      <c r="D123" s="6" t="s">
        <v>222</v>
      </c>
      <c r="E123" s="8" t="s">
        <v>443</v>
      </c>
      <c r="F123" s="6" t="s">
        <v>246</v>
      </c>
      <c r="G123" s="6" t="s">
        <v>280</v>
      </c>
      <c r="H123" s="6" t="s">
        <v>314</v>
      </c>
      <c r="I123" s="6" t="s">
        <v>335</v>
      </c>
      <c r="J123" s="20">
        <v>1</v>
      </c>
      <c r="K123" s="6">
        <v>1</v>
      </c>
      <c r="L123" s="20">
        <v>1</v>
      </c>
    </row>
    <row r="124" ht="13.5" customHeight="1" spans="1:12">
      <c r="A124" s="9" t="s">
        <v>36</v>
      </c>
      <c r="B124" s="111" t="s">
        <v>38</v>
      </c>
      <c r="C124" s="11"/>
      <c r="D124" s="6" t="s">
        <v>222</v>
      </c>
      <c r="E124" s="8" t="s">
        <v>444</v>
      </c>
      <c r="F124" s="6" t="s">
        <v>381</v>
      </c>
      <c r="G124" s="6"/>
      <c r="H124" s="6" t="s">
        <v>329</v>
      </c>
      <c r="I124" s="6">
        <v>2</v>
      </c>
      <c r="J124" s="20">
        <v>2.5</v>
      </c>
      <c r="K124" s="6">
        <v>0.8</v>
      </c>
      <c r="L124" s="20">
        <f>K124*J124</f>
        <v>2</v>
      </c>
    </row>
    <row r="125" ht="13.5" customHeight="1" spans="1:12">
      <c r="A125" s="9" t="s">
        <v>36</v>
      </c>
      <c r="B125" s="111" t="s">
        <v>38</v>
      </c>
      <c r="C125" s="11"/>
      <c r="D125" s="6" t="s">
        <v>222</v>
      </c>
      <c r="E125" s="8" t="s">
        <v>445</v>
      </c>
      <c r="F125" s="6" t="s">
        <v>381</v>
      </c>
      <c r="G125" s="6"/>
      <c r="H125" s="6" t="s">
        <v>314</v>
      </c>
      <c r="I125" s="6">
        <v>5</v>
      </c>
      <c r="J125" s="20">
        <v>2</v>
      </c>
      <c r="K125" s="6">
        <v>0.5</v>
      </c>
      <c r="L125" s="20">
        <v>1</v>
      </c>
    </row>
    <row r="126" ht="13.5" customHeight="1" spans="1:12">
      <c r="A126" s="9" t="s">
        <v>36</v>
      </c>
      <c r="B126" s="111" t="s">
        <v>38</v>
      </c>
      <c r="C126" s="11"/>
      <c r="D126" s="6" t="s">
        <v>222</v>
      </c>
      <c r="E126" s="8" t="s">
        <v>446</v>
      </c>
      <c r="F126" s="6" t="s">
        <v>246</v>
      </c>
      <c r="G126" s="6"/>
      <c r="H126" s="6"/>
      <c r="I126" s="6"/>
      <c r="J126" s="20">
        <v>0.2</v>
      </c>
      <c r="K126" s="6"/>
      <c r="L126" s="20">
        <v>0.2</v>
      </c>
    </row>
    <row r="127" ht="13.5" customHeight="1" spans="1:12">
      <c r="A127" s="9" t="s">
        <v>36</v>
      </c>
      <c r="B127" s="111" t="s">
        <v>38</v>
      </c>
      <c r="C127" s="11"/>
      <c r="D127" s="6" t="s">
        <v>223</v>
      </c>
      <c r="E127" s="12" t="s">
        <v>447</v>
      </c>
      <c r="F127" s="6"/>
      <c r="G127" s="6"/>
      <c r="H127" s="6"/>
      <c r="I127" s="6"/>
      <c r="J127" s="20">
        <v>1</v>
      </c>
      <c r="K127" s="6"/>
      <c r="L127" s="20">
        <v>1</v>
      </c>
    </row>
    <row r="128" ht="13.5" customHeight="1" spans="1:12">
      <c r="A128" s="9" t="s">
        <v>36</v>
      </c>
      <c r="B128" s="111" t="s">
        <v>38</v>
      </c>
      <c r="C128" s="11"/>
      <c r="D128" s="6" t="s">
        <v>222</v>
      </c>
      <c r="E128" s="8" t="s">
        <v>448</v>
      </c>
      <c r="F128" s="6" t="s">
        <v>379</v>
      </c>
      <c r="G128" s="6"/>
      <c r="H128" s="6" t="s">
        <v>334</v>
      </c>
      <c r="I128" s="6">
        <v>2</v>
      </c>
      <c r="J128" s="20">
        <v>4.5</v>
      </c>
      <c r="K128" s="6">
        <v>0.8</v>
      </c>
      <c r="L128" s="20">
        <f>K128*J128</f>
        <v>3.6</v>
      </c>
    </row>
    <row r="129" ht="13.5" customHeight="1" spans="1:12">
      <c r="A129" s="9" t="s">
        <v>101</v>
      </c>
      <c r="B129" s="111" t="s">
        <v>103</v>
      </c>
      <c r="C129" s="11"/>
      <c r="D129" s="6" t="s">
        <v>222</v>
      </c>
      <c r="E129" s="8" t="s">
        <v>449</v>
      </c>
      <c r="F129" s="6" t="s">
        <v>381</v>
      </c>
      <c r="G129" s="6"/>
      <c r="H129" s="6" t="s">
        <v>314</v>
      </c>
      <c r="I129" s="6">
        <v>1</v>
      </c>
      <c r="J129" s="20">
        <v>2</v>
      </c>
      <c r="K129" s="6"/>
      <c r="L129" s="20">
        <v>2</v>
      </c>
    </row>
    <row r="130" ht="13.5" customHeight="1" spans="1:12">
      <c r="A130" s="9" t="s">
        <v>101</v>
      </c>
      <c r="B130" s="111" t="s">
        <v>103</v>
      </c>
      <c r="C130" s="11"/>
      <c r="D130" s="6" t="s">
        <v>222</v>
      </c>
      <c r="E130" s="8" t="s">
        <v>450</v>
      </c>
      <c r="F130" s="6" t="s">
        <v>379</v>
      </c>
      <c r="G130" s="6"/>
      <c r="H130" s="6" t="s">
        <v>334</v>
      </c>
      <c r="I130" s="6">
        <v>4</v>
      </c>
      <c r="J130" s="20">
        <v>4.5</v>
      </c>
      <c r="K130" s="6">
        <v>0.5</v>
      </c>
      <c r="L130" s="20">
        <f>K130*J130</f>
        <v>2.25</v>
      </c>
    </row>
    <row r="131" ht="13.5" customHeight="1" spans="1:12">
      <c r="A131" s="9" t="s">
        <v>101</v>
      </c>
      <c r="B131" s="111" t="s">
        <v>103</v>
      </c>
      <c r="C131" s="11"/>
      <c r="D131" s="6" t="s">
        <v>222</v>
      </c>
      <c r="E131" s="8" t="s">
        <v>441</v>
      </c>
      <c r="F131" s="6" t="s">
        <v>246</v>
      </c>
      <c r="G131" s="6"/>
      <c r="H131" s="6" t="s">
        <v>334</v>
      </c>
      <c r="I131" s="6"/>
      <c r="J131" s="20">
        <v>2</v>
      </c>
      <c r="K131" s="6">
        <v>0.9</v>
      </c>
      <c r="L131" s="20">
        <v>1.8</v>
      </c>
    </row>
    <row r="132" ht="13.5" customHeight="1" spans="1:12">
      <c r="A132" s="9" t="s">
        <v>101</v>
      </c>
      <c r="B132" s="111" t="s">
        <v>103</v>
      </c>
      <c r="C132" s="11"/>
      <c r="D132" s="6" t="s">
        <v>223</v>
      </c>
      <c r="E132" s="14" t="s">
        <v>370</v>
      </c>
      <c r="F132" s="6"/>
      <c r="G132" s="6"/>
      <c r="H132" s="6"/>
      <c r="I132" s="6"/>
      <c r="J132" s="20">
        <v>482</v>
      </c>
      <c r="K132" s="6"/>
      <c r="L132" s="20">
        <f>J132/600</f>
        <v>0.803333333333333</v>
      </c>
    </row>
    <row r="133" ht="13.5" customHeight="1" spans="1:12">
      <c r="A133" s="9" t="s">
        <v>101</v>
      </c>
      <c r="B133" s="111" t="s">
        <v>103</v>
      </c>
      <c r="C133" s="11"/>
      <c r="D133" s="6" t="s">
        <v>222</v>
      </c>
      <c r="E133" s="8" t="s">
        <v>451</v>
      </c>
      <c r="F133" s="6"/>
      <c r="G133" s="6"/>
      <c r="H133" s="6"/>
      <c r="I133" s="6"/>
      <c r="J133" s="20">
        <v>2</v>
      </c>
      <c r="K133" s="6"/>
      <c r="L133" s="20">
        <v>2</v>
      </c>
    </row>
    <row r="134" ht="13.5" customHeight="1" spans="1:12">
      <c r="A134" s="9" t="s">
        <v>36</v>
      </c>
      <c r="B134" s="111" t="s">
        <v>56</v>
      </c>
      <c r="C134" s="11"/>
      <c r="D134" s="6" t="s">
        <v>224</v>
      </c>
      <c r="E134" s="8" t="s">
        <v>452</v>
      </c>
      <c r="F134" s="6" t="s">
        <v>248</v>
      </c>
      <c r="G134" s="6"/>
      <c r="H134" s="6" t="s">
        <v>334</v>
      </c>
      <c r="I134" s="6">
        <v>6</v>
      </c>
      <c r="J134" s="20">
        <v>0.5</v>
      </c>
      <c r="K134" s="6">
        <v>0.5</v>
      </c>
      <c r="L134" s="20">
        <v>0.25</v>
      </c>
    </row>
    <row r="135" ht="13.5" customHeight="1" spans="1:12">
      <c r="A135" s="9" t="s">
        <v>36</v>
      </c>
      <c r="B135" s="111" t="s">
        <v>56</v>
      </c>
      <c r="C135" s="11"/>
      <c r="D135" s="6" t="s">
        <v>224</v>
      </c>
      <c r="E135" s="8" t="s">
        <v>453</v>
      </c>
      <c r="F135" s="6" t="s">
        <v>246</v>
      </c>
      <c r="G135" s="6"/>
      <c r="H135" s="6"/>
      <c r="I135" s="6"/>
      <c r="J135" s="20">
        <v>1</v>
      </c>
      <c r="K135" s="6">
        <v>0.5</v>
      </c>
      <c r="L135" s="20">
        <v>0.5</v>
      </c>
    </row>
    <row r="136" ht="13.5" customHeight="1" spans="1:12">
      <c r="A136" s="9" t="s">
        <v>36</v>
      </c>
      <c r="B136" s="111" t="s">
        <v>56</v>
      </c>
      <c r="C136" s="11"/>
      <c r="D136" s="6" t="s">
        <v>223</v>
      </c>
      <c r="E136" s="14" t="s">
        <v>370</v>
      </c>
      <c r="F136" s="6"/>
      <c r="G136" s="6"/>
      <c r="H136" s="6"/>
      <c r="I136" s="6"/>
      <c r="J136" s="20">
        <v>430</v>
      </c>
      <c r="K136" s="6"/>
      <c r="L136" s="20">
        <f>J136/600</f>
        <v>0.716666666666667</v>
      </c>
    </row>
    <row r="137" ht="13.5" customHeight="1" spans="1:12">
      <c r="A137" s="9" t="s">
        <v>69</v>
      </c>
      <c r="B137" s="111" t="s">
        <v>75</v>
      </c>
      <c r="C137" s="11"/>
      <c r="D137" s="6" t="s">
        <v>222</v>
      </c>
      <c r="E137" s="8" t="s">
        <v>454</v>
      </c>
      <c r="F137" s="6" t="s">
        <v>381</v>
      </c>
      <c r="G137" s="6"/>
      <c r="H137" s="6" t="s">
        <v>314</v>
      </c>
      <c r="I137" s="6">
        <v>1</v>
      </c>
      <c r="J137" s="20">
        <v>2</v>
      </c>
      <c r="K137" s="6"/>
      <c r="L137" s="20">
        <v>2</v>
      </c>
    </row>
    <row r="138" ht="13.5" customHeight="1" spans="1:12">
      <c r="A138" s="9" t="s">
        <v>69</v>
      </c>
      <c r="B138" s="111" t="s">
        <v>75</v>
      </c>
      <c r="C138" s="11"/>
      <c r="D138" s="6" t="s">
        <v>222</v>
      </c>
      <c r="E138" s="8" t="s">
        <v>455</v>
      </c>
      <c r="F138" s="6" t="s">
        <v>246</v>
      </c>
      <c r="G138" s="6"/>
      <c r="H138" s="6" t="s">
        <v>314</v>
      </c>
      <c r="I138" s="6">
        <v>1</v>
      </c>
      <c r="J138" s="20">
        <v>1</v>
      </c>
      <c r="K138" s="6"/>
      <c r="L138" s="20">
        <v>1</v>
      </c>
    </row>
    <row r="139" ht="13.5" customHeight="1" spans="1:12">
      <c r="A139" s="9" t="s">
        <v>69</v>
      </c>
      <c r="B139" s="111" t="s">
        <v>75</v>
      </c>
      <c r="C139" s="11"/>
      <c r="D139" s="6" t="s">
        <v>222</v>
      </c>
      <c r="E139" s="8" t="s">
        <v>450</v>
      </c>
      <c r="F139" s="6" t="s">
        <v>379</v>
      </c>
      <c r="G139" s="6"/>
      <c r="H139" s="6" t="s">
        <v>334</v>
      </c>
      <c r="I139" s="6">
        <v>1</v>
      </c>
      <c r="J139" s="20">
        <v>4.5</v>
      </c>
      <c r="K139" s="6"/>
      <c r="L139" s="20">
        <v>4.5</v>
      </c>
    </row>
    <row r="140" ht="13.5" customHeight="1" spans="1:12">
      <c r="A140" s="9" t="s">
        <v>69</v>
      </c>
      <c r="B140" s="111" t="s">
        <v>75</v>
      </c>
      <c r="C140" s="11"/>
      <c r="D140" s="6" t="s">
        <v>366</v>
      </c>
      <c r="E140" s="8" t="s">
        <v>456</v>
      </c>
      <c r="F140" s="6" t="s">
        <v>244</v>
      </c>
      <c r="G140" s="6" t="s">
        <v>251</v>
      </c>
      <c r="H140" s="6"/>
      <c r="I140" s="6"/>
      <c r="J140" s="20">
        <v>0.7</v>
      </c>
      <c r="K140" s="6"/>
      <c r="L140" s="20">
        <v>0.7</v>
      </c>
    </row>
    <row r="141" ht="13.5" customHeight="1" spans="1:12">
      <c r="A141" s="9" t="s">
        <v>69</v>
      </c>
      <c r="B141" s="111" t="s">
        <v>75</v>
      </c>
      <c r="C141" s="11"/>
      <c r="D141" s="6" t="s">
        <v>366</v>
      </c>
      <c r="E141" s="8" t="s">
        <v>456</v>
      </c>
      <c r="F141" s="6" t="s">
        <v>244</v>
      </c>
      <c r="G141" s="6" t="s">
        <v>280</v>
      </c>
      <c r="H141" s="6"/>
      <c r="I141" s="6"/>
      <c r="J141" s="20">
        <v>0.7</v>
      </c>
      <c r="K141" s="6"/>
      <c r="L141" s="20">
        <v>0.7</v>
      </c>
    </row>
    <row r="142" ht="13.5" customHeight="1" spans="1:12">
      <c r="A142" s="9" t="s">
        <v>134</v>
      </c>
      <c r="B142" s="111" t="s">
        <v>135</v>
      </c>
      <c r="C142" s="11"/>
      <c r="D142" s="6" t="s">
        <v>366</v>
      </c>
      <c r="E142" s="8" t="s">
        <v>457</v>
      </c>
      <c r="F142" s="6" t="s">
        <v>243</v>
      </c>
      <c r="G142" s="6" t="s">
        <v>280</v>
      </c>
      <c r="H142" s="6"/>
      <c r="I142" s="6"/>
      <c r="J142" s="20">
        <v>0.15</v>
      </c>
      <c r="K142" s="6"/>
      <c r="L142" s="20">
        <v>0.15</v>
      </c>
    </row>
    <row r="143" ht="13.5" customHeight="1" spans="1:12">
      <c r="A143" s="9" t="s">
        <v>134</v>
      </c>
      <c r="B143" s="111" t="s">
        <v>135</v>
      </c>
      <c r="C143" s="11"/>
      <c r="D143" s="6" t="s">
        <v>366</v>
      </c>
      <c r="E143" s="8" t="s">
        <v>457</v>
      </c>
      <c r="F143" s="6" t="s">
        <v>244</v>
      </c>
      <c r="G143" s="6" t="s">
        <v>251</v>
      </c>
      <c r="H143" s="6"/>
      <c r="I143" s="6"/>
      <c r="J143" s="20">
        <f>J142/2</f>
        <v>0.075</v>
      </c>
      <c r="K143" s="6"/>
      <c r="L143" s="20">
        <f>L142/2</f>
        <v>0.075</v>
      </c>
    </row>
    <row r="144" ht="13.5" customHeight="1" spans="1:12">
      <c r="A144" s="9" t="s">
        <v>36</v>
      </c>
      <c r="B144" s="111" t="s">
        <v>41</v>
      </c>
      <c r="C144" s="11"/>
      <c r="D144" s="6" t="s">
        <v>223</v>
      </c>
      <c r="E144" s="17" t="s">
        <v>371</v>
      </c>
      <c r="F144" s="6"/>
      <c r="G144" s="6"/>
      <c r="H144" s="6"/>
      <c r="I144" s="6"/>
      <c r="J144" s="20" t="s">
        <v>458</v>
      </c>
      <c r="K144" s="6"/>
      <c r="L144" s="20">
        <v>0.75</v>
      </c>
    </row>
    <row r="145" ht="13.5" customHeight="1" spans="1:12">
      <c r="A145" s="9" t="s">
        <v>36</v>
      </c>
      <c r="B145" s="111" t="s">
        <v>41</v>
      </c>
      <c r="C145" s="11"/>
      <c r="D145" s="6" t="s">
        <v>223</v>
      </c>
      <c r="E145" s="17" t="s">
        <v>371</v>
      </c>
      <c r="F145" s="6"/>
      <c r="G145" s="6"/>
      <c r="H145" s="6"/>
      <c r="I145" s="6"/>
      <c r="J145" s="20" t="s">
        <v>458</v>
      </c>
      <c r="K145" s="6"/>
      <c r="L145" s="20">
        <v>0.75</v>
      </c>
    </row>
    <row r="146" ht="13.5" customHeight="1" spans="1:12">
      <c r="A146" s="9" t="s">
        <v>134</v>
      </c>
      <c r="B146" s="111" t="s">
        <v>149</v>
      </c>
      <c r="C146" s="11"/>
      <c r="D146" s="6" t="s">
        <v>366</v>
      </c>
      <c r="E146" s="8" t="s">
        <v>459</v>
      </c>
      <c r="F146" s="6" t="s">
        <v>243</v>
      </c>
      <c r="G146" s="6" t="s">
        <v>280</v>
      </c>
      <c r="H146" s="6"/>
      <c r="I146" s="6"/>
      <c r="J146" s="20">
        <v>0.8</v>
      </c>
      <c r="K146" s="6"/>
      <c r="L146" s="20">
        <v>0.8</v>
      </c>
    </row>
    <row r="147" ht="13.5" customHeight="1" spans="1:12">
      <c r="A147" s="9" t="s">
        <v>134</v>
      </c>
      <c r="B147" s="111" t="s">
        <v>149</v>
      </c>
      <c r="C147" s="11"/>
      <c r="D147" s="6" t="s">
        <v>366</v>
      </c>
      <c r="E147" s="8" t="s">
        <v>459</v>
      </c>
      <c r="F147" s="6" t="s">
        <v>243</v>
      </c>
      <c r="G147" s="6" t="s">
        <v>251</v>
      </c>
      <c r="H147" s="6"/>
      <c r="I147" s="6"/>
      <c r="J147" s="20">
        <v>0.8</v>
      </c>
      <c r="K147" s="6"/>
      <c r="L147" s="20">
        <v>0.8</v>
      </c>
    </row>
    <row r="148" ht="13.5" customHeight="1" spans="1:12">
      <c r="A148" s="12" t="s">
        <v>134</v>
      </c>
      <c r="B148" s="10" t="s">
        <v>149</v>
      </c>
      <c r="C148" s="6"/>
      <c r="D148" s="6" t="s">
        <v>222</v>
      </c>
      <c r="E148" s="8" t="s">
        <v>383</v>
      </c>
      <c r="F148" s="6" t="s">
        <v>246</v>
      </c>
      <c r="G148" s="6"/>
      <c r="H148" s="6" t="s">
        <v>314</v>
      </c>
      <c r="I148" s="6">
        <v>2</v>
      </c>
      <c r="J148" s="20">
        <v>1</v>
      </c>
      <c r="K148" s="6">
        <v>0.8</v>
      </c>
      <c r="L148" s="20">
        <v>0.8</v>
      </c>
    </row>
    <row r="149" ht="28" spans="1:12">
      <c r="A149" s="12" t="s">
        <v>69</v>
      </c>
      <c r="B149" s="15" t="s">
        <v>70</v>
      </c>
      <c r="C149" s="6"/>
      <c r="D149" s="6" t="s">
        <v>222</v>
      </c>
      <c r="E149" s="8" t="s">
        <v>460</v>
      </c>
      <c r="F149" s="6" t="s">
        <v>246</v>
      </c>
      <c r="G149" s="6"/>
      <c r="H149" s="6" t="s">
        <v>329</v>
      </c>
      <c r="I149" s="6">
        <v>2</v>
      </c>
      <c r="J149" s="20">
        <v>1.5</v>
      </c>
      <c r="K149" s="6">
        <v>0.8</v>
      </c>
      <c r="L149" s="20">
        <v>1.2</v>
      </c>
    </row>
    <row r="150" ht="28" spans="1:12">
      <c r="A150" s="12" t="s">
        <v>69</v>
      </c>
      <c r="B150" s="15" t="s">
        <v>70</v>
      </c>
      <c r="C150" s="6"/>
      <c r="D150" s="6" t="s">
        <v>222</v>
      </c>
      <c r="E150" s="8" t="s">
        <v>460</v>
      </c>
      <c r="F150" s="6" t="s">
        <v>246</v>
      </c>
      <c r="G150" s="6"/>
      <c r="H150" s="6" t="s">
        <v>329</v>
      </c>
      <c r="I150" s="6">
        <v>2</v>
      </c>
      <c r="J150" s="20">
        <v>1.5</v>
      </c>
      <c r="K150" s="6">
        <v>0.8</v>
      </c>
      <c r="L150" s="20">
        <v>1.2</v>
      </c>
    </row>
    <row r="151" ht="28" spans="1:12">
      <c r="A151" s="12" t="s">
        <v>69</v>
      </c>
      <c r="B151" s="15" t="s">
        <v>70</v>
      </c>
      <c r="C151" s="6"/>
      <c r="D151" s="6" t="s">
        <v>222</v>
      </c>
      <c r="E151" s="8" t="s">
        <v>383</v>
      </c>
      <c r="F151" s="6" t="s">
        <v>246</v>
      </c>
      <c r="G151" s="6"/>
      <c r="H151" s="6" t="s">
        <v>334</v>
      </c>
      <c r="I151" s="6">
        <v>3</v>
      </c>
      <c r="J151" s="20">
        <v>2</v>
      </c>
      <c r="K151" s="6">
        <v>0.6</v>
      </c>
      <c r="L151" s="20" t="s">
        <v>461</v>
      </c>
    </row>
    <row r="152" ht="28" spans="1:12">
      <c r="A152" s="12" t="s">
        <v>69</v>
      </c>
      <c r="B152" s="15" t="s">
        <v>70</v>
      </c>
      <c r="C152" s="6"/>
      <c r="D152" s="6" t="s">
        <v>222</v>
      </c>
      <c r="E152" s="8" t="s">
        <v>383</v>
      </c>
      <c r="F152" s="6" t="s">
        <v>246</v>
      </c>
      <c r="G152" s="6"/>
      <c r="H152" s="6" t="s">
        <v>329</v>
      </c>
      <c r="I152" s="6">
        <v>1</v>
      </c>
      <c r="J152" s="20">
        <v>1.5</v>
      </c>
      <c r="K152" s="6">
        <v>1</v>
      </c>
      <c r="L152" s="20">
        <v>1.5</v>
      </c>
    </row>
    <row r="153" spans="1:12">
      <c r="A153" s="10" t="s">
        <v>101</v>
      </c>
      <c r="B153" s="112" t="s">
        <v>115</v>
      </c>
      <c r="C153" s="15"/>
      <c r="D153" s="15" t="s">
        <v>366</v>
      </c>
      <c r="E153" s="15" t="s">
        <v>388</v>
      </c>
      <c r="F153" s="15" t="s">
        <v>243</v>
      </c>
      <c r="G153" s="15" t="s">
        <v>251</v>
      </c>
      <c r="H153" s="15"/>
      <c r="I153" s="15"/>
      <c r="J153" s="14">
        <v>0.7</v>
      </c>
      <c r="K153" s="21"/>
      <c r="L153" s="14">
        <v>0.7</v>
      </c>
    </row>
    <row r="154" spans="1:12">
      <c r="A154" s="10" t="s">
        <v>101</v>
      </c>
      <c r="B154" s="112" t="s">
        <v>115</v>
      </c>
      <c r="C154" s="15"/>
      <c r="D154" s="15" t="s">
        <v>366</v>
      </c>
      <c r="E154" s="15" t="s">
        <v>388</v>
      </c>
      <c r="F154" s="15" t="s">
        <v>243</v>
      </c>
      <c r="G154" s="15" t="s">
        <v>280</v>
      </c>
      <c r="H154" s="15"/>
      <c r="I154" s="15"/>
      <c r="J154" s="14">
        <v>0.7</v>
      </c>
      <c r="K154" s="21"/>
      <c r="L154" s="14">
        <v>0.7</v>
      </c>
    </row>
    <row r="155" spans="1:12">
      <c r="A155" s="10" t="s">
        <v>134</v>
      </c>
      <c r="B155" s="112" t="s">
        <v>142</v>
      </c>
      <c r="C155" s="10"/>
      <c r="D155" s="15" t="s">
        <v>222</v>
      </c>
      <c r="E155" s="14" t="s">
        <v>462</v>
      </c>
      <c r="F155" s="14" t="s">
        <v>246</v>
      </c>
      <c r="G155" s="14"/>
      <c r="H155" s="14" t="s">
        <v>439</v>
      </c>
      <c r="I155" s="15" t="s">
        <v>297</v>
      </c>
      <c r="J155" s="14">
        <v>2.5</v>
      </c>
      <c r="K155" s="21">
        <v>0.5</v>
      </c>
      <c r="L155" s="14">
        <v>1.25</v>
      </c>
    </row>
    <row r="156" spans="1:12">
      <c r="A156" s="10" t="s">
        <v>134</v>
      </c>
      <c r="B156" s="112" t="s">
        <v>142</v>
      </c>
      <c r="C156" s="10"/>
      <c r="D156" s="15" t="s">
        <v>222</v>
      </c>
      <c r="E156" s="14" t="s">
        <v>463</v>
      </c>
      <c r="F156" s="14" t="s">
        <v>246</v>
      </c>
      <c r="G156" s="14"/>
      <c r="H156" s="14" t="s">
        <v>329</v>
      </c>
      <c r="I156" s="15" t="s">
        <v>297</v>
      </c>
      <c r="J156" s="14">
        <v>1.5</v>
      </c>
      <c r="K156" s="21">
        <v>0.5</v>
      </c>
      <c r="L156" s="14">
        <v>0.75</v>
      </c>
    </row>
    <row r="157" spans="1:12">
      <c r="A157" s="10" t="s">
        <v>134</v>
      </c>
      <c r="B157" s="112" t="s">
        <v>142</v>
      </c>
      <c r="C157" s="15"/>
      <c r="D157" s="15" t="s">
        <v>366</v>
      </c>
      <c r="E157" s="15" t="s">
        <v>368</v>
      </c>
      <c r="F157" s="15" t="s">
        <v>244</v>
      </c>
      <c r="G157" s="15" t="s">
        <v>251</v>
      </c>
      <c r="H157" s="15"/>
      <c r="I157" s="10"/>
      <c r="J157" s="14">
        <v>0.3</v>
      </c>
      <c r="K157" s="21"/>
      <c r="L157" s="14">
        <v>0.3</v>
      </c>
    </row>
    <row r="158" spans="1:12">
      <c r="A158" s="10" t="s">
        <v>134</v>
      </c>
      <c r="B158" s="112" t="s">
        <v>142</v>
      </c>
      <c r="C158" s="15"/>
      <c r="D158" s="15" t="s">
        <v>366</v>
      </c>
      <c r="E158" s="15" t="s">
        <v>368</v>
      </c>
      <c r="F158" s="15" t="s">
        <v>243</v>
      </c>
      <c r="G158" s="15" t="s">
        <v>280</v>
      </c>
      <c r="H158" s="15"/>
      <c r="I158" s="10"/>
      <c r="J158" s="14">
        <v>0.5</v>
      </c>
      <c r="K158" s="21"/>
      <c r="L158" s="14">
        <v>0.5</v>
      </c>
    </row>
    <row r="159" spans="1:12">
      <c r="A159" s="10" t="s">
        <v>101</v>
      </c>
      <c r="B159" s="15" t="s">
        <v>131</v>
      </c>
      <c r="C159" s="15"/>
      <c r="D159" s="15" t="s">
        <v>366</v>
      </c>
      <c r="E159" s="14" t="s">
        <v>390</v>
      </c>
      <c r="F159" s="15" t="s">
        <v>464</v>
      </c>
      <c r="G159" s="15" t="s">
        <v>251</v>
      </c>
      <c r="H159" s="15"/>
      <c r="I159" s="15"/>
      <c r="J159" s="14">
        <v>0</v>
      </c>
      <c r="K159" s="21"/>
      <c r="L159" s="14">
        <v>0</v>
      </c>
    </row>
    <row r="160" spans="1:12">
      <c r="A160" s="10" t="s">
        <v>101</v>
      </c>
      <c r="B160" s="15" t="s">
        <v>121</v>
      </c>
      <c r="C160" s="15"/>
      <c r="D160" s="15" t="s">
        <v>366</v>
      </c>
      <c r="E160" s="14" t="s">
        <v>390</v>
      </c>
      <c r="F160" s="15" t="s">
        <v>243</v>
      </c>
      <c r="G160" s="15" t="s">
        <v>280</v>
      </c>
      <c r="H160" s="15"/>
      <c r="I160" s="15"/>
      <c r="J160" s="14">
        <v>0.7</v>
      </c>
      <c r="K160" s="21"/>
      <c r="L160" s="14">
        <v>0.7</v>
      </c>
    </row>
    <row r="161" spans="1:12">
      <c r="A161" s="10" t="s">
        <v>134</v>
      </c>
      <c r="B161" s="15" t="s">
        <v>148</v>
      </c>
      <c r="C161" s="15"/>
      <c r="D161" s="10" t="s">
        <v>222</v>
      </c>
      <c r="E161" s="15" t="s">
        <v>331</v>
      </c>
      <c r="F161" s="15" t="s">
        <v>248</v>
      </c>
      <c r="G161" s="15"/>
      <c r="H161" s="15" t="s">
        <v>314</v>
      </c>
      <c r="I161" s="15"/>
      <c r="J161" s="14">
        <v>0.25</v>
      </c>
      <c r="K161" s="21"/>
      <c r="L161" s="14">
        <v>0.25</v>
      </c>
    </row>
    <row r="162" spans="1:12">
      <c r="A162" s="9" t="s">
        <v>69</v>
      </c>
      <c r="B162" s="112" t="s">
        <v>81</v>
      </c>
      <c r="C162" s="11"/>
      <c r="D162" s="6" t="s">
        <v>366</v>
      </c>
      <c r="E162" s="8" t="s">
        <v>465</v>
      </c>
      <c r="F162" s="6" t="s">
        <v>243</v>
      </c>
      <c r="G162" s="6" t="s">
        <v>251</v>
      </c>
      <c r="H162" s="6"/>
      <c r="I162" s="6"/>
      <c r="J162" s="20">
        <v>0.5</v>
      </c>
      <c r="K162" s="6"/>
      <c r="L162" s="20">
        <v>0.5</v>
      </c>
    </row>
    <row r="163" spans="1:12">
      <c r="A163" s="9" t="s">
        <v>69</v>
      </c>
      <c r="B163" s="112" t="s">
        <v>81</v>
      </c>
      <c r="C163" s="11"/>
      <c r="D163" s="6" t="s">
        <v>366</v>
      </c>
      <c r="E163" s="8" t="s">
        <v>465</v>
      </c>
      <c r="F163" s="6" t="s">
        <v>244</v>
      </c>
      <c r="G163" s="6" t="s">
        <v>280</v>
      </c>
      <c r="H163" s="6"/>
      <c r="I163" s="6"/>
      <c r="J163" s="20">
        <v>0.3</v>
      </c>
      <c r="K163" s="6"/>
      <c r="L163" s="20">
        <v>0.3</v>
      </c>
    </row>
    <row r="164" spans="1:12">
      <c r="A164" s="9" t="s">
        <v>69</v>
      </c>
      <c r="B164" s="15" t="s">
        <v>88</v>
      </c>
      <c r="C164" s="6"/>
      <c r="D164" s="6" t="s">
        <v>366</v>
      </c>
      <c r="E164" s="8" t="s">
        <v>390</v>
      </c>
      <c r="F164" s="6" t="s">
        <v>244</v>
      </c>
      <c r="G164" s="6" t="s">
        <v>251</v>
      </c>
      <c r="H164" s="6"/>
      <c r="I164" s="6"/>
      <c r="J164" s="20">
        <v>0.5</v>
      </c>
      <c r="K164" s="6"/>
      <c r="L164" s="20">
        <v>0.5</v>
      </c>
    </row>
    <row r="165" spans="1:12">
      <c r="A165" s="9" t="s">
        <v>69</v>
      </c>
      <c r="B165" s="112" t="s">
        <v>88</v>
      </c>
      <c r="C165" s="6"/>
      <c r="D165" s="6" t="s">
        <v>366</v>
      </c>
      <c r="E165" s="8" t="s">
        <v>390</v>
      </c>
      <c r="F165" s="6" t="s">
        <v>244</v>
      </c>
      <c r="G165" s="6" t="s">
        <v>280</v>
      </c>
      <c r="H165" s="6"/>
      <c r="I165" s="6"/>
      <c r="J165" s="20">
        <v>0.5</v>
      </c>
      <c r="K165" s="6"/>
      <c r="L165" s="20">
        <v>0.5</v>
      </c>
    </row>
    <row r="166" spans="1:12">
      <c r="A166" s="12" t="s">
        <v>6</v>
      </c>
      <c r="B166" s="112" t="s">
        <v>19</v>
      </c>
      <c r="C166" s="11"/>
      <c r="D166" s="6" t="s">
        <v>366</v>
      </c>
      <c r="E166" s="8" t="s">
        <v>465</v>
      </c>
      <c r="F166" s="6" t="s">
        <v>244</v>
      </c>
      <c r="G166" s="6" t="s">
        <v>251</v>
      </c>
      <c r="H166" s="6"/>
      <c r="I166" s="6"/>
      <c r="J166" s="20">
        <v>0.3</v>
      </c>
      <c r="K166" s="6"/>
      <c r="L166" s="20">
        <v>0.3</v>
      </c>
    </row>
    <row r="167" spans="1:12">
      <c r="A167" s="12" t="s">
        <v>6</v>
      </c>
      <c r="B167" s="112" t="s">
        <v>19</v>
      </c>
      <c r="C167" s="11"/>
      <c r="D167" s="6" t="s">
        <v>366</v>
      </c>
      <c r="E167" s="8" t="s">
        <v>465</v>
      </c>
      <c r="F167" s="6" t="s">
        <v>244</v>
      </c>
      <c r="G167" s="6" t="s">
        <v>280</v>
      </c>
      <c r="H167" s="6"/>
      <c r="I167" s="6"/>
      <c r="J167" s="20">
        <v>0.3</v>
      </c>
      <c r="K167" s="6"/>
      <c r="L167" s="20">
        <v>0.3</v>
      </c>
    </row>
    <row r="168" spans="1:12">
      <c r="A168" s="10" t="s">
        <v>134</v>
      </c>
      <c r="B168" s="112" t="s">
        <v>135</v>
      </c>
      <c r="C168" s="10"/>
      <c r="D168" s="10" t="s">
        <v>222</v>
      </c>
      <c r="E168" s="14" t="s">
        <v>466</v>
      </c>
      <c r="F168" s="15" t="s">
        <v>381</v>
      </c>
      <c r="G168" s="15"/>
      <c r="H168" s="15" t="s">
        <v>329</v>
      </c>
      <c r="I168" s="15" t="s">
        <v>297</v>
      </c>
      <c r="J168" s="14">
        <v>2.5</v>
      </c>
      <c r="K168" s="21">
        <v>0.6</v>
      </c>
      <c r="L168" s="14">
        <v>1.5</v>
      </c>
    </row>
    <row r="169" spans="1:12">
      <c r="A169" s="10" t="s">
        <v>134</v>
      </c>
      <c r="B169" s="112" t="s">
        <v>135</v>
      </c>
      <c r="C169" s="10"/>
      <c r="D169" s="15" t="s">
        <v>366</v>
      </c>
      <c r="E169" s="14" t="s">
        <v>467</v>
      </c>
      <c r="F169" s="15" t="s">
        <v>243</v>
      </c>
      <c r="G169" s="15"/>
      <c r="H169" s="15"/>
      <c r="I169" s="10"/>
      <c r="J169" s="14">
        <v>0.3</v>
      </c>
      <c r="K169" s="21">
        <v>0.5</v>
      </c>
      <c r="L169" s="14">
        <v>0.15</v>
      </c>
    </row>
    <row r="170" spans="1:12">
      <c r="A170" s="10" t="s">
        <v>134</v>
      </c>
      <c r="B170" s="112" t="s">
        <v>135</v>
      </c>
      <c r="C170" s="10"/>
      <c r="D170" s="10" t="s">
        <v>224</v>
      </c>
      <c r="E170" s="14" t="s">
        <v>468</v>
      </c>
      <c r="F170" s="15" t="s">
        <v>248</v>
      </c>
      <c r="G170" s="15"/>
      <c r="H170" s="15" t="s">
        <v>329</v>
      </c>
      <c r="I170" s="10" t="s">
        <v>375</v>
      </c>
      <c r="J170" s="14">
        <v>0.35</v>
      </c>
      <c r="K170" s="21">
        <v>0.8</v>
      </c>
      <c r="L170" s="14">
        <v>0.28</v>
      </c>
    </row>
    <row r="171" spans="1:12">
      <c r="A171" s="12" t="s">
        <v>69</v>
      </c>
      <c r="B171" s="15" t="s">
        <v>71</v>
      </c>
      <c r="C171" s="12"/>
      <c r="D171" s="12" t="s">
        <v>224</v>
      </c>
      <c r="E171" s="12" t="s">
        <v>415</v>
      </c>
      <c r="F171" s="12" t="s">
        <v>246</v>
      </c>
      <c r="G171" s="12" t="s">
        <v>314</v>
      </c>
      <c r="H171" s="12"/>
      <c r="I171" s="12"/>
      <c r="J171" s="22"/>
      <c r="K171" s="12"/>
      <c r="L171" s="22"/>
    </row>
    <row r="172" spans="1:12">
      <c r="A172" s="12" t="s">
        <v>69</v>
      </c>
      <c r="B172" s="15" t="s">
        <v>71</v>
      </c>
      <c r="C172" s="12"/>
      <c r="D172" s="12" t="s">
        <v>366</v>
      </c>
      <c r="E172" s="12" t="s">
        <v>469</v>
      </c>
      <c r="F172" s="12" t="s">
        <v>244</v>
      </c>
      <c r="G172" s="12" t="s">
        <v>251</v>
      </c>
      <c r="H172" s="12"/>
      <c r="I172" s="12"/>
      <c r="J172" s="22">
        <v>0.5</v>
      </c>
      <c r="K172" s="12"/>
      <c r="L172" s="22">
        <v>0.5</v>
      </c>
    </row>
    <row r="173" spans="1:12">
      <c r="A173" s="12" t="s">
        <v>69</v>
      </c>
      <c r="B173" s="15" t="s">
        <v>71</v>
      </c>
      <c r="C173" s="12"/>
      <c r="D173" s="12" t="s">
        <v>366</v>
      </c>
      <c r="E173" s="12" t="s">
        <v>469</v>
      </c>
      <c r="F173" s="12" t="s">
        <v>244</v>
      </c>
      <c r="G173" s="12" t="s">
        <v>280</v>
      </c>
      <c r="H173" s="12"/>
      <c r="I173" s="12"/>
      <c r="J173" s="22">
        <v>0.5</v>
      </c>
      <c r="K173" s="12"/>
      <c r="L173" s="22">
        <v>0.5</v>
      </c>
    </row>
    <row r="174" ht="28" spans="1:12">
      <c r="A174" s="12" t="s">
        <v>69</v>
      </c>
      <c r="B174" s="15" t="s">
        <v>71</v>
      </c>
      <c r="C174" s="12"/>
      <c r="D174" s="12" t="s">
        <v>222</v>
      </c>
      <c r="E174" s="12" t="s">
        <v>470</v>
      </c>
      <c r="F174" s="12" t="s">
        <v>246</v>
      </c>
      <c r="G174" s="12"/>
      <c r="H174" s="12" t="s">
        <v>329</v>
      </c>
      <c r="I174" s="12">
        <v>2</v>
      </c>
      <c r="J174" s="22">
        <v>1.5</v>
      </c>
      <c r="K174" s="12">
        <v>0.8</v>
      </c>
      <c r="L174" s="22">
        <v>1.2</v>
      </c>
    </row>
    <row r="175" spans="1:12">
      <c r="A175" s="12" t="s">
        <v>69</v>
      </c>
      <c r="B175" s="15" t="s">
        <v>71</v>
      </c>
      <c r="C175" s="12"/>
      <c r="D175" s="12" t="s">
        <v>222</v>
      </c>
      <c r="E175" s="12" t="s">
        <v>471</v>
      </c>
      <c r="F175" s="12" t="s">
        <v>246</v>
      </c>
      <c r="G175" s="12"/>
      <c r="H175" s="12" t="s">
        <v>314</v>
      </c>
      <c r="I175" s="12">
        <v>6</v>
      </c>
      <c r="J175" s="22">
        <v>1</v>
      </c>
      <c r="K175" s="12">
        <v>0.1</v>
      </c>
      <c r="L175" s="22">
        <v>0.1</v>
      </c>
    </row>
    <row r="176" ht="28" spans="1:12">
      <c r="A176" s="12" t="s">
        <v>69</v>
      </c>
      <c r="B176" s="15" t="s">
        <v>71</v>
      </c>
      <c r="C176" s="12"/>
      <c r="D176" s="12" t="s">
        <v>222</v>
      </c>
      <c r="E176" s="12" t="s">
        <v>472</v>
      </c>
      <c r="F176" s="12" t="s">
        <v>379</v>
      </c>
      <c r="G176" s="12"/>
      <c r="H176" s="12" t="s">
        <v>409</v>
      </c>
      <c r="I176" s="25">
        <v>3</v>
      </c>
      <c r="J176" s="22">
        <v>4</v>
      </c>
      <c r="K176" s="25">
        <v>0.6</v>
      </c>
      <c r="L176" s="22">
        <v>3.6</v>
      </c>
    </row>
    <row r="177" spans="1:12">
      <c r="A177" s="12" t="s">
        <v>69</v>
      </c>
      <c r="B177" s="15" t="s">
        <v>71</v>
      </c>
      <c r="C177" s="6"/>
      <c r="D177" s="6" t="s">
        <v>222</v>
      </c>
      <c r="E177" s="8" t="s">
        <v>473</v>
      </c>
      <c r="F177" s="6"/>
      <c r="G177" s="6"/>
      <c r="H177" s="6" t="s">
        <v>329</v>
      </c>
      <c r="I177" s="6">
        <v>3</v>
      </c>
      <c r="J177" s="20">
        <v>6</v>
      </c>
      <c r="K177" s="6">
        <v>0.6</v>
      </c>
      <c r="L177" s="20">
        <v>3.6</v>
      </c>
    </row>
    <row r="178" ht="28" spans="1:12">
      <c r="A178" s="12" t="s">
        <v>69</v>
      </c>
      <c r="B178" s="15" t="s">
        <v>71</v>
      </c>
      <c r="C178" s="6"/>
      <c r="D178" s="6" t="s">
        <v>222</v>
      </c>
      <c r="E178" s="8" t="s">
        <v>474</v>
      </c>
      <c r="F178" s="6" t="s">
        <v>381</v>
      </c>
      <c r="G178" s="6"/>
      <c r="H178" s="6" t="s">
        <v>314</v>
      </c>
      <c r="I178" s="6">
        <v>2</v>
      </c>
      <c r="J178" s="20">
        <v>2</v>
      </c>
      <c r="K178" s="6">
        <v>0.8</v>
      </c>
      <c r="L178" s="20">
        <v>1.6</v>
      </c>
    </row>
    <row r="179" spans="1:12">
      <c r="A179" s="9" t="s">
        <v>36</v>
      </c>
      <c r="B179" s="112" t="s">
        <v>37</v>
      </c>
      <c r="C179" s="11"/>
      <c r="D179" s="6" t="s">
        <v>222</v>
      </c>
      <c r="E179" s="8" t="s">
        <v>475</v>
      </c>
      <c r="F179" s="12" t="s">
        <v>246</v>
      </c>
      <c r="G179" s="12"/>
      <c r="H179" s="12" t="s">
        <v>314</v>
      </c>
      <c r="I179" s="6">
        <v>5</v>
      </c>
      <c r="J179" s="20">
        <v>1</v>
      </c>
      <c r="K179" s="6">
        <v>0.5</v>
      </c>
      <c r="L179" s="20">
        <v>0.5</v>
      </c>
    </row>
    <row r="180" spans="1:12">
      <c r="A180" s="9" t="s">
        <v>36</v>
      </c>
      <c r="B180" s="112" t="s">
        <v>37</v>
      </c>
      <c r="C180" s="11"/>
      <c r="D180" s="6" t="s">
        <v>366</v>
      </c>
      <c r="E180" s="8" t="s">
        <v>465</v>
      </c>
      <c r="F180" s="6" t="s">
        <v>244</v>
      </c>
      <c r="G180" s="6" t="s">
        <v>251</v>
      </c>
      <c r="H180" s="6"/>
      <c r="I180" s="6"/>
      <c r="J180" s="20">
        <v>0.3</v>
      </c>
      <c r="K180" s="6"/>
      <c r="L180" s="20">
        <v>0.3</v>
      </c>
    </row>
    <row r="181" spans="1:12">
      <c r="A181" s="9" t="s">
        <v>36</v>
      </c>
      <c r="B181" s="112" t="s">
        <v>37</v>
      </c>
      <c r="C181" s="11"/>
      <c r="D181" s="6" t="s">
        <v>366</v>
      </c>
      <c r="E181" s="8" t="s">
        <v>465</v>
      </c>
      <c r="F181" s="6" t="s">
        <v>243</v>
      </c>
      <c r="G181" s="6" t="s">
        <v>280</v>
      </c>
      <c r="H181" s="6"/>
      <c r="I181" s="6"/>
      <c r="J181" s="20">
        <v>0.5</v>
      </c>
      <c r="K181" s="6"/>
      <c r="L181" s="20">
        <v>0.5</v>
      </c>
    </row>
    <row r="182" spans="1:12">
      <c r="A182" s="10" t="s">
        <v>168</v>
      </c>
      <c r="B182" s="112" t="s">
        <v>190</v>
      </c>
      <c r="C182" s="15"/>
      <c r="D182" s="15" t="s">
        <v>366</v>
      </c>
      <c r="E182" s="15" t="s">
        <v>398</v>
      </c>
      <c r="F182" s="15" t="s">
        <v>244</v>
      </c>
      <c r="G182" s="15" t="s">
        <v>251</v>
      </c>
      <c r="H182" s="15"/>
      <c r="I182" s="15"/>
      <c r="J182" s="14">
        <v>0.3</v>
      </c>
      <c r="K182" s="21"/>
      <c r="L182" s="14">
        <v>0.3</v>
      </c>
    </row>
    <row r="183" spans="1:12">
      <c r="A183" s="10" t="s">
        <v>168</v>
      </c>
      <c r="B183" s="112" t="s">
        <v>190</v>
      </c>
      <c r="C183" s="15"/>
      <c r="D183" s="15" t="s">
        <v>366</v>
      </c>
      <c r="E183" s="15" t="s">
        <v>398</v>
      </c>
      <c r="F183" s="15" t="s">
        <v>244</v>
      </c>
      <c r="G183" s="15" t="s">
        <v>280</v>
      </c>
      <c r="H183" s="15"/>
      <c r="I183" s="15"/>
      <c r="J183" s="14">
        <v>0.3</v>
      </c>
      <c r="K183" s="21"/>
      <c r="L183" s="14">
        <v>0.3</v>
      </c>
    </row>
    <row r="184" spans="1:12">
      <c r="A184" s="10" t="s">
        <v>101</v>
      </c>
      <c r="B184" s="112" t="s">
        <v>104</v>
      </c>
      <c r="C184" s="10"/>
      <c r="D184" s="15" t="s">
        <v>366</v>
      </c>
      <c r="E184" s="15" t="s">
        <v>368</v>
      </c>
      <c r="F184" s="15" t="s">
        <v>244</v>
      </c>
      <c r="G184" s="15" t="s">
        <v>251</v>
      </c>
      <c r="H184" s="15"/>
      <c r="I184" s="15"/>
      <c r="J184" s="14">
        <v>0.3</v>
      </c>
      <c r="K184" s="21"/>
      <c r="L184" s="14">
        <v>0.3</v>
      </c>
    </row>
    <row r="185" spans="1:12">
      <c r="A185" s="10" t="s">
        <v>101</v>
      </c>
      <c r="B185" s="112" t="s">
        <v>104</v>
      </c>
      <c r="C185" s="10"/>
      <c r="D185" s="15" t="s">
        <v>366</v>
      </c>
      <c r="E185" s="15" t="s">
        <v>368</v>
      </c>
      <c r="F185" s="15" t="s">
        <v>244</v>
      </c>
      <c r="G185" s="15" t="s">
        <v>280</v>
      </c>
      <c r="H185" s="15"/>
      <c r="I185" s="15"/>
      <c r="J185" s="14">
        <v>0.3</v>
      </c>
      <c r="K185" s="21"/>
      <c r="L185" s="14">
        <v>0.3</v>
      </c>
    </row>
    <row r="186" spans="1:12">
      <c r="A186" s="10" t="s">
        <v>6</v>
      </c>
      <c r="B186" s="15" t="s">
        <v>8</v>
      </c>
      <c r="C186" s="19"/>
      <c r="D186" s="6" t="s">
        <v>222</v>
      </c>
      <c r="E186" s="8" t="s">
        <v>369</v>
      </c>
      <c r="F186" s="6" t="s">
        <v>248</v>
      </c>
      <c r="G186" s="6"/>
      <c r="H186" s="6" t="s">
        <v>329</v>
      </c>
      <c r="I186" s="6"/>
      <c r="J186" s="20">
        <v>0.5</v>
      </c>
      <c r="K186" s="6"/>
      <c r="L186" s="20">
        <v>0.5</v>
      </c>
    </row>
    <row r="187" spans="1:12">
      <c r="A187" s="9" t="s">
        <v>6</v>
      </c>
      <c r="B187" s="15" t="s">
        <v>8</v>
      </c>
      <c r="C187" s="19"/>
      <c r="D187" s="6" t="s">
        <v>222</v>
      </c>
      <c r="E187" s="8" t="s">
        <v>476</v>
      </c>
      <c r="F187" s="6" t="s">
        <v>248</v>
      </c>
      <c r="G187" s="6"/>
      <c r="H187" s="6" t="s">
        <v>334</v>
      </c>
      <c r="I187" s="6"/>
      <c r="J187" s="20">
        <v>1</v>
      </c>
      <c r="K187" s="6"/>
      <c r="L187" s="20">
        <v>1</v>
      </c>
    </row>
    <row r="188" spans="1:12">
      <c r="A188" s="12" t="s">
        <v>6</v>
      </c>
      <c r="B188" s="15" t="s">
        <v>8</v>
      </c>
      <c r="C188" s="6"/>
      <c r="D188" s="6" t="s">
        <v>222</v>
      </c>
      <c r="E188" s="8" t="s">
        <v>477</v>
      </c>
      <c r="F188" s="6" t="s">
        <v>379</v>
      </c>
      <c r="G188" s="6" t="s">
        <v>251</v>
      </c>
      <c r="H188" s="6" t="s">
        <v>314</v>
      </c>
      <c r="I188" s="6" t="s">
        <v>478</v>
      </c>
      <c r="J188" s="20">
        <v>3.5</v>
      </c>
      <c r="K188" s="6">
        <v>0.5</v>
      </c>
      <c r="L188" s="20">
        <v>1.75</v>
      </c>
    </row>
    <row r="189" spans="1:12">
      <c r="A189" s="10" t="s">
        <v>134</v>
      </c>
      <c r="B189" s="112" t="s">
        <v>143</v>
      </c>
      <c r="C189" s="15"/>
      <c r="D189" s="15" t="s">
        <v>366</v>
      </c>
      <c r="E189" s="15" t="s">
        <v>393</v>
      </c>
      <c r="F189" s="15" t="s">
        <v>243</v>
      </c>
      <c r="G189" s="15" t="s">
        <v>251</v>
      </c>
      <c r="H189" s="15"/>
      <c r="I189" s="10"/>
      <c r="J189" s="14">
        <v>0.5</v>
      </c>
      <c r="K189" s="21"/>
      <c r="L189" s="14">
        <v>0.5</v>
      </c>
    </row>
    <row r="190" spans="1:12">
      <c r="A190" s="10" t="s">
        <v>134</v>
      </c>
      <c r="B190" s="112" t="s">
        <v>143</v>
      </c>
      <c r="C190" s="15"/>
      <c r="D190" s="15" t="s">
        <v>366</v>
      </c>
      <c r="E190" s="15" t="s">
        <v>393</v>
      </c>
      <c r="F190" s="15" t="s">
        <v>243</v>
      </c>
      <c r="G190" s="15" t="s">
        <v>280</v>
      </c>
      <c r="H190" s="15"/>
      <c r="I190" s="10"/>
      <c r="J190" s="14">
        <v>0.5</v>
      </c>
      <c r="K190" s="21"/>
      <c r="L190" s="14">
        <v>0.5</v>
      </c>
    </row>
    <row r="191" spans="1:12">
      <c r="A191" s="10" t="s">
        <v>134</v>
      </c>
      <c r="B191" s="112" t="s">
        <v>143</v>
      </c>
      <c r="C191" s="15"/>
      <c r="D191" s="15" t="s">
        <v>366</v>
      </c>
      <c r="E191" s="14" t="s">
        <v>479</v>
      </c>
      <c r="F191" s="15" t="s">
        <v>244</v>
      </c>
      <c r="G191" s="15" t="s">
        <v>251</v>
      </c>
      <c r="H191" s="15"/>
      <c r="I191" s="15"/>
      <c r="J191" s="14">
        <v>0.5</v>
      </c>
      <c r="K191" s="21"/>
      <c r="L191" s="14">
        <v>0.5</v>
      </c>
    </row>
    <row r="192" spans="1:12">
      <c r="A192" s="10" t="s">
        <v>134</v>
      </c>
      <c r="B192" s="112" t="s">
        <v>143</v>
      </c>
      <c r="C192" s="15"/>
      <c r="D192" s="15" t="s">
        <v>366</v>
      </c>
      <c r="E192" s="14" t="s">
        <v>479</v>
      </c>
      <c r="F192" s="15" t="s">
        <v>244</v>
      </c>
      <c r="G192" s="15" t="s">
        <v>280</v>
      </c>
      <c r="H192" s="15"/>
      <c r="I192" s="15"/>
      <c r="J192" s="14">
        <v>0.5</v>
      </c>
      <c r="K192" s="21"/>
      <c r="L192" s="14">
        <v>0.5</v>
      </c>
    </row>
    <row r="193" spans="1:12">
      <c r="A193" s="10" t="s">
        <v>168</v>
      </c>
      <c r="B193" s="15" t="s">
        <v>185</v>
      </c>
      <c r="C193" s="15"/>
      <c r="D193" s="15" t="s">
        <v>366</v>
      </c>
      <c r="E193" s="14" t="s">
        <v>480</v>
      </c>
      <c r="F193" s="15" t="s">
        <v>481</v>
      </c>
      <c r="G193" s="15" t="s">
        <v>251</v>
      </c>
      <c r="H193" s="15"/>
      <c r="I193" s="15"/>
      <c r="J193" s="14">
        <f>0.7*0.5+0.7</f>
        <v>1.05</v>
      </c>
      <c r="K193" s="21"/>
      <c r="L193" s="14">
        <f>J193</f>
        <v>1.05</v>
      </c>
    </row>
    <row r="194" spans="1:12">
      <c r="A194" s="10" t="s">
        <v>168</v>
      </c>
      <c r="B194" s="15" t="s">
        <v>185</v>
      </c>
      <c r="C194" s="15"/>
      <c r="D194" s="15" t="s">
        <v>366</v>
      </c>
      <c r="E194" s="14" t="s">
        <v>480</v>
      </c>
      <c r="F194" s="15" t="s">
        <v>482</v>
      </c>
      <c r="G194" s="15" t="s">
        <v>280</v>
      </c>
      <c r="H194" s="15"/>
      <c r="I194" s="15"/>
      <c r="J194" s="14">
        <f>0.7*0.5+0.8</f>
        <v>1.15</v>
      </c>
      <c r="K194" s="21"/>
      <c r="L194" s="14">
        <f>J194</f>
        <v>1.15</v>
      </c>
    </row>
    <row r="195" spans="1:12">
      <c r="A195" s="9" t="s">
        <v>69</v>
      </c>
      <c r="B195" s="112" t="s">
        <v>85</v>
      </c>
      <c r="C195" s="13"/>
      <c r="D195" s="6" t="s">
        <v>366</v>
      </c>
      <c r="E195" s="8" t="s">
        <v>368</v>
      </c>
      <c r="F195" s="6" t="s">
        <v>243</v>
      </c>
      <c r="G195" s="6" t="s">
        <v>251</v>
      </c>
      <c r="H195" s="6"/>
      <c r="I195" s="6"/>
      <c r="J195" s="20">
        <v>0.5</v>
      </c>
      <c r="K195" s="6"/>
      <c r="L195" s="20">
        <v>0.5</v>
      </c>
    </row>
    <row r="196" spans="1:12">
      <c r="A196" s="9" t="s">
        <v>69</v>
      </c>
      <c r="B196" s="112" t="s">
        <v>85</v>
      </c>
      <c r="C196" s="13"/>
      <c r="D196" s="6" t="s">
        <v>366</v>
      </c>
      <c r="E196" s="8" t="s">
        <v>368</v>
      </c>
      <c r="F196" s="6" t="s">
        <v>244</v>
      </c>
      <c r="G196" s="6" t="s">
        <v>280</v>
      </c>
      <c r="H196" s="6"/>
      <c r="I196" s="6"/>
      <c r="J196" s="20">
        <v>0.3</v>
      </c>
      <c r="K196" s="6"/>
      <c r="L196" s="20">
        <v>0.3</v>
      </c>
    </row>
    <row r="197" ht="15" spans="1:12">
      <c r="A197" s="12" t="s">
        <v>6</v>
      </c>
      <c r="B197" s="15" t="s">
        <v>13</v>
      </c>
      <c r="C197" s="6"/>
      <c r="D197" s="6" t="s">
        <v>222</v>
      </c>
      <c r="E197" s="26" t="s">
        <v>483</v>
      </c>
      <c r="F197" s="6" t="s">
        <v>246</v>
      </c>
      <c r="G197" s="6" t="s">
        <v>251</v>
      </c>
      <c r="H197" s="6" t="s">
        <v>329</v>
      </c>
      <c r="I197" s="6" t="s">
        <v>484</v>
      </c>
      <c r="J197" s="20">
        <v>1.6</v>
      </c>
      <c r="K197" s="6">
        <v>0.6</v>
      </c>
      <c r="L197" s="20">
        <v>0.96</v>
      </c>
    </row>
    <row r="198" ht="28" spans="1:12">
      <c r="A198" s="12" t="s">
        <v>6</v>
      </c>
      <c r="B198" s="15" t="s">
        <v>13</v>
      </c>
      <c r="C198" s="6"/>
      <c r="D198" s="6" t="s">
        <v>222</v>
      </c>
      <c r="E198" s="8" t="s">
        <v>418</v>
      </c>
      <c r="F198" s="6" t="s">
        <v>381</v>
      </c>
      <c r="G198" s="6" t="s">
        <v>251</v>
      </c>
      <c r="H198" s="6" t="s">
        <v>334</v>
      </c>
      <c r="I198" s="6" t="s">
        <v>327</v>
      </c>
      <c r="J198" s="20">
        <v>3.5</v>
      </c>
      <c r="K198" s="6">
        <v>0.8</v>
      </c>
      <c r="L198" s="20">
        <v>2.8</v>
      </c>
    </row>
    <row r="199" spans="1:12">
      <c r="A199" s="12" t="s">
        <v>6</v>
      </c>
      <c r="B199" s="15" t="s">
        <v>13</v>
      </c>
      <c r="C199" s="10"/>
      <c r="D199" s="15" t="s">
        <v>366</v>
      </c>
      <c r="E199" s="14" t="s">
        <v>485</v>
      </c>
      <c r="F199" s="15" t="s">
        <v>244</v>
      </c>
      <c r="G199" s="6" t="s">
        <v>251</v>
      </c>
      <c r="H199" s="15"/>
      <c r="I199" s="15"/>
      <c r="J199" s="14">
        <v>0.5</v>
      </c>
      <c r="K199" s="21"/>
      <c r="L199" s="14">
        <v>0.5</v>
      </c>
    </row>
    <row r="200" spans="1:12">
      <c r="A200" s="12" t="s">
        <v>6</v>
      </c>
      <c r="B200" s="15" t="s">
        <v>13</v>
      </c>
      <c r="C200" s="10"/>
      <c r="D200" s="15" t="s">
        <v>366</v>
      </c>
      <c r="E200" s="14" t="s">
        <v>485</v>
      </c>
      <c r="F200" s="15" t="s">
        <v>243</v>
      </c>
      <c r="G200" s="6" t="s">
        <v>280</v>
      </c>
      <c r="H200" s="15"/>
      <c r="I200" s="15"/>
      <c r="J200" s="14">
        <v>0.7</v>
      </c>
      <c r="K200" s="21"/>
      <c r="L200" s="14">
        <v>0.7</v>
      </c>
    </row>
    <row r="201" spans="1:12">
      <c r="A201" s="10" t="s">
        <v>168</v>
      </c>
      <c r="B201" s="112" t="s">
        <v>170</v>
      </c>
      <c r="C201" s="10"/>
      <c r="D201" s="15" t="s">
        <v>222</v>
      </c>
      <c r="E201" s="14" t="s">
        <v>486</v>
      </c>
      <c r="F201" s="15"/>
      <c r="G201" s="15"/>
      <c r="H201" s="15"/>
      <c r="I201" s="15"/>
      <c r="J201" s="14">
        <v>2</v>
      </c>
      <c r="K201" s="21"/>
      <c r="L201" s="14">
        <v>2</v>
      </c>
    </row>
    <row r="202" spans="1:12">
      <c r="A202" s="10" t="s">
        <v>168</v>
      </c>
      <c r="B202" s="112" t="s">
        <v>170</v>
      </c>
      <c r="C202" s="10"/>
      <c r="D202" s="15" t="s">
        <v>222</v>
      </c>
      <c r="E202" s="14" t="s">
        <v>487</v>
      </c>
      <c r="F202" s="15" t="s">
        <v>381</v>
      </c>
      <c r="G202" s="15"/>
      <c r="H202" s="15" t="s">
        <v>409</v>
      </c>
      <c r="I202" s="15" t="s">
        <v>297</v>
      </c>
      <c r="J202" s="14">
        <v>2.5</v>
      </c>
      <c r="K202" s="21">
        <v>0.1</v>
      </c>
      <c r="L202" s="14">
        <v>0.25</v>
      </c>
    </row>
    <row r="203" spans="1:12">
      <c r="A203" s="9" t="s">
        <v>36</v>
      </c>
      <c r="B203" s="112" t="s">
        <v>48</v>
      </c>
      <c r="C203" s="11"/>
      <c r="D203" s="6" t="s">
        <v>366</v>
      </c>
      <c r="E203" s="8" t="s">
        <v>393</v>
      </c>
      <c r="F203" s="6" t="s">
        <v>244</v>
      </c>
      <c r="G203" s="6" t="s">
        <v>251</v>
      </c>
      <c r="H203" s="6"/>
      <c r="I203" s="6"/>
      <c r="J203" s="20">
        <v>0.3</v>
      </c>
      <c r="K203" s="6"/>
      <c r="L203" s="20">
        <v>0.3</v>
      </c>
    </row>
    <row r="204" spans="1:12">
      <c r="A204" s="9" t="s">
        <v>36</v>
      </c>
      <c r="B204" s="112" t="s">
        <v>48</v>
      </c>
      <c r="C204" s="11"/>
      <c r="D204" s="6" t="s">
        <v>366</v>
      </c>
      <c r="E204" s="8" t="s">
        <v>393</v>
      </c>
      <c r="F204" s="6" t="s">
        <v>244</v>
      </c>
      <c r="G204" s="6" t="s">
        <v>280</v>
      </c>
      <c r="H204" s="6"/>
      <c r="I204" s="6"/>
      <c r="J204" s="20">
        <v>0.3</v>
      </c>
      <c r="K204" s="6"/>
      <c r="L204" s="20">
        <v>0.3</v>
      </c>
    </row>
    <row r="205" spans="1:12">
      <c r="A205" s="9" t="s">
        <v>36</v>
      </c>
      <c r="B205" s="112" t="s">
        <v>58</v>
      </c>
      <c r="C205" s="11"/>
      <c r="D205" s="6" t="s">
        <v>366</v>
      </c>
      <c r="E205" s="8" t="s">
        <v>367</v>
      </c>
      <c r="F205" s="6" t="s">
        <v>244</v>
      </c>
      <c r="G205" s="6" t="s">
        <v>251</v>
      </c>
      <c r="H205" s="6"/>
      <c r="I205" s="6"/>
      <c r="J205" s="20">
        <v>0.3</v>
      </c>
      <c r="K205" s="6"/>
      <c r="L205" s="20">
        <v>0.3</v>
      </c>
    </row>
    <row r="206" spans="1:12">
      <c r="A206" s="9" t="s">
        <v>36</v>
      </c>
      <c r="B206" s="112" t="s">
        <v>58</v>
      </c>
      <c r="C206" s="11"/>
      <c r="D206" s="6" t="s">
        <v>366</v>
      </c>
      <c r="E206" s="8" t="s">
        <v>367</v>
      </c>
      <c r="F206" s="6" t="s">
        <v>243</v>
      </c>
      <c r="G206" s="6" t="s">
        <v>280</v>
      </c>
      <c r="H206" s="6"/>
      <c r="I206" s="6"/>
      <c r="J206" s="20">
        <v>0.5</v>
      </c>
      <c r="K206" s="6"/>
      <c r="L206" s="20">
        <v>0.5</v>
      </c>
    </row>
    <row r="207" spans="1:12">
      <c r="A207" s="9" t="s">
        <v>36</v>
      </c>
      <c r="B207" s="112" t="s">
        <v>68</v>
      </c>
      <c r="C207" s="11"/>
      <c r="D207" s="6" t="s">
        <v>366</v>
      </c>
      <c r="E207" s="8" t="s">
        <v>388</v>
      </c>
      <c r="F207" s="6" t="s">
        <v>244</v>
      </c>
      <c r="G207" s="6" t="s">
        <v>251</v>
      </c>
      <c r="H207" s="6"/>
      <c r="I207" s="6"/>
      <c r="J207" s="20">
        <v>0.5</v>
      </c>
      <c r="K207" s="6"/>
      <c r="L207" s="20">
        <v>0.5</v>
      </c>
    </row>
    <row r="208" spans="1:12">
      <c r="A208" s="9" t="s">
        <v>36</v>
      </c>
      <c r="B208" s="112" t="s">
        <v>68</v>
      </c>
      <c r="C208" s="11"/>
      <c r="D208" s="6" t="s">
        <v>366</v>
      </c>
      <c r="E208" s="8" t="s">
        <v>388</v>
      </c>
      <c r="F208" s="6" t="s">
        <v>244</v>
      </c>
      <c r="G208" s="6" t="s">
        <v>280</v>
      </c>
      <c r="H208" s="6"/>
      <c r="I208" s="6"/>
      <c r="J208" s="20">
        <v>0.5</v>
      </c>
      <c r="K208" s="6"/>
      <c r="L208" s="20">
        <v>0.5</v>
      </c>
    </row>
    <row r="209" spans="1:12">
      <c r="A209" s="12" t="s">
        <v>6</v>
      </c>
      <c r="B209" s="112" t="s">
        <v>23</v>
      </c>
      <c r="C209" s="6"/>
      <c r="D209" s="6" t="s">
        <v>366</v>
      </c>
      <c r="E209" s="8" t="s">
        <v>390</v>
      </c>
      <c r="F209" s="6" t="s">
        <v>244</v>
      </c>
      <c r="G209" s="6" t="s">
        <v>251</v>
      </c>
      <c r="H209" s="6"/>
      <c r="I209" s="6"/>
      <c r="J209" s="20">
        <v>0.5</v>
      </c>
      <c r="K209" s="6"/>
      <c r="L209" s="20">
        <v>0.5</v>
      </c>
    </row>
    <row r="210" spans="1:12">
      <c r="A210" s="12" t="s">
        <v>6</v>
      </c>
      <c r="B210" s="15" t="s">
        <v>23</v>
      </c>
      <c r="C210" s="6"/>
      <c r="D210" s="6" t="s">
        <v>366</v>
      </c>
      <c r="E210" s="8" t="s">
        <v>390</v>
      </c>
      <c r="F210" s="6" t="s">
        <v>243</v>
      </c>
      <c r="G210" s="6" t="s">
        <v>280</v>
      </c>
      <c r="H210" s="6"/>
      <c r="I210" s="6"/>
      <c r="J210" s="20">
        <v>0.7</v>
      </c>
      <c r="K210" s="6"/>
      <c r="L210" s="20">
        <v>0.7</v>
      </c>
    </row>
    <row r="211" spans="1:12">
      <c r="A211" s="12" t="s">
        <v>6</v>
      </c>
      <c r="B211" s="15" t="s">
        <v>23</v>
      </c>
      <c r="C211" s="6"/>
      <c r="D211" s="6" t="s">
        <v>224</v>
      </c>
      <c r="E211" s="8" t="s">
        <v>488</v>
      </c>
      <c r="F211" s="6" t="s">
        <v>248</v>
      </c>
      <c r="G211" s="6"/>
      <c r="H211" s="6" t="s">
        <v>329</v>
      </c>
      <c r="I211" s="6" t="s">
        <v>297</v>
      </c>
      <c r="J211" s="20">
        <v>0.35</v>
      </c>
      <c r="K211" s="6">
        <v>0.5</v>
      </c>
      <c r="L211" s="20">
        <v>0.175</v>
      </c>
    </row>
    <row r="212" spans="1:12">
      <c r="A212" s="9" t="s">
        <v>36</v>
      </c>
      <c r="B212" s="112" t="s">
        <v>52</v>
      </c>
      <c r="C212" s="11"/>
      <c r="D212" s="6" t="s">
        <v>366</v>
      </c>
      <c r="E212" s="8" t="s">
        <v>368</v>
      </c>
      <c r="F212" s="6" t="s">
        <v>244</v>
      </c>
      <c r="G212" s="6" t="s">
        <v>251</v>
      </c>
      <c r="H212" s="6"/>
      <c r="I212" s="6"/>
      <c r="J212" s="20">
        <v>0.3</v>
      </c>
      <c r="K212" s="6"/>
      <c r="L212" s="20">
        <v>0.3</v>
      </c>
    </row>
    <row r="213" spans="1:12">
      <c r="A213" s="9" t="s">
        <v>36</v>
      </c>
      <c r="B213" s="112" t="s">
        <v>52</v>
      </c>
      <c r="C213" s="11"/>
      <c r="D213" s="6" t="s">
        <v>366</v>
      </c>
      <c r="E213" s="8" t="s">
        <v>368</v>
      </c>
      <c r="F213" s="6" t="s">
        <v>244</v>
      </c>
      <c r="G213" s="6" t="s">
        <v>280</v>
      </c>
      <c r="H213" s="6"/>
      <c r="I213" s="6"/>
      <c r="J213" s="20">
        <v>0.3</v>
      </c>
      <c r="K213" s="6"/>
      <c r="L213" s="20">
        <v>0.3</v>
      </c>
    </row>
    <row r="214" spans="1:12">
      <c r="A214" s="10" t="s">
        <v>101</v>
      </c>
      <c r="B214" s="112" t="s">
        <v>118</v>
      </c>
      <c r="C214" s="15"/>
      <c r="D214" s="15" t="s">
        <v>366</v>
      </c>
      <c r="E214" s="15" t="s">
        <v>367</v>
      </c>
      <c r="F214" s="15" t="s">
        <v>244</v>
      </c>
      <c r="G214" s="15" t="s">
        <v>251</v>
      </c>
      <c r="H214" s="15"/>
      <c r="I214" s="15"/>
      <c r="J214" s="14">
        <v>0.3</v>
      </c>
      <c r="K214" s="21"/>
      <c r="L214" s="14">
        <v>0.3</v>
      </c>
    </row>
    <row r="215" spans="1:12">
      <c r="A215" s="10" t="s">
        <v>101</v>
      </c>
      <c r="B215" s="112" t="s">
        <v>118</v>
      </c>
      <c r="C215" s="15"/>
      <c r="D215" s="15" t="s">
        <v>366</v>
      </c>
      <c r="E215" s="15" t="s">
        <v>367</v>
      </c>
      <c r="F215" s="15" t="s">
        <v>244</v>
      </c>
      <c r="G215" s="15" t="s">
        <v>280</v>
      </c>
      <c r="H215" s="15"/>
      <c r="I215" s="15"/>
      <c r="J215" s="14">
        <v>0.3</v>
      </c>
      <c r="K215" s="21"/>
      <c r="L215" s="14">
        <v>0.3</v>
      </c>
    </row>
    <row r="216" spans="1:12">
      <c r="A216" s="10" t="s">
        <v>134</v>
      </c>
      <c r="B216" s="112" t="s">
        <v>161</v>
      </c>
      <c r="C216" s="15"/>
      <c r="D216" s="15" t="s">
        <v>366</v>
      </c>
      <c r="E216" s="15" t="s">
        <v>398</v>
      </c>
      <c r="F216" s="15" t="s">
        <v>244</v>
      </c>
      <c r="G216" s="15" t="s">
        <v>251</v>
      </c>
      <c r="H216" s="15"/>
      <c r="I216" s="10"/>
      <c r="J216" s="14">
        <v>0.3</v>
      </c>
      <c r="K216" s="21"/>
      <c r="L216" s="14">
        <v>0.3</v>
      </c>
    </row>
    <row r="217" spans="1:12">
      <c r="A217" s="10" t="s">
        <v>134</v>
      </c>
      <c r="B217" s="112" t="s">
        <v>161</v>
      </c>
      <c r="C217" s="15"/>
      <c r="D217" s="15" t="s">
        <v>366</v>
      </c>
      <c r="E217" s="15" t="s">
        <v>398</v>
      </c>
      <c r="F217" s="15" t="s">
        <v>243</v>
      </c>
      <c r="G217" s="15" t="s">
        <v>280</v>
      </c>
      <c r="H217" s="15"/>
      <c r="I217" s="10"/>
      <c r="J217" s="14">
        <v>0.5</v>
      </c>
      <c r="K217" s="21"/>
      <c r="L217" s="14">
        <v>0.5</v>
      </c>
    </row>
    <row r="218" spans="1:12">
      <c r="A218" s="10" t="s">
        <v>101</v>
      </c>
      <c r="B218" s="112" t="s">
        <v>102</v>
      </c>
      <c r="C218" s="15"/>
      <c r="D218" s="15" t="s">
        <v>366</v>
      </c>
      <c r="E218" s="15" t="s">
        <v>465</v>
      </c>
      <c r="F218" s="15" t="s">
        <v>244</v>
      </c>
      <c r="G218" s="15" t="s">
        <v>251</v>
      </c>
      <c r="H218" s="15"/>
      <c r="I218" s="15"/>
      <c r="J218" s="14">
        <v>0.3</v>
      </c>
      <c r="K218" s="21"/>
      <c r="L218" s="14">
        <v>0.3</v>
      </c>
    </row>
    <row r="219" spans="1:12">
      <c r="A219" s="10" t="s">
        <v>101</v>
      </c>
      <c r="B219" s="112" t="s">
        <v>102</v>
      </c>
      <c r="C219" s="15"/>
      <c r="D219" s="15" t="s">
        <v>366</v>
      </c>
      <c r="E219" s="15" t="s">
        <v>465</v>
      </c>
      <c r="F219" s="15" t="s">
        <v>244</v>
      </c>
      <c r="G219" s="15" t="s">
        <v>280</v>
      </c>
      <c r="H219" s="15"/>
      <c r="I219" s="15"/>
      <c r="J219" s="14">
        <v>0.3</v>
      </c>
      <c r="K219" s="21"/>
      <c r="L219" s="14">
        <v>0.3</v>
      </c>
    </row>
    <row r="220" spans="1:12">
      <c r="A220" s="10" t="s">
        <v>101</v>
      </c>
      <c r="B220" s="112" t="s">
        <v>102</v>
      </c>
      <c r="C220" s="15"/>
      <c r="D220" s="15" t="s">
        <v>222</v>
      </c>
      <c r="E220" s="15" t="s">
        <v>489</v>
      </c>
      <c r="F220" s="6" t="s">
        <v>379</v>
      </c>
      <c r="G220" s="15"/>
      <c r="H220" s="15" t="s">
        <v>490</v>
      </c>
      <c r="I220" s="15"/>
      <c r="J220" s="14">
        <v>4.5</v>
      </c>
      <c r="K220" s="21">
        <v>0.9</v>
      </c>
      <c r="L220" s="14">
        <v>4.05</v>
      </c>
    </row>
    <row r="221" spans="1:12">
      <c r="A221" s="10" t="s">
        <v>101</v>
      </c>
      <c r="B221" s="112" t="s">
        <v>102</v>
      </c>
      <c r="C221" s="15"/>
      <c r="D221" s="15" t="s">
        <v>222</v>
      </c>
      <c r="E221" s="15" t="s">
        <v>491</v>
      </c>
      <c r="F221" s="15" t="s">
        <v>246</v>
      </c>
      <c r="G221" s="15"/>
      <c r="H221" s="15" t="s">
        <v>439</v>
      </c>
      <c r="I221" s="15">
        <v>2</v>
      </c>
      <c r="J221" s="14">
        <v>2.5</v>
      </c>
      <c r="K221" s="21">
        <v>0.8</v>
      </c>
      <c r="L221" s="14">
        <v>2</v>
      </c>
    </row>
    <row r="222" spans="1:12">
      <c r="A222" s="10" t="s">
        <v>134</v>
      </c>
      <c r="B222" s="112" t="s">
        <v>150</v>
      </c>
      <c r="C222" s="15"/>
      <c r="D222" s="15" t="s">
        <v>366</v>
      </c>
      <c r="E222" s="15" t="s">
        <v>465</v>
      </c>
      <c r="F222" s="15" t="s">
        <v>243</v>
      </c>
      <c r="G222" s="15" t="s">
        <v>251</v>
      </c>
      <c r="H222" s="15"/>
      <c r="I222" s="10"/>
      <c r="J222" s="14">
        <v>0.5</v>
      </c>
      <c r="K222" s="21"/>
      <c r="L222" s="14">
        <v>0.5</v>
      </c>
    </row>
    <row r="223" spans="1:12">
      <c r="A223" s="10" t="s">
        <v>134</v>
      </c>
      <c r="B223" s="112" t="s">
        <v>150</v>
      </c>
      <c r="C223" s="15"/>
      <c r="D223" s="15" t="s">
        <v>366</v>
      </c>
      <c r="E223" s="15" t="s">
        <v>465</v>
      </c>
      <c r="F223" s="15" t="s">
        <v>244</v>
      </c>
      <c r="G223" s="15" t="s">
        <v>280</v>
      </c>
      <c r="H223" s="15"/>
      <c r="I223" s="10"/>
      <c r="J223" s="14">
        <v>0.3</v>
      </c>
      <c r="K223" s="21"/>
      <c r="L223" s="14">
        <v>0.3</v>
      </c>
    </row>
    <row r="224" spans="1:12">
      <c r="A224" s="10" t="s">
        <v>168</v>
      </c>
      <c r="B224" s="112" t="s">
        <v>178</v>
      </c>
      <c r="C224" s="15"/>
      <c r="D224" s="15" t="s">
        <v>366</v>
      </c>
      <c r="E224" s="15" t="s">
        <v>465</v>
      </c>
      <c r="F224" s="15" t="s">
        <v>244</v>
      </c>
      <c r="G224" s="15" t="s">
        <v>251</v>
      </c>
      <c r="H224" s="15"/>
      <c r="I224" s="15"/>
      <c r="J224" s="14">
        <v>0.3</v>
      </c>
      <c r="K224" s="21"/>
      <c r="L224" s="14">
        <v>0.3</v>
      </c>
    </row>
    <row r="225" spans="1:12">
      <c r="A225" s="10" t="s">
        <v>168</v>
      </c>
      <c r="B225" s="112" t="s">
        <v>178</v>
      </c>
      <c r="C225" s="15"/>
      <c r="D225" s="15" t="s">
        <v>366</v>
      </c>
      <c r="E225" s="15" t="s">
        <v>465</v>
      </c>
      <c r="F225" s="15" t="s">
        <v>244</v>
      </c>
      <c r="G225" s="15" t="s">
        <v>280</v>
      </c>
      <c r="H225" s="15"/>
      <c r="I225" s="15"/>
      <c r="J225" s="14">
        <v>0.3</v>
      </c>
      <c r="K225" s="21"/>
      <c r="L225" s="14">
        <v>0.3</v>
      </c>
    </row>
    <row r="226" spans="1:12">
      <c r="A226" s="10" t="s">
        <v>101</v>
      </c>
      <c r="B226" s="112" t="s">
        <v>126</v>
      </c>
      <c r="C226" s="15"/>
      <c r="D226" s="15" t="s">
        <v>366</v>
      </c>
      <c r="E226" s="15" t="s">
        <v>393</v>
      </c>
      <c r="F226" s="15" t="s">
        <v>243</v>
      </c>
      <c r="G226" s="15" t="s">
        <v>251</v>
      </c>
      <c r="H226" s="15"/>
      <c r="I226" s="15"/>
      <c r="J226" s="14">
        <v>0.5</v>
      </c>
      <c r="K226" s="21"/>
      <c r="L226" s="14">
        <v>0.5</v>
      </c>
    </row>
    <row r="227" spans="1:12">
      <c r="A227" s="10" t="s">
        <v>101</v>
      </c>
      <c r="B227" s="112" t="s">
        <v>126</v>
      </c>
      <c r="C227" s="15"/>
      <c r="D227" s="15" t="s">
        <v>366</v>
      </c>
      <c r="E227" s="15" t="s">
        <v>393</v>
      </c>
      <c r="F227" s="15" t="s">
        <v>243</v>
      </c>
      <c r="G227" s="15" t="s">
        <v>280</v>
      </c>
      <c r="H227" s="15"/>
      <c r="I227" s="15"/>
      <c r="J227" s="14">
        <v>0.5</v>
      </c>
      <c r="K227" s="21"/>
      <c r="L227" s="14">
        <v>0.5</v>
      </c>
    </row>
    <row r="228" spans="1:12">
      <c r="A228" s="10" t="s">
        <v>101</v>
      </c>
      <c r="B228" s="112" t="s">
        <v>111</v>
      </c>
      <c r="C228" s="15"/>
      <c r="D228" s="15" t="s">
        <v>366</v>
      </c>
      <c r="E228" s="15" t="s">
        <v>398</v>
      </c>
      <c r="F228" s="15" t="s">
        <v>243</v>
      </c>
      <c r="G228" s="15" t="s">
        <v>251</v>
      </c>
      <c r="H228" s="15"/>
      <c r="I228" s="15"/>
      <c r="J228" s="14">
        <v>0.5</v>
      </c>
      <c r="K228" s="21"/>
      <c r="L228" s="14">
        <v>0.5</v>
      </c>
    </row>
    <row r="229" spans="1:12">
      <c r="A229" s="10" t="s">
        <v>101</v>
      </c>
      <c r="B229" s="112" t="s">
        <v>111</v>
      </c>
      <c r="C229" s="15"/>
      <c r="D229" s="15" t="s">
        <v>366</v>
      </c>
      <c r="E229" s="15" t="s">
        <v>398</v>
      </c>
      <c r="F229" s="15" t="s">
        <v>244</v>
      </c>
      <c r="G229" s="15" t="s">
        <v>280</v>
      </c>
      <c r="H229" s="15"/>
      <c r="I229" s="15"/>
      <c r="J229" s="14">
        <v>0.3</v>
      </c>
      <c r="K229" s="21"/>
      <c r="L229" s="14">
        <v>0.3</v>
      </c>
    </row>
    <row r="230" spans="1:12">
      <c r="A230" s="10" t="s">
        <v>134</v>
      </c>
      <c r="B230" s="15" t="s">
        <v>141</v>
      </c>
      <c r="C230" s="10"/>
      <c r="D230" s="15" t="s">
        <v>222</v>
      </c>
      <c r="E230" s="14" t="s">
        <v>392</v>
      </c>
      <c r="F230" s="15" t="s">
        <v>379</v>
      </c>
      <c r="G230" s="15"/>
      <c r="H230" s="15" t="s">
        <v>334</v>
      </c>
      <c r="I230" s="15" t="s">
        <v>297</v>
      </c>
      <c r="J230" s="14">
        <v>4.5</v>
      </c>
      <c r="K230" s="21">
        <v>0.8</v>
      </c>
      <c r="L230" s="14">
        <v>3.6</v>
      </c>
    </row>
    <row r="231" spans="1:12">
      <c r="A231" s="10" t="s">
        <v>134</v>
      </c>
      <c r="B231" s="112" t="s">
        <v>141</v>
      </c>
      <c r="C231" s="15"/>
      <c r="D231" s="15" t="s">
        <v>366</v>
      </c>
      <c r="E231" s="15" t="s">
        <v>388</v>
      </c>
      <c r="F231" s="15" t="s">
        <v>244</v>
      </c>
      <c r="G231" s="15" t="s">
        <v>251</v>
      </c>
      <c r="H231" s="15"/>
      <c r="I231" s="10"/>
      <c r="J231" s="14">
        <v>0.5</v>
      </c>
      <c r="K231" s="21"/>
      <c r="L231" s="14">
        <v>0.5</v>
      </c>
    </row>
    <row r="232" spans="1:12">
      <c r="A232" s="10" t="s">
        <v>134</v>
      </c>
      <c r="B232" s="112" t="s">
        <v>141</v>
      </c>
      <c r="C232" s="15"/>
      <c r="D232" s="15" t="s">
        <v>366</v>
      </c>
      <c r="E232" s="15" t="s">
        <v>388</v>
      </c>
      <c r="F232" s="15" t="s">
        <v>244</v>
      </c>
      <c r="G232" s="15" t="s">
        <v>280</v>
      </c>
      <c r="H232" s="15"/>
      <c r="I232" s="10"/>
      <c r="J232" s="14">
        <v>0.5</v>
      </c>
      <c r="K232" s="21"/>
      <c r="L232" s="14">
        <v>0.5</v>
      </c>
    </row>
    <row r="233" spans="1:12">
      <c r="A233" s="10" t="s">
        <v>134</v>
      </c>
      <c r="B233" s="112" t="s">
        <v>141</v>
      </c>
      <c r="C233" s="15"/>
      <c r="D233" s="15" t="s">
        <v>366</v>
      </c>
      <c r="E233" s="14" t="s">
        <v>492</v>
      </c>
      <c r="F233" s="15" t="s">
        <v>244</v>
      </c>
      <c r="G233" s="15" t="s">
        <v>251</v>
      </c>
      <c r="H233" s="15"/>
      <c r="I233" s="10"/>
      <c r="J233" s="14">
        <v>0.5</v>
      </c>
      <c r="K233" s="21"/>
      <c r="L233" s="14">
        <v>0.5</v>
      </c>
    </row>
    <row r="234" spans="1:12">
      <c r="A234" s="10" t="s">
        <v>134</v>
      </c>
      <c r="B234" s="112" t="s">
        <v>141</v>
      </c>
      <c r="C234" s="15"/>
      <c r="D234" s="15" t="s">
        <v>366</v>
      </c>
      <c r="E234" s="14" t="s">
        <v>492</v>
      </c>
      <c r="F234" s="15" t="s">
        <v>244</v>
      </c>
      <c r="G234" s="15" t="s">
        <v>280</v>
      </c>
      <c r="H234" s="15"/>
      <c r="I234" s="10"/>
      <c r="J234" s="14">
        <v>0.5</v>
      </c>
      <c r="K234" s="21"/>
      <c r="L234" s="14">
        <v>0.5</v>
      </c>
    </row>
    <row r="235" spans="1:12">
      <c r="A235" s="10" t="s">
        <v>134</v>
      </c>
      <c r="B235" s="15" t="s">
        <v>141</v>
      </c>
      <c r="C235" s="10"/>
      <c r="D235" s="15" t="s">
        <v>224</v>
      </c>
      <c r="E235" s="14" t="s">
        <v>493</v>
      </c>
      <c r="F235" s="15" t="s">
        <v>246</v>
      </c>
      <c r="G235" s="15"/>
      <c r="H235" s="15"/>
      <c r="I235" s="10"/>
      <c r="J235" s="14">
        <v>1</v>
      </c>
      <c r="K235" s="21">
        <v>0.5</v>
      </c>
      <c r="L235" s="14">
        <v>0.5</v>
      </c>
    </row>
    <row r="236" ht="42" spans="1:12">
      <c r="A236" s="12" t="s">
        <v>134</v>
      </c>
      <c r="B236" s="15" t="s">
        <v>141</v>
      </c>
      <c r="C236" s="6"/>
      <c r="D236" s="6" t="s">
        <v>222</v>
      </c>
      <c r="E236" s="8" t="s">
        <v>494</v>
      </c>
      <c r="F236" s="6" t="s">
        <v>381</v>
      </c>
      <c r="G236" s="6"/>
      <c r="H236" s="6" t="s">
        <v>314</v>
      </c>
      <c r="I236" s="6">
        <v>2</v>
      </c>
      <c r="J236" s="20">
        <v>2</v>
      </c>
      <c r="K236" s="6">
        <v>0.8</v>
      </c>
      <c r="L236" s="20">
        <v>1.6</v>
      </c>
    </row>
    <row r="237" spans="1:12">
      <c r="A237" s="12" t="s">
        <v>6</v>
      </c>
      <c r="B237" s="10" t="s">
        <v>14</v>
      </c>
      <c r="C237" s="6"/>
      <c r="D237" s="6" t="s">
        <v>222</v>
      </c>
      <c r="E237" s="8" t="s">
        <v>495</v>
      </c>
      <c r="F237" s="6" t="s">
        <v>379</v>
      </c>
      <c r="G237" s="6"/>
      <c r="H237" s="6" t="s">
        <v>314</v>
      </c>
      <c r="I237" s="6">
        <v>1</v>
      </c>
      <c r="J237" s="20">
        <v>3.5</v>
      </c>
      <c r="K237" s="6">
        <v>1</v>
      </c>
      <c r="L237" s="20">
        <v>3.5</v>
      </c>
    </row>
    <row r="238" spans="1:12">
      <c r="A238" s="12" t="s">
        <v>6</v>
      </c>
      <c r="B238" s="10" t="s">
        <v>14</v>
      </c>
      <c r="C238" s="6"/>
      <c r="D238" s="6" t="s">
        <v>222</v>
      </c>
      <c r="E238" s="8" t="s">
        <v>496</v>
      </c>
      <c r="F238" s="6" t="s">
        <v>379</v>
      </c>
      <c r="G238" s="6"/>
      <c r="H238" s="6" t="s">
        <v>314</v>
      </c>
      <c r="I238" s="6">
        <v>3</v>
      </c>
      <c r="J238" s="20">
        <v>3.5</v>
      </c>
      <c r="K238" s="6">
        <v>0.6</v>
      </c>
      <c r="L238" s="20">
        <v>2.1</v>
      </c>
    </row>
    <row r="239" spans="1:12">
      <c r="A239" s="12" t="s">
        <v>6</v>
      </c>
      <c r="B239" s="10" t="s">
        <v>14</v>
      </c>
      <c r="C239" s="6"/>
      <c r="D239" s="6" t="s">
        <v>222</v>
      </c>
      <c r="E239" s="8" t="s">
        <v>497</v>
      </c>
      <c r="F239" s="6" t="s">
        <v>379</v>
      </c>
      <c r="G239" s="6"/>
      <c r="H239" s="6" t="s">
        <v>314</v>
      </c>
      <c r="I239" s="6"/>
      <c r="J239" s="20">
        <v>3.5</v>
      </c>
      <c r="K239" s="6"/>
      <c r="L239" s="20">
        <v>3.5</v>
      </c>
    </row>
    <row r="240" spans="1:12">
      <c r="A240" s="12" t="s">
        <v>6</v>
      </c>
      <c r="B240" s="10" t="s">
        <v>14</v>
      </c>
      <c r="C240" s="6"/>
      <c r="D240" s="6" t="s">
        <v>222</v>
      </c>
      <c r="E240" s="8" t="s">
        <v>498</v>
      </c>
      <c r="F240" s="6" t="s">
        <v>381</v>
      </c>
      <c r="G240" s="6"/>
      <c r="H240" s="6" t="s">
        <v>329</v>
      </c>
      <c r="I240" s="6">
        <v>6</v>
      </c>
      <c r="J240" s="20">
        <v>2.5</v>
      </c>
      <c r="K240" s="6">
        <v>0.1</v>
      </c>
      <c r="L240" s="20">
        <v>0.25</v>
      </c>
    </row>
    <row r="241" customFormat="1" ht="13.5" customHeight="1" spans="1:12">
      <c r="A241" s="10" t="s">
        <v>134</v>
      </c>
      <c r="B241" s="112" t="s">
        <v>136</v>
      </c>
      <c r="C241" s="10"/>
      <c r="D241" s="15" t="s">
        <v>223</v>
      </c>
      <c r="E241" s="14" t="s">
        <v>377</v>
      </c>
      <c r="F241" s="15"/>
      <c r="G241" s="15"/>
      <c r="H241" s="15"/>
      <c r="I241" s="15"/>
      <c r="J241" s="14">
        <v>0.75</v>
      </c>
      <c r="K241" s="21"/>
      <c r="L241" s="14">
        <v>0.75</v>
      </c>
    </row>
    <row r="242" customFormat="1" ht="13.5" customHeight="1" spans="1:12">
      <c r="A242" s="10" t="s">
        <v>134</v>
      </c>
      <c r="B242" s="112" t="s">
        <v>136</v>
      </c>
      <c r="C242" s="10"/>
      <c r="D242" s="15" t="s">
        <v>223</v>
      </c>
      <c r="E242" s="17" t="s">
        <v>371</v>
      </c>
      <c r="F242" s="15"/>
      <c r="G242" s="15"/>
      <c r="H242" s="15"/>
      <c r="I242" s="15"/>
      <c r="J242" s="14">
        <v>1</v>
      </c>
      <c r="K242" s="21"/>
      <c r="L242" s="14">
        <v>1</v>
      </c>
    </row>
    <row r="243" customFormat="1" ht="13.5" customHeight="1" spans="1:12">
      <c r="A243" s="10" t="s">
        <v>134</v>
      </c>
      <c r="B243" s="112" t="s">
        <v>136</v>
      </c>
      <c r="C243" s="10"/>
      <c r="D243" s="15" t="s">
        <v>223</v>
      </c>
      <c r="E243" s="14" t="s">
        <v>394</v>
      </c>
      <c r="F243" s="15"/>
      <c r="G243" s="15"/>
      <c r="H243" s="15"/>
      <c r="I243" s="15"/>
      <c r="J243" s="14">
        <v>1.25</v>
      </c>
      <c r="K243" s="21"/>
      <c r="L243" s="14">
        <v>1.25</v>
      </c>
    </row>
    <row r="244" ht="13.5" customHeight="1" spans="1:12">
      <c r="A244" s="10" t="s">
        <v>134</v>
      </c>
      <c r="B244" s="112" t="s">
        <v>165</v>
      </c>
      <c r="C244" s="10"/>
      <c r="D244" s="15" t="s">
        <v>223</v>
      </c>
      <c r="E244" s="17" t="s">
        <v>371</v>
      </c>
      <c r="F244" s="15"/>
      <c r="G244" s="15"/>
      <c r="H244" s="15"/>
      <c r="I244" s="10"/>
      <c r="J244" s="14">
        <v>0.75</v>
      </c>
      <c r="K244" s="21"/>
      <c r="L244" s="14">
        <v>0.75</v>
      </c>
    </row>
    <row r="245" ht="13.5" customHeight="1" spans="1:12">
      <c r="A245" s="10" t="s">
        <v>134</v>
      </c>
      <c r="B245" s="112" t="s">
        <v>135</v>
      </c>
      <c r="C245" s="10"/>
      <c r="D245" s="15" t="s">
        <v>223</v>
      </c>
      <c r="E245" s="12" t="s">
        <v>447</v>
      </c>
      <c r="F245" s="15"/>
      <c r="G245" s="15"/>
      <c r="H245" s="15"/>
      <c r="I245" s="10"/>
      <c r="J245" s="14">
        <v>1</v>
      </c>
      <c r="K245" s="21"/>
      <c r="L245" s="14">
        <v>1</v>
      </c>
    </row>
    <row r="246" ht="13.5" customHeight="1" spans="1:12">
      <c r="A246" s="12" t="s">
        <v>69</v>
      </c>
      <c r="B246" s="15" t="s">
        <v>71</v>
      </c>
      <c r="C246" s="12"/>
      <c r="D246" s="12" t="s">
        <v>223</v>
      </c>
      <c r="E246" s="12" t="s">
        <v>447</v>
      </c>
      <c r="F246" s="12"/>
      <c r="G246" s="12"/>
      <c r="H246" s="12"/>
      <c r="I246" s="12"/>
      <c r="J246" s="22">
        <v>7</v>
      </c>
      <c r="K246" s="12"/>
      <c r="L246" s="22">
        <v>1</v>
      </c>
    </row>
    <row r="247" ht="13.5" customHeight="1" spans="1:12">
      <c r="A247" s="12" t="s">
        <v>6</v>
      </c>
      <c r="B247" s="15" t="s">
        <v>23</v>
      </c>
      <c r="C247" s="6"/>
      <c r="D247" s="6" t="s">
        <v>223</v>
      </c>
      <c r="E247" s="8" t="s">
        <v>386</v>
      </c>
      <c r="F247" s="6"/>
      <c r="G247" s="6"/>
      <c r="H247" s="6"/>
      <c r="I247" s="6"/>
      <c r="J247" s="20">
        <v>0.5</v>
      </c>
      <c r="K247" s="6"/>
      <c r="L247" s="20">
        <v>0.5</v>
      </c>
    </row>
    <row r="248" ht="13.5" customHeight="1" spans="1:12">
      <c r="A248" s="10" t="s">
        <v>101</v>
      </c>
      <c r="B248" s="112" t="s">
        <v>102</v>
      </c>
      <c r="C248" s="15"/>
      <c r="D248" s="15" t="s">
        <v>223</v>
      </c>
      <c r="E248" s="8" t="s">
        <v>386</v>
      </c>
      <c r="F248" s="6"/>
      <c r="G248" s="15"/>
      <c r="H248" s="15"/>
      <c r="I248" s="15"/>
      <c r="J248" s="14">
        <v>0.5</v>
      </c>
      <c r="K248" s="21"/>
      <c r="L248" s="14">
        <v>0.5</v>
      </c>
    </row>
    <row r="249" ht="13.5" customHeight="1" spans="1:12">
      <c r="A249" s="12" t="s">
        <v>6</v>
      </c>
      <c r="B249" s="10" t="s">
        <v>14</v>
      </c>
      <c r="C249" s="6"/>
      <c r="D249" s="6" t="s">
        <v>223</v>
      </c>
      <c r="E249" s="8" t="s">
        <v>386</v>
      </c>
      <c r="F249" s="6"/>
      <c r="G249" s="6"/>
      <c r="H249" s="6"/>
      <c r="I249" s="6"/>
      <c r="J249" s="20">
        <v>0.5</v>
      </c>
      <c r="K249" s="6"/>
      <c r="L249" s="20">
        <v>0.5</v>
      </c>
    </row>
    <row r="250" ht="13.5" customHeight="1" spans="1:12">
      <c r="A250" s="12" t="s">
        <v>6</v>
      </c>
      <c r="B250" s="10" t="s">
        <v>14</v>
      </c>
      <c r="C250" s="6"/>
      <c r="D250" s="6" t="s">
        <v>223</v>
      </c>
      <c r="E250" s="8" t="s">
        <v>429</v>
      </c>
      <c r="F250" s="6"/>
      <c r="G250" s="6"/>
      <c r="H250" s="6"/>
      <c r="I250" s="6"/>
      <c r="J250" s="20">
        <v>63</v>
      </c>
      <c r="K250" s="6"/>
      <c r="L250" s="20">
        <v>0.5</v>
      </c>
    </row>
    <row r="251" ht="13.5" customHeight="1" spans="1:12">
      <c r="A251" s="12" t="s">
        <v>6</v>
      </c>
      <c r="B251" s="10" t="s">
        <v>14</v>
      </c>
      <c r="C251" s="6"/>
      <c r="D251" s="6" t="s">
        <v>223</v>
      </c>
      <c r="E251" s="8" t="s">
        <v>499</v>
      </c>
      <c r="F251" s="6"/>
      <c r="G251" s="6"/>
      <c r="H251" s="6"/>
      <c r="I251" s="6"/>
      <c r="J251" s="20">
        <v>200</v>
      </c>
      <c r="K251" s="6"/>
      <c r="L251" s="20">
        <v>0.5</v>
      </c>
    </row>
    <row r="252" ht="28" spans="1:12">
      <c r="A252" s="12" t="s">
        <v>69</v>
      </c>
      <c r="B252" s="15" t="s">
        <v>70</v>
      </c>
      <c r="C252" s="6"/>
      <c r="D252" s="6" t="s">
        <v>222</v>
      </c>
      <c r="E252" s="8" t="s">
        <v>500</v>
      </c>
      <c r="F252" s="6" t="s">
        <v>381</v>
      </c>
      <c r="G252" s="6"/>
      <c r="H252" s="6" t="s">
        <v>334</v>
      </c>
      <c r="I252" s="6"/>
      <c r="J252" s="20">
        <v>3.5</v>
      </c>
      <c r="K252" s="6"/>
      <c r="L252" s="20">
        <v>3.5</v>
      </c>
    </row>
  </sheetData>
  <autoFilter xmlns:etc="http://www.wps.cn/officeDocument/2017/etCustomData" ref="A1:L252" etc:filterBottomFollowUsedRange="0">
    <extLst/>
  </autoFilter>
  <sortState ref="A2:L113">
    <sortCondition ref="B1:B113"/>
  </sortState>
  <dataValidations count="4">
    <dataValidation allowBlank="1" showInputMessage="1" showErrorMessage="1" sqref="D1:E1 E26 E98 E113 E124 E205 E226 E2:E8 E146:E147 E177:E178 E208:E209 E233:E236 E253:E1048576"/>
    <dataValidation type="list" allowBlank="1" showInputMessage="1" showErrorMessage="1" sqref="G155 F252 F149:F165 F241:F242">
      <formula1>"上学期,下学期,国家级,市/校级,院级,省级"</formula1>
    </dataValidation>
    <dataValidation type="list" allowBlank="1" showInputMessage="1" showErrorMessage="1" sqref="D2:D41 D63:D148 D166:D240 D244:D1048576">
      <formula1>"创新创业素质,水平考试,社会实践,社会工作能力（工作表现）"</formula1>
    </dataValidation>
    <dataValidation type="list" allowBlank="1" showInputMessage="1" showErrorMessage="1" sqref="D149:D165 D241:D243">
      <formula1>"文化艺术实践,校内外文化艺术竞赛"</formula1>
    </dataValidation>
  </dataValidations>
  <pageMargins left="0.75" right="0.75" top="1" bottom="1" header="0.5" footer="0.5"/>
  <pageSetup paperSize="9" orientation="portrait"/>
  <headerFooter/>
  <ignoredErrors>
    <ignoredError sqref="F149" listDataValidation="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p i x e l a t o r s   x m l n s = " h t t p s : / / w e b . w p s . c n / e t / 2 0 1 8 / m a i n "   x m l n s : s = " h t t p : / / s c h e m a s . o p e n x m l f o r m a t s . o r g / s p r e a d s h e e t m l / 2 0 0 6 / m a i n " >  
   < p i x e l a t o r L i s t   s h e e t S t i d = " 1 " / >  
   < p i x e l a t o r L i s t   s h e e t S t i d = " 2 " / >  
 < / p i x e l a t o r s > 
</file>

<file path=customXml/item2.xml>��< ? x m l   v e r s i o n = " 1 . 0 "   s t a n d a l o n e = " y e s " ? > < w o P r o p s   x m l n s = " h t t p s : / / w e b . w p s . c n / e t / 2 0 1 8 / m a i n "   x m l n s : s = " h t t p : / / s c h e m a s . o p e n x m l f o r m a t s . o r g / s p r e a d s h e e t m l / 2 0 0 6 / m a i n " >  
   < w o S h e e t s P r o p s >  
     < w o S h e e t P r o p s   s h e e t S t i d = " 1 "   i n t e r l i n e C o l o r = " 0 "   i s D b S h e e t = " 0 "   i s D a s h B o a r d S h e e t = " 0 "   i n t e r l i n e O n O f f = " 0 " >  
       < c e l l p r o t e c t i o n / >  
     < / w o S h e e t P r o p s >  
   < / w o S h e e t s P r o p s >  
   < w o B o o k P r o p s >  
     < b o o k S e t t i n g s   f i l t e r T y p e = " c o n n "   i s F i l t e r S h a r e d = " 1 "   i s I n s e r P i c A s A t t a c h m e n t = " 0 "   c o r e C o n q u e r U s e r I d = " "   i s A u t o U p d a t e P a u s e d = " 0 "   i s M e r g e T a s k s A u t o U p d a t e = " 0 " / >  
   < / w o B o o k P r o p s >  
 < / w o P r o p s > 
</file>

<file path=customXml/itemProps1.xml><?xml version="1.0" encoding="utf-8"?>
<ds:datastoreItem xmlns:ds="http://schemas.openxmlformats.org/officeDocument/2006/customXml" ds:itemID="{224D003E-15C9-4FFE-AB16-9E66474EAE4E}">
  <ds:schemaRefs/>
</ds:datastoreItem>
</file>

<file path=customXml/itemProps2.xml><?xml version="1.0" encoding="utf-8"?>
<ds:datastoreItem xmlns:ds="http://schemas.openxmlformats.org/officeDocument/2006/customXml" ds:itemID="{06C82605-B75B-4693-9329-32AAD527C692}">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总分表</vt:lpstr>
      <vt:lpstr>计分表</vt:lpstr>
      <vt:lpstr>德育素质</vt:lpstr>
      <vt:lpstr>智育素质</vt:lpstr>
      <vt:lpstr>体育素质</vt:lpstr>
      <vt:lpstr>美育素质</vt:lpstr>
      <vt:lpstr>劳育素质</vt:lpstr>
      <vt:lpstr>创新与实践素质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64859</dc:creator>
  <cp:lastModifiedBy>夷粹</cp:lastModifiedBy>
  <dcterms:created xsi:type="dcterms:W3CDTF">2020-08-07T21:48:00Z</dcterms:created>
  <dcterms:modified xsi:type="dcterms:W3CDTF">2025-09-29T11:49:58Z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B38C84BBAFA942DB80CF0F4874DD9BA1_13</vt:lpwstr>
  </property>
</Properties>
</file>