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firstSheet="2" activeTab="3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0" hidden="1">总分表!$E$1:$E$116</definedName>
    <definedName name="_xlnm._FilterDatabase" localSheetId="3" hidden="1">智育素质!$A$1:$D$116</definedName>
    <definedName name="_xlnm._FilterDatabase" localSheetId="5" hidden="1">美育素质!$A$1:$M$16</definedName>
    <definedName name="_xlnm._FilterDatabase" localSheetId="7" hidden="1">创新与实践素质!$A$1:$L$129</definedName>
    <definedName name="_xlnm._FilterDatabase" localSheetId="2" hidden="1">德育素质!$A$1:$H$141</definedName>
    <definedName name="_xlnm._FilterDatabase" localSheetId="6" hidden="1">劳育素质!$A$1:$K$232</definedName>
    <definedName name="_xlnm._FilterDatabase" localSheetId="4" hidden="1">体育素质!$A$1:$L$348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<sst xmlns="http://schemas.openxmlformats.org/spreadsheetml/2006/main" count="5358" uniqueCount="289">
  <si>
    <t>班级</t>
  </si>
  <si>
    <t>学号</t>
  </si>
  <si>
    <t>姓名</t>
  </si>
  <si>
    <t>总分</t>
  </si>
  <si>
    <t>综合测评分排名</t>
  </si>
  <si>
    <t>平均学分绩点排名</t>
  </si>
  <si>
    <t>2022计算机科学与技术01</t>
  </si>
  <si>
    <t>202203150817</t>
  </si>
  <si>
    <t>202106010112</t>
  </si>
  <si>
    <t>202203150103</t>
  </si>
  <si>
    <t>202203150104</t>
  </si>
  <si>
    <t>202203150105</t>
  </si>
  <si>
    <t>202203150106</t>
  </si>
  <si>
    <t>202203150117</t>
  </si>
  <si>
    <t>202203150122</t>
  </si>
  <si>
    <t>202203150219</t>
  </si>
  <si>
    <t>202203150311</t>
  </si>
  <si>
    <t>202203150313</t>
  </si>
  <si>
    <t>202203150315</t>
  </si>
  <si>
    <t>202203150321</t>
  </si>
  <si>
    <t>202203150324</t>
  </si>
  <si>
    <t>202203150325</t>
  </si>
  <si>
    <t>202203150327</t>
  </si>
  <si>
    <t>202203150412</t>
  </si>
  <si>
    <t>202203150414</t>
  </si>
  <si>
    <t>202203150430</t>
  </si>
  <si>
    <t>202203150505</t>
  </si>
  <si>
    <t>202203150517</t>
  </si>
  <si>
    <t>202203150522</t>
  </si>
  <si>
    <t>202203150524</t>
  </si>
  <si>
    <t>202203150527</t>
  </si>
  <si>
    <t>202203150531</t>
  </si>
  <si>
    <t>202203150608</t>
  </si>
  <si>
    <t>202203150626</t>
  </si>
  <si>
    <t>202203150631</t>
  </si>
  <si>
    <t>202203150706</t>
  </si>
  <si>
    <t>202203150712</t>
  </si>
  <si>
    <t>202203150719</t>
  </si>
  <si>
    <t>202203150721</t>
  </si>
  <si>
    <t>202203150722</t>
  </si>
  <si>
    <t>202203150827</t>
  </si>
  <si>
    <t>202203150901</t>
  </si>
  <si>
    <t>202203150902</t>
  </si>
  <si>
    <t>202203150908</t>
  </si>
  <si>
    <t>202203150919</t>
  </si>
  <si>
    <t>202203150924</t>
  </si>
  <si>
    <t>202203150932</t>
  </si>
  <si>
    <t>202203151308</t>
  </si>
  <si>
    <t>202203151311</t>
  </si>
  <si>
    <t>202206010222</t>
  </si>
  <si>
    <t>2022计算机科学与技术02</t>
  </si>
  <si>
    <t>202203150132</t>
  </si>
  <si>
    <t>202203150202</t>
  </si>
  <si>
    <t>202203150215</t>
  </si>
  <si>
    <t>202203150217</t>
  </si>
  <si>
    <t>202203150303</t>
  </si>
  <si>
    <t>202203150404</t>
  </si>
  <si>
    <t>202203150508</t>
  </si>
  <si>
    <t>202203150518</t>
  </si>
  <si>
    <t>202203150519</t>
  </si>
  <si>
    <t>202203150601</t>
  </si>
  <si>
    <t>202203150607</t>
  </si>
  <si>
    <t>202203150627</t>
  </si>
  <si>
    <t>202203150628</t>
  </si>
  <si>
    <t>202203150629</t>
  </si>
  <si>
    <t>202203150707</t>
  </si>
  <si>
    <t>202203150811</t>
  </si>
  <si>
    <t>202203150905</t>
  </si>
  <si>
    <t>202203150930</t>
  </si>
  <si>
    <t>202203151020</t>
  </si>
  <si>
    <t>202203151102</t>
  </si>
  <si>
    <t>202203151103</t>
  </si>
  <si>
    <t>202203151107</t>
  </si>
  <si>
    <t>202203151109</t>
  </si>
  <si>
    <t>202203151114</t>
  </si>
  <si>
    <t>202203151117</t>
  </si>
  <si>
    <t>202203151210</t>
  </si>
  <si>
    <t>202203151214</t>
  </si>
  <si>
    <t>202203151228</t>
  </si>
  <si>
    <t>202203151309</t>
  </si>
  <si>
    <t>202203151314</t>
  </si>
  <si>
    <t>202203151316</t>
  </si>
  <si>
    <t>202203151318</t>
  </si>
  <si>
    <t>202203151319</t>
  </si>
  <si>
    <t>202203151323</t>
  </si>
  <si>
    <t>202203151328</t>
  </si>
  <si>
    <t>202203151329</t>
  </si>
  <si>
    <t>202203151330</t>
  </si>
  <si>
    <t>202206010312</t>
  </si>
  <si>
    <t>202206010313</t>
  </si>
  <si>
    <t>2022计算机科学与技术03</t>
  </si>
  <si>
    <t>202005130408</t>
  </si>
  <si>
    <t>202005720427</t>
  </si>
  <si>
    <t>202103151317</t>
  </si>
  <si>
    <t>202103151522</t>
  </si>
  <si>
    <t>202105130609</t>
  </si>
  <si>
    <t>202105690816</t>
  </si>
  <si>
    <t>202105710218</t>
  </si>
  <si>
    <t>202203150127</t>
  </si>
  <si>
    <t>202203150220</t>
  </si>
  <si>
    <t>202203150226</t>
  </si>
  <si>
    <t>202203150306</t>
  </si>
  <si>
    <t>202203150309</t>
  </si>
  <si>
    <t>202203150330</t>
  </si>
  <si>
    <t>202203150333</t>
  </si>
  <si>
    <t>202203150727</t>
  </si>
  <si>
    <t>202203151101</t>
  </si>
  <si>
    <t>202203151119</t>
  </si>
  <si>
    <t>202203151130</t>
  </si>
  <si>
    <t>202203151229</t>
  </si>
  <si>
    <t>202203151230</t>
  </si>
  <si>
    <t>202203151310</t>
  </si>
  <si>
    <t>202203160226</t>
  </si>
  <si>
    <t>202205030208</t>
  </si>
  <si>
    <t>202205030325</t>
  </si>
  <si>
    <t>202205030507</t>
  </si>
  <si>
    <t>202205030610</t>
  </si>
  <si>
    <t>202205490402</t>
  </si>
  <si>
    <t>202205490426</t>
  </si>
  <si>
    <t>202205620219</t>
  </si>
  <si>
    <t>202205690617</t>
  </si>
  <si>
    <t>202205691004</t>
  </si>
  <si>
    <t>202205710220</t>
  </si>
  <si>
    <t>202205710412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</si>
  <si>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</si>
  <si>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</si>
  <si>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</si>
  <si>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</si>
  <si>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</si>
  <si>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</si>
  <si>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</si>
  <si>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</si>
  <si>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</si>
  <si>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</si>
  <si>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</si>
  <si>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</si>
  <si>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</si>
  <si>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</si>
  <si>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</si>
  <si>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</si>
  <si>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</si>
  <si>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</si>
  <si>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</si>
  <si>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</si>
  <si>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</si>
  <si>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</si>
  <si>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</si>
  <si>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</si>
  <si>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</si>
  <si>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</si>
  <si>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</si>
  <si>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</si>
  <si>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</si>
  <si>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</si>
  <si>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</si>
  <si>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</si>
  <si>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</si>
  <si>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</si>
  <si>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</si>
  <si>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</si>
  <si>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</si>
  <si>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</si>
  <si>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</si>
  <si>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</si>
  <si>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基本评定分</t>
  </si>
  <si>
    <t>B</t>
  </si>
  <si>
    <t>A</t>
  </si>
  <si>
    <t>社会责任记实分</t>
  </si>
  <si>
    <t>院级</t>
  </si>
  <si>
    <t>星级志愿者</t>
  </si>
  <si>
    <t>校级</t>
  </si>
  <si>
    <t>健体标兵</t>
  </si>
  <si>
    <t>优秀团干</t>
  </si>
  <si>
    <t>2022计算机科学与技术06</t>
  </si>
  <si>
    <t>2022计算机科学与技术07</t>
  </si>
  <si>
    <t>2022计算机科学与技术08</t>
  </si>
  <si>
    <t>2022计算机科学与技术09</t>
  </si>
  <si>
    <t>2022计算机科学与技术10</t>
  </si>
  <si>
    <t>院级三星级志愿者</t>
  </si>
  <si>
    <t>院级优秀团员</t>
  </si>
  <si>
    <t>890一站式学生社区值班全勤人员</t>
  </si>
  <si>
    <t>2022计算机科学与技术04</t>
  </si>
  <si>
    <t>2022计算机科学与技术05</t>
  </si>
  <si>
    <t>2024/2025学年第二学期分党校优秀学员</t>
  </si>
  <si>
    <t>2024/2025学年第一学期分党校优秀学员</t>
  </si>
  <si>
    <t>集体评定等级分</t>
  </si>
  <si>
    <t>班级考评等级</t>
  </si>
  <si>
    <t>上学期</t>
  </si>
  <si>
    <t>下学期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</si>
  <si>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</si>
  <si>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</si>
  <si>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</si>
  <si>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</si>
  <si>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</si>
  <si>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</si>
  <si>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校内外体育竞赛</t>
  </si>
  <si>
    <t>篮球大院赛</t>
  </si>
  <si>
    <t>市/校级</t>
  </si>
  <si>
    <t>团体第六</t>
  </si>
  <si>
    <t>队员</t>
  </si>
  <si>
    <t>校内外体育活动</t>
  </si>
  <si>
    <t>校园跑</t>
  </si>
  <si>
    <t>校内外文化艺术竞赛</t>
  </si>
  <si>
    <t>“赓续红色血脉，谱写奋进华章--庆祝新中国成立76周年”主题征文比赛</t>
  </si>
  <si>
    <t>三等奖</t>
  </si>
  <si>
    <t>2024年下半年分党校培训班优秀主题讨论作品</t>
  </si>
  <si>
    <t>一等奖</t>
  </si>
  <si>
    <t>2027年下半年分党校培训班优秀主题讨论作品</t>
  </si>
  <si>
    <t>队长</t>
  </si>
  <si>
    <t>2025年上半年分党校培训班优秀主题讨论作品</t>
  </si>
  <si>
    <t>二等奖</t>
  </si>
  <si>
    <t>第一届畅言杯</t>
  </si>
  <si>
    <t>“赓续红色血脉，谱写奋进华章--庆祝新中国成立75周年”主题征文比赛</t>
  </si>
  <si>
    <t>2028年下半年分党校培训班优秀主题讨论作品</t>
  </si>
  <si>
    <t>2029年下半年分党校培训班优秀主题讨论作品</t>
  </si>
  <si>
    <t>2030年下半年分党校培训班优秀主题讨论作品</t>
  </si>
  <si>
    <t>畅言杯</t>
  </si>
  <si>
    <t>知行杯</t>
  </si>
  <si>
    <t>寝室达人秀</t>
  </si>
  <si>
    <t>鼓励奖</t>
  </si>
  <si>
    <t>劳动日常考核基础分</t>
  </si>
  <si>
    <t>活动与卫生加减分</t>
  </si>
  <si>
    <t>志愿服务</t>
  </si>
  <si>
    <t>A类+B类</t>
  </si>
  <si>
    <t>社会工作能力（工作表现）</t>
  </si>
  <si>
    <t>党支部书记+年级团总支副书记</t>
  </si>
  <si>
    <t>A+A</t>
  </si>
  <si>
    <t>第四十一届专业学术竞赛</t>
  </si>
  <si>
    <t>浙江工业大学计算机学院“双百双进”暑期社会实践</t>
  </si>
  <si>
    <t>勤工助学人力资源部部长</t>
  </si>
  <si>
    <t>班长</t>
  </si>
  <si>
    <t>第十六届全国大学生数学竞赛浙江赛区</t>
  </si>
  <si>
    <t>省级</t>
  </si>
  <si>
    <t>2023计算机科学与技术01</t>
  </si>
  <si>
    <t>全国大学英语六级考试</t>
  </si>
  <si>
    <t>团支书</t>
  </si>
  <si>
    <t>第十六届中国大学生服务外包创新创业大赛东部区域赛</t>
  </si>
  <si>
    <t>计算机软件菩作权—基于AI大模型的初中数学题目解析系统[简称:智推引擎]V1.0</t>
  </si>
  <si>
    <t>软件著作</t>
  </si>
  <si>
    <t>第一作者</t>
  </si>
  <si>
    <t>雅思考试</t>
  </si>
  <si>
    <t>大创</t>
  </si>
  <si>
    <t>国家级</t>
  </si>
  <si>
    <t>新苗</t>
  </si>
  <si>
    <t>心理委员</t>
  </si>
  <si>
    <t>文体委员</t>
  </si>
  <si>
    <t>浙江工业大学第二十二届大学生程序设计竞赛</t>
  </si>
  <si>
    <t>2025年浙江省高等数学竞赛</t>
  </si>
  <si>
    <t>程序设计迎新赛</t>
  </si>
  <si>
    <t>生活委员</t>
  </si>
  <si>
    <t>浙江工业大学“运河杯”大学生课外学术科技基金立项项目课题立项</t>
  </si>
  <si>
    <t>发明专利</t>
  </si>
  <si>
    <t>第八届创意代码大赛RunningCode</t>
  </si>
  <si>
    <t>ICPC成都站</t>
  </si>
  <si>
    <t>铜奖</t>
  </si>
  <si>
    <t>ICPC沈阳站</t>
  </si>
  <si>
    <t>程序设计天梯赛</t>
  </si>
  <si>
    <t>浙江省华为ICT赛</t>
  </si>
  <si>
    <t>宣调委员</t>
  </si>
  <si>
    <t>第十一届浙江省大学生服务外包创新应用大赛</t>
  </si>
  <si>
    <t>计算机软件考试中级考试</t>
  </si>
  <si>
    <t>运河杯大学生课外学术科技作品竞赛</t>
  </si>
  <si>
    <t>普通话水平测试</t>
  </si>
  <si>
    <t>学习委员</t>
  </si>
  <si>
    <t>全国计算机等级考试三级</t>
  </si>
  <si>
    <t>全国计算机等级考试四级</t>
  </si>
  <si>
    <t>第十六届蓝桥杯全国软件和信息技术专业人才大赛个人赛省赛</t>
  </si>
  <si>
    <t>负责人</t>
  </si>
  <si>
    <t>InternationalConferenceonIntelligentComputing</t>
  </si>
  <si>
    <t>2024中国机器人大赛智能车挑战赛</t>
  </si>
  <si>
    <t>3</t>
  </si>
  <si>
    <t>美国大学生数学建模比赛</t>
  </si>
  <si>
    <t>M奖</t>
  </si>
  <si>
    <t>ACM国际亚洲赛区（成都站）</t>
  </si>
  <si>
    <t>ACM国际亚洲赛区（沈阳站）</t>
  </si>
  <si>
    <t>大学生程序设计</t>
  </si>
  <si>
    <t>软著</t>
  </si>
  <si>
    <t>2</t>
  </si>
  <si>
    <t>2024中国机器人大赛暨RoboCup机器人世界杯中国赛</t>
  </si>
  <si>
    <t>第十五届全国大学生电子商务"创新、创意及创业"挑战赛</t>
  </si>
  <si>
    <t>全国计算机技术与软件专业技术资格（水平）考试</t>
  </si>
  <si>
    <t>中级</t>
  </si>
  <si>
    <t>Bioinformatics-OxfordAcademic期刊录用</t>
  </si>
  <si>
    <t>ICME2025</t>
  </si>
  <si>
    <t>优秀调研报告</t>
  </si>
  <si>
    <t>大创结题</t>
  </si>
  <si>
    <t>党支部支委纪检委员</t>
  </si>
  <si>
    <t>党支部支委组织委员</t>
  </si>
  <si>
    <t>党支部支纪检检委员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</si>
</sst>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26" fillId="0" borderId="0"/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2" borderId="1" xfId="0" applyNumberFormat="1" applyFill="1" applyBorder="1">
      <alignment vertical="center"/>
    </xf>
    <xf numFmtId="49" fontId="0" fillId="0" borderId="0" xfId="0" applyNumberForma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3" xfId="49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6" fillId="0" borderId="1" xfId="5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 quotePrefix="1">
      <alignment horizontal="center"/>
    </xf>
    <xf numFmtId="49" fontId="1" fillId="0" borderId="1" xfId="0" applyNumberFormat="1" applyFont="1" applyBorder="1" applyAlignment="1" quotePrefix="1">
      <alignment horizontal="center" vertical="center"/>
    </xf>
    <xf numFmtId="49" fontId="0" fillId="2" borderId="1" xfId="0" applyNumberFormat="1" applyFill="1" applyBorder="1" applyAlignment="1" quotePrefix="1">
      <alignment horizontal="center" vertical="center"/>
    </xf>
    <xf numFmtId="49" fontId="0" fillId="0" borderId="1" xfId="0" applyNumberFormat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计科110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6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E15" sqref="E15"/>
    </sheetView>
  </sheetViews>
  <sheetFormatPr defaultColWidth="9.2037037037037" defaultRowHeight="14.4" outlineLevelCol="5"/>
  <cols>
    <col min="1" max="1" width="31" style="38" customWidth="1"/>
    <col min="2" max="2" width="14.1296296296296" style="38" customWidth="1"/>
    <col min="3" max="3" width="12.1296296296296" style="38" customWidth="1"/>
    <col min="4" max="4" width="22.3333333333333" style="39" customWidth="1"/>
    <col min="5" max="5" width="17.6018518518519" style="38" customWidth="1"/>
    <col min="6" max="6" width="20" style="38" customWidth="1"/>
  </cols>
  <sheetData>
    <row r="1" spans="1:6">
      <c r="A1" s="24" t="s">
        <v>0</v>
      </c>
      <c r="B1" s="25" t="s">
        <v>1</v>
      </c>
      <c r="C1" s="25" t="s">
        <v>2</v>
      </c>
      <c r="D1" s="8" t="s">
        <v>3</v>
      </c>
      <c r="E1" s="3" t="s">
        <v>4</v>
      </c>
      <c r="F1" s="3" t="s">
        <v>5</v>
      </c>
    </row>
    <row r="2" spans="1:6">
      <c r="A2" s="14" t="s">
        <v>6</v>
      </c>
      <c r="B2" s="40" t="s">
        <v>7</v>
      </c>
      <c r="C2" s="14"/>
      <c r="D2" s="8">
        <f>VLOOKUP(B2,计分表!B:AF,31,0)</f>
        <v>61.1947619047619</v>
      </c>
      <c r="E2" s="3">
        <f>_xlfn.RANK.EQ(D2,$D$2:$D$116,0)</f>
        <v>56</v>
      </c>
      <c r="F2" s="3">
        <v>44</v>
      </c>
    </row>
    <row r="3" spans="1:6">
      <c r="A3" s="14" t="s">
        <v>6</v>
      </c>
      <c r="B3" s="14" t="s">
        <v>8</v>
      </c>
      <c r="C3" s="14"/>
      <c r="D3" s="8">
        <f>VLOOKUP(B3,计分表!B:AF,31,0)</f>
        <v>48.3521</v>
      </c>
      <c r="E3" s="3">
        <f t="shared" ref="E3:E34" si="0">_xlfn.RANK.EQ(D3,$D$2:$D$116,0)</f>
        <v>110</v>
      </c>
      <c r="F3" s="3">
        <v>107</v>
      </c>
    </row>
    <row r="4" spans="1:6">
      <c r="A4" s="14" t="s">
        <v>6</v>
      </c>
      <c r="B4" s="14" t="s">
        <v>9</v>
      </c>
      <c r="C4" s="14"/>
      <c r="D4" s="8">
        <f>VLOOKUP(B4,计分表!B:AF,31,0)</f>
        <v>65.09028125</v>
      </c>
      <c r="E4" s="3">
        <f t="shared" si="0"/>
        <v>30</v>
      </c>
      <c r="F4" s="3">
        <v>19</v>
      </c>
    </row>
    <row r="5" spans="1:6">
      <c r="A5" s="14" t="s">
        <v>6</v>
      </c>
      <c r="B5" s="14" t="s">
        <v>10</v>
      </c>
      <c r="C5" s="14"/>
      <c r="D5" s="8">
        <f>VLOOKUP(B5,计分表!B:AF,31,0)</f>
        <v>60.48158125</v>
      </c>
      <c r="E5" s="3">
        <f t="shared" si="0"/>
        <v>60</v>
      </c>
      <c r="F5" s="3">
        <v>65</v>
      </c>
    </row>
    <row r="6" spans="1:6">
      <c r="A6" s="14" t="s">
        <v>6</v>
      </c>
      <c r="B6" s="14" t="s">
        <v>11</v>
      </c>
      <c r="C6" s="14"/>
      <c r="D6" s="8">
        <f>VLOOKUP(B6,计分表!B:AF,31,0)</f>
        <v>55.9110104166667</v>
      </c>
      <c r="E6" s="3">
        <f t="shared" si="0"/>
        <v>88</v>
      </c>
      <c r="F6" s="3">
        <v>86</v>
      </c>
    </row>
    <row r="7" spans="1:6">
      <c r="A7" s="14" t="s">
        <v>6</v>
      </c>
      <c r="B7" s="14" t="s">
        <v>12</v>
      </c>
      <c r="C7" s="14"/>
      <c r="D7" s="8">
        <f>VLOOKUP(B7,计分表!B:AF,31,0)</f>
        <v>64.5655</v>
      </c>
      <c r="E7" s="3">
        <f t="shared" si="0"/>
        <v>32</v>
      </c>
      <c r="F7" s="3">
        <v>23</v>
      </c>
    </row>
    <row r="8" spans="1:6">
      <c r="A8" s="14" t="s">
        <v>6</v>
      </c>
      <c r="B8" s="14" t="s">
        <v>13</v>
      </c>
      <c r="C8" s="14"/>
      <c r="D8" s="8">
        <f>VLOOKUP(B8,计分表!B:AF,31,0)</f>
        <v>58.1207666666667</v>
      </c>
      <c r="E8" s="3">
        <f t="shared" si="0"/>
        <v>76</v>
      </c>
      <c r="F8" s="3">
        <v>72</v>
      </c>
    </row>
    <row r="9" spans="1:6">
      <c r="A9" s="14" t="s">
        <v>6</v>
      </c>
      <c r="B9" s="14" t="s">
        <v>14</v>
      </c>
      <c r="C9" s="14"/>
      <c r="D9" s="8">
        <f>VLOOKUP(B9,计分表!B:AF,31,0)</f>
        <v>68.19025625</v>
      </c>
      <c r="E9" s="3">
        <f t="shared" si="0"/>
        <v>16</v>
      </c>
      <c r="F9" s="3">
        <v>36</v>
      </c>
    </row>
    <row r="10" spans="1:6">
      <c r="A10" s="14" t="s">
        <v>6</v>
      </c>
      <c r="B10" s="14" t="s">
        <v>15</v>
      </c>
      <c r="C10" s="14"/>
      <c r="D10" s="8">
        <f>VLOOKUP(B10,计分表!B:AF,31,0)</f>
        <v>58.6474666666667</v>
      </c>
      <c r="E10" s="3">
        <f t="shared" si="0"/>
        <v>72</v>
      </c>
      <c r="F10" s="3">
        <v>62</v>
      </c>
    </row>
    <row r="11" spans="1:6">
      <c r="A11" s="14" t="s">
        <v>6</v>
      </c>
      <c r="B11" s="14" t="s">
        <v>16</v>
      </c>
      <c r="C11" s="14"/>
      <c r="D11" s="8">
        <f>VLOOKUP(B11,计分表!B:AF,31,0)</f>
        <v>67.7529145833333</v>
      </c>
      <c r="E11" s="3">
        <f t="shared" si="0"/>
        <v>20</v>
      </c>
      <c r="F11" s="3">
        <v>32</v>
      </c>
    </row>
    <row r="12" spans="1:6">
      <c r="A12" s="14" t="s">
        <v>6</v>
      </c>
      <c r="B12" s="40" t="s">
        <v>17</v>
      </c>
      <c r="C12" s="14"/>
      <c r="D12" s="8">
        <f>VLOOKUP(B12,计分表!B:AF,31,0)</f>
        <v>60.9548625</v>
      </c>
      <c r="E12" s="3">
        <f t="shared" si="0"/>
        <v>58</v>
      </c>
      <c r="F12" s="3">
        <v>50</v>
      </c>
    </row>
    <row r="13" spans="1:6">
      <c r="A13" s="14" t="s">
        <v>6</v>
      </c>
      <c r="B13" s="14" t="s">
        <v>18</v>
      </c>
      <c r="C13" s="14"/>
      <c r="D13" s="8">
        <f>VLOOKUP(B13,计分表!B:AF,31,0)</f>
        <v>64.5006666666667</v>
      </c>
      <c r="E13" s="3">
        <f t="shared" si="0"/>
        <v>34</v>
      </c>
      <c r="F13" s="3">
        <v>35</v>
      </c>
    </row>
    <row r="14" spans="1:6">
      <c r="A14" s="14" t="s">
        <v>6</v>
      </c>
      <c r="B14" s="14" t="s">
        <v>19</v>
      </c>
      <c r="C14" s="14"/>
      <c r="D14" s="8">
        <f>VLOOKUP(B14,计分表!B:AF,31,0)</f>
        <v>62.5287979166667</v>
      </c>
      <c r="E14" s="3">
        <f t="shared" si="0"/>
        <v>44</v>
      </c>
      <c r="F14" s="3">
        <v>38</v>
      </c>
    </row>
    <row r="15" spans="1:6">
      <c r="A15" s="14" t="s">
        <v>6</v>
      </c>
      <c r="B15" s="14" t="s">
        <v>20</v>
      </c>
      <c r="C15" s="14"/>
      <c r="D15" s="8">
        <f>VLOOKUP(B15,计分表!B:AF,31,0)</f>
        <v>57.21794375</v>
      </c>
      <c r="E15" s="3">
        <f t="shared" si="0"/>
        <v>82</v>
      </c>
      <c r="F15" s="3">
        <v>80</v>
      </c>
    </row>
    <row r="16" spans="1:6">
      <c r="A16" s="14" t="s">
        <v>6</v>
      </c>
      <c r="B16" s="14" t="s">
        <v>21</v>
      </c>
      <c r="C16" s="14"/>
      <c r="D16" s="8">
        <f>VLOOKUP(B16,计分表!B:AF,31,0)</f>
        <v>61.3247604166667</v>
      </c>
      <c r="E16" s="3">
        <f t="shared" si="0"/>
        <v>55</v>
      </c>
      <c r="F16" s="3">
        <v>70</v>
      </c>
    </row>
    <row r="17" spans="1:6">
      <c r="A17" s="14" t="s">
        <v>6</v>
      </c>
      <c r="B17" s="14" t="s">
        <v>22</v>
      </c>
      <c r="C17" s="14"/>
      <c r="D17" s="8">
        <f>VLOOKUP(B17,计分表!B:AF,31,0)</f>
        <v>48.8410666666667</v>
      </c>
      <c r="E17" s="3">
        <f t="shared" si="0"/>
        <v>109</v>
      </c>
      <c r="F17" s="3">
        <v>103</v>
      </c>
    </row>
    <row r="18" spans="1:6">
      <c r="A18" s="14" t="s">
        <v>6</v>
      </c>
      <c r="B18" s="14" t="s">
        <v>23</v>
      </c>
      <c r="C18" s="14"/>
      <c r="D18" s="8">
        <f>VLOOKUP(B18,计分表!B:AF,31,0)</f>
        <v>73.3036666666667</v>
      </c>
      <c r="E18" s="3">
        <f t="shared" si="0"/>
        <v>7</v>
      </c>
      <c r="F18" s="3">
        <v>6</v>
      </c>
    </row>
    <row r="19" spans="1:6">
      <c r="A19" s="14" t="s">
        <v>6</v>
      </c>
      <c r="B19" s="14" t="s">
        <v>24</v>
      </c>
      <c r="C19" s="14"/>
      <c r="D19" s="8">
        <f>VLOOKUP(B19,计分表!B:AF,31,0)</f>
        <v>49.4516645833333</v>
      </c>
      <c r="E19" s="3">
        <f t="shared" si="0"/>
        <v>108</v>
      </c>
      <c r="F19" s="3">
        <v>107</v>
      </c>
    </row>
    <row r="20" spans="1:6">
      <c r="A20" s="14" t="s">
        <v>6</v>
      </c>
      <c r="B20" s="14" t="s">
        <v>25</v>
      </c>
      <c r="C20" s="14"/>
      <c r="D20" s="8">
        <f>VLOOKUP(B20,计分表!B:AF,31,0)</f>
        <v>57.5078333333333</v>
      </c>
      <c r="E20" s="3">
        <f t="shared" si="0"/>
        <v>80</v>
      </c>
      <c r="F20" s="3">
        <v>76</v>
      </c>
    </row>
    <row r="21" spans="1:6">
      <c r="A21" s="14" t="s">
        <v>6</v>
      </c>
      <c r="B21" s="14" t="s">
        <v>26</v>
      </c>
      <c r="C21" s="14"/>
      <c r="D21" s="8">
        <f>VLOOKUP(B21,计分表!B:AF,31,0)</f>
        <v>68.4066166666667</v>
      </c>
      <c r="E21" s="3">
        <f t="shared" si="0"/>
        <v>15</v>
      </c>
      <c r="F21" s="3">
        <v>7</v>
      </c>
    </row>
    <row r="22" spans="1:6">
      <c r="A22" s="14" t="s">
        <v>6</v>
      </c>
      <c r="B22" s="14" t="s">
        <v>27</v>
      </c>
      <c r="C22" s="14"/>
      <c r="D22" s="8">
        <f>VLOOKUP(B22,计分表!B:AF,31,0)</f>
        <v>49.4863333333333</v>
      </c>
      <c r="E22" s="3">
        <f t="shared" si="0"/>
        <v>107</v>
      </c>
      <c r="F22" s="3">
        <v>109</v>
      </c>
    </row>
    <row r="23" spans="1:6">
      <c r="A23" s="14" t="s">
        <v>6</v>
      </c>
      <c r="B23" s="14" t="s">
        <v>28</v>
      </c>
      <c r="C23" s="14"/>
      <c r="D23" s="8">
        <f>VLOOKUP(B23,计分表!B:AF,31,0)</f>
        <v>64.0608556547619</v>
      </c>
      <c r="E23" s="3">
        <f t="shared" si="0"/>
        <v>35</v>
      </c>
      <c r="F23" s="3">
        <v>20</v>
      </c>
    </row>
    <row r="24" spans="1:6">
      <c r="A24" s="14" t="s">
        <v>6</v>
      </c>
      <c r="B24" s="14" t="s">
        <v>29</v>
      </c>
      <c r="C24" s="14"/>
      <c r="D24" s="8">
        <f>VLOOKUP(B24,计分表!B:AF,31,0)</f>
        <v>56.5790666666667</v>
      </c>
      <c r="E24" s="3">
        <f t="shared" si="0"/>
        <v>85</v>
      </c>
      <c r="F24" s="3">
        <v>93</v>
      </c>
    </row>
    <row r="25" spans="1:6">
      <c r="A25" s="14" t="s">
        <v>6</v>
      </c>
      <c r="B25" s="14" t="s">
        <v>30</v>
      </c>
      <c r="C25" s="14"/>
      <c r="D25" s="8">
        <f>VLOOKUP(B25,计分表!B:AF,31,0)</f>
        <v>59.7170145833333</v>
      </c>
      <c r="E25" s="3">
        <f t="shared" si="0"/>
        <v>66</v>
      </c>
      <c r="F25" s="3">
        <v>67</v>
      </c>
    </row>
    <row r="26" spans="1:6">
      <c r="A26" s="14" t="s">
        <v>6</v>
      </c>
      <c r="B26" s="14" t="s">
        <v>31</v>
      </c>
      <c r="C26" s="14"/>
      <c r="D26" s="8">
        <f>VLOOKUP(B26,计分表!B:AF,31,0)</f>
        <v>50.5610666666667</v>
      </c>
      <c r="E26" s="3">
        <f t="shared" si="0"/>
        <v>104</v>
      </c>
      <c r="F26" s="3">
        <v>106</v>
      </c>
    </row>
    <row r="27" spans="1:6">
      <c r="A27" s="14" t="s">
        <v>6</v>
      </c>
      <c r="B27" s="14" t="s">
        <v>32</v>
      </c>
      <c r="C27" s="14"/>
      <c r="D27" s="8">
        <f>VLOOKUP(B27,计分表!B:AF,31,0)</f>
        <v>65.0988333333333</v>
      </c>
      <c r="E27" s="3">
        <f t="shared" si="0"/>
        <v>29</v>
      </c>
      <c r="F27" s="3">
        <v>41</v>
      </c>
    </row>
    <row r="28" spans="1:6">
      <c r="A28" s="14" t="s">
        <v>6</v>
      </c>
      <c r="B28" s="14" t="s">
        <v>33</v>
      </c>
      <c r="C28" s="14"/>
      <c r="D28" s="8">
        <f>VLOOKUP(B28,计分表!B:AF,31,0)</f>
        <v>48.296</v>
      </c>
      <c r="E28" s="3">
        <f t="shared" si="0"/>
        <v>111</v>
      </c>
      <c r="F28" s="3">
        <v>111</v>
      </c>
    </row>
    <row r="29" spans="1:6">
      <c r="A29" s="14" t="s">
        <v>6</v>
      </c>
      <c r="B29" s="14" t="s">
        <v>34</v>
      </c>
      <c r="C29" s="14"/>
      <c r="D29" s="8">
        <f>VLOOKUP(B29,计分表!B:AF,31,0)</f>
        <v>67.9742222222222</v>
      </c>
      <c r="E29" s="3">
        <f t="shared" si="0"/>
        <v>19</v>
      </c>
      <c r="F29" s="3">
        <v>36</v>
      </c>
    </row>
    <row r="30" spans="1:6">
      <c r="A30" s="14" t="s">
        <v>6</v>
      </c>
      <c r="B30" s="14" t="s">
        <v>35</v>
      </c>
      <c r="C30" s="14"/>
      <c r="D30" s="8">
        <f>VLOOKUP(B30,计分表!B:AF,31,0)</f>
        <v>72.9681333333333</v>
      </c>
      <c r="E30" s="3">
        <f t="shared" si="0"/>
        <v>9</v>
      </c>
      <c r="F30" s="3">
        <v>18</v>
      </c>
    </row>
    <row r="31" spans="1:6">
      <c r="A31" s="14" t="s">
        <v>6</v>
      </c>
      <c r="B31" s="14" t="s">
        <v>36</v>
      </c>
      <c r="C31" s="14"/>
      <c r="D31" s="8">
        <f>VLOOKUP(B31,计分表!B:AF,31,0)</f>
        <v>51.8069333333333</v>
      </c>
      <c r="E31" s="3">
        <f t="shared" si="0"/>
        <v>101</v>
      </c>
      <c r="F31" s="3">
        <v>94</v>
      </c>
    </row>
    <row r="32" spans="1:6">
      <c r="A32" s="14" t="s">
        <v>6</v>
      </c>
      <c r="B32" s="14" t="s">
        <v>37</v>
      </c>
      <c r="C32" s="14"/>
      <c r="D32" s="8">
        <f>VLOOKUP(B32,计分表!B:AF,31,0)</f>
        <v>62.8129270833333</v>
      </c>
      <c r="E32" s="3">
        <f t="shared" si="0"/>
        <v>42</v>
      </c>
      <c r="F32" s="3">
        <v>30</v>
      </c>
    </row>
    <row r="33" spans="1:6">
      <c r="A33" s="14" t="s">
        <v>6</v>
      </c>
      <c r="B33" s="14" t="s">
        <v>38</v>
      </c>
      <c r="C33" s="14"/>
      <c r="D33" s="8">
        <f>VLOOKUP(B33,计分表!B:AF,31,0)</f>
        <v>62.6611354166667</v>
      </c>
      <c r="E33" s="3">
        <f t="shared" si="0"/>
        <v>43</v>
      </c>
      <c r="F33" s="3">
        <v>40</v>
      </c>
    </row>
    <row r="34" spans="1:6">
      <c r="A34" s="14" t="s">
        <v>6</v>
      </c>
      <c r="B34" s="14" t="s">
        <v>39</v>
      </c>
      <c r="C34" s="14"/>
      <c r="D34" s="8">
        <f>VLOOKUP(B34,计分表!B:AF,31,0)</f>
        <v>59.4980833333333</v>
      </c>
      <c r="E34" s="3">
        <f t="shared" si="0"/>
        <v>67</v>
      </c>
      <c r="F34" s="3">
        <v>63</v>
      </c>
    </row>
    <row r="35" spans="1:6">
      <c r="A35" s="14" t="s">
        <v>6</v>
      </c>
      <c r="B35" s="14" t="s">
        <v>40</v>
      </c>
      <c r="C35" s="14"/>
      <c r="D35" s="8">
        <f>VLOOKUP(B35,计分表!B:AF,31,0)</f>
        <v>61.833</v>
      </c>
      <c r="E35" s="3">
        <f t="shared" ref="E35:E66" si="1">_xlfn.RANK.EQ(D35,$D$2:$D$116,0)</f>
        <v>50</v>
      </c>
      <c r="F35" s="3">
        <v>49</v>
      </c>
    </row>
    <row r="36" spans="1:6">
      <c r="A36" s="14" t="s">
        <v>6</v>
      </c>
      <c r="B36" s="14" t="s">
        <v>41</v>
      </c>
      <c r="C36" s="14"/>
      <c r="D36" s="8">
        <f>VLOOKUP(B36,计分表!B:AF,31,0)</f>
        <v>72.5422666666666</v>
      </c>
      <c r="E36" s="3">
        <f t="shared" si="1"/>
        <v>10</v>
      </c>
      <c r="F36" s="3">
        <v>13</v>
      </c>
    </row>
    <row r="37" spans="1:6">
      <c r="A37" s="14" t="s">
        <v>6</v>
      </c>
      <c r="B37" s="14" t="s">
        <v>42</v>
      </c>
      <c r="C37" s="14"/>
      <c r="D37" s="8">
        <f>VLOOKUP(B37,计分表!B:AF,31,0)</f>
        <v>50.1960375</v>
      </c>
      <c r="E37" s="3">
        <f t="shared" si="1"/>
        <v>105</v>
      </c>
      <c r="F37" s="3">
        <v>110</v>
      </c>
    </row>
    <row r="38" spans="1:6">
      <c r="A38" s="14" t="s">
        <v>6</v>
      </c>
      <c r="B38" s="14" t="s">
        <v>43</v>
      </c>
      <c r="C38" s="14"/>
      <c r="D38" s="8">
        <f>VLOOKUP(B38,计分表!B:AF,31,0)</f>
        <v>86.4741333333333</v>
      </c>
      <c r="E38" s="3">
        <f t="shared" si="1"/>
        <v>1</v>
      </c>
      <c r="F38" s="3">
        <v>1</v>
      </c>
    </row>
    <row r="39" spans="1:6">
      <c r="A39" s="14" t="s">
        <v>6</v>
      </c>
      <c r="B39" s="14" t="s">
        <v>44</v>
      </c>
      <c r="C39" s="14"/>
      <c r="D39" s="8">
        <f>VLOOKUP(B39,计分表!B:AF,31,0)</f>
        <v>65.6746666666667</v>
      </c>
      <c r="E39" s="3">
        <f t="shared" si="1"/>
        <v>26</v>
      </c>
      <c r="F39" s="3">
        <v>26</v>
      </c>
    </row>
    <row r="40" spans="1:6">
      <c r="A40" s="14" t="s">
        <v>6</v>
      </c>
      <c r="B40" s="14" t="s">
        <v>45</v>
      </c>
      <c r="C40" s="14"/>
      <c r="D40" s="8">
        <f>VLOOKUP(B40,计分表!B:AF,31,0)</f>
        <v>73.3161333333333</v>
      </c>
      <c r="E40" s="3">
        <f t="shared" si="1"/>
        <v>6</v>
      </c>
      <c r="F40" s="3">
        <v>9</v>
      </c>
    </row>
    <row r="41" spans="1:6">
      <c r="A41" s="14" t="s">
        <v>6</v>
      </c>
      <c r="B41" s="14" t="s">
        <v>46</v>
      </c>
      <c r="C41" s="14"/>
      <c r="D41" s="8">
        <f>VLOOKUP(B41,计分表!B:AF,31,0)</f>
        <v>84.8064</v>
      </c>
      <c r="E41" s="3">
        <f t="shared" si="1"/>
        <v>2</v>
      </c>
      <c r="F41" s="3">
        <v>2</v>
      </c>
    </row>
    <row r="42" spans="1:6">
      <c r="A42" s="14" t="s">
        <v>6</v>
      </c>
      <c r="B42" s="14" t="s">
        <v>47</v>
      </c>
      <c r="C42" s="14"/>
      <c r="D42" s="8">
        <f>VLOOKUP(B42,计分表!B:AF,31,0)</f>
        <v>52.8613</v>
      </c>
      <c r="E42" s="3">
        <f t="shared" si="1"/>
        <v>97</v>
      </c>
      <c r="F42" s="3">
        <v>96</v>
      </c>
    </row>
    <row r="43" spans="1:6">
      <c r="A43" s="14" t="s">
        <v>6</v>
      </c>
      <c r="B43" s="14" t="s">
        <v>48</v>
      </c>
      <c r="C43" s="14"/>
      <c r="D43" s="8">
        <f>VLOOKUP(B43,计分表!B:AF,31,0)</f>
        <v>59.0438</v>
      </c>
      <c r="E43" s="3">
        <f t="shared" si="1"/>
        <v>69</v>
      </c>
      <c r="F43" s="3">
        <v>73</v>
      </c>
    </row>
    <row r="44" spans="1:6">
      <c r="A44" s="14" t="s">
        <v>6</v>
      </c>
      <c r="B44" s="14" t="s">
        <v>49</v>
      </c>
      <c r="C44" s="14"/>
      <c r="D44" s="8">
        <f>VLOOKUP(B44,计分表!B:AF,31,0)</f>
        <v>61.194525</v>
      </c>
      <c r="E44" s="3">
        <f t="shared" si="1"/>
        <v>57</v>
      </c>
      <c r="F44" s="3">
        <v>60</v>
      </c>
    </row>
    <row r="45" spans="1:6">
      <c r="A45" s="14" t="s">
        <v>50</v>
      </c>
      <c r="B45" s="14" t="s">
        <v>51</v>
      </c>
      <c r="C45" s="14"/>
      <c r="D45" s="8">
        <f>VLOOKUP(B45,计分表!B:AF,31,0)</f>
        <v>55.504875</v>
      </c>
      <c r="E45" s="3">
        <f t="shared" si="1"/>
        <v>90</v>
      </c>
      <c r="F45" s="3">
        <v>87</v>
      </c>
    </row>
    <row r="46" spans="1:6">
      <c r="A46" s="14" t="s">
        <v>50</v>
      </c>
      <c r="B46" s="14" t="s">
        <v>52</v>
      </c>
      <c r="C46" s="14"/>
      <c r="D46" s="8">
        <f>VLOOKUP(B46,计分表!B:AF,31,0)</f>
        <v>60.4567291666667</v>
      </c>
      <c r="E46" s="3">
        <f t="shared" si="1"/>
        <v>62</v>
      </c>
      <c r="F46" s="3">
        <v>56</v>
      </c>
    </row>
    <row r="47" spans="1:6">
      <c r="A47" s="14" t="s">
        <v>50</v>
      </c>
      <c r="B47" s="14" t="s">
        <v>53</v>
      </c>
      <c r="C47" s="14"/>
      <c r="D47" s="8">
        <f>VLOOKUP(B47,计分表!B:AF,31,0)</f>
        <v>65.2704444444445</v>
      </c>
      <c r="E47" s="3">
        <f t="shared" si="1"/>
        <v>28</v>
      </c>
      <c r="F47" s="3">
        <v>17</v>
      </c>
    </row>
    <row r="48" spans="1:6">
      <c r="A48" s="14" t="s">
        <v>50</v>
      </c>
      <c r="B48" s="14" t="s">
        <v>54</v>
      </c>
      <c r="C48" s="14"/>
      <c r="D48" s="8">
        <f>VLOOKUP(B48,计分表!B:AF,31,0)</f>
        <v>72.1984444444444</v>
      </c>
      <c r="E48" s="3">
        <f t="shared" si="1"/>
        <v>11</v>
      </c>
      <c r="F48" s="3">
        <v>15</v>
      </c>
    </row>
    <row r="49" spans="1:6">
      <c r="A49" s="14" t="s">
        <v>50</v>
      </c>
      <c r="B49" s="14" t="s">
        <v>55</v>
      </c>
      <c r="C49" s="14"/>
      <c r="D49" s="8">
        <f>VLOOKUP(B49,计分表!B:AF,31,0)</f>
        <v>67.2786666666667</v>
      </c>
      <c r="E49" s="3">
        <f t="shared" si="1"/>
        <v>22</v>
      </c>
      <c r="F49" s="3">
        <v>46</v>
      </c>
    </row>
    <row r="50" spans="1:6">
      <c r="A50" s="14" t="s">
        <v>50</v>
      </c>
      <c r="B50" s="14" t="s">
        <v>56</v>
      </c>
      <c r="C50" s="14"/>
      <c r="D50" s="8">
        <f>VLOOKUP(B50,计分表!B:AF,31,0)</f>
        <v>60.4684</v>
      </c>
      <c r="E50" s="3">
        <f t="shared" si="1"/>
        <v>61</v>
      </c>
      <c r="F50" s="3">
        <v>58</v>
      </c>
    </row>
    <row r="51" spans="1:6">
      <c r="A51" s="14" t="s">
        <v>50</v>
      </c>
      <c r="B51" s="14" t="s">
        <v>57</v>
      </c>
      <c r="C51" s="14"/>
      <c r="D51" s="8">
        <f>VLOOKUP(B51,计分表!B:AF,31,0)</f>
        <v>58.7400833333333</v>
      </c>
      <c r="E51" s="3">
        <f t="shared" si="1"/>
        <v>70</v>
      </c>
      <c r="F51" s="3">
        <v>75</v>
      </c>
    </row>
    <row r="52" spans="1:6">
      <c r="A52" s="14" t="s">
        <v>50</v>
      </c>
      <c r="B52" s="14" t="s">
        <v>58</v>
      </c>
      <c r="C52" s="14"/>
      <c r="D52" s="8">
        <f>VLOOKUP(B52,计分表!B:AF,31,0)</f>
        <v>57.9027619047619</v>
      </c>
      <c r="E52" s="3">
        <f t="shared" si="1"/>
        <v>77</v>
      </c>
      <c r="F52" s="3">
        <v>77</v>
      </c>
    </row>
    <row r="53" spans="1:6">
      <c r="A53" s="14" t="s">
        <v>50</v>
      </c>
      <c r="B53" s="14" t="s">
        <v>59</v>
      </c>
      <c r="C53" s="14"/>
      <c r="D53" s="8">
        <f>VLOOKUP(B53,计分表!B:AF,31,0)</f>
        <v>57.5277619047619</v>
      </c>
      <c r="E53" s="3">
        <f t="shared" si="1"/>
        <v>79</v>
      </c>
      <c r="F53" s="3">
        <v>78</v>
      </c>
    </row>
    <row r="54" spans="1:6">
      <c r="A54" s="14" t="s">
        <v>50</v>
      </c>
      <c r="B54" s="14" t="s">
        <v>60</v>
      </c>
      <c r="C54" s="14"/>
      <c r="D54" s="8">
        <f>VLOOKUP(B54,计分表!B:AF,31,0)</f>
        <v>62.4575</v>
      </c>
      <c r="E54" s="3">
        <f t="shared" si="1"/>
        <v>46</v>
      </c>
      <c r="F54" s="3">
        <v>45</v>
      </c>
    </row>
    <row r="55" spans="1:6">
      <c r="A55" s="14" t="s">
        <v>50</v>
      </c>
      <c r="B55" s="14" t="s">
        <v>61</v>
      </c>
      <c r="C55" s="14"/>
      <c r="D55" s="8">
        <f>VLOOKUP(B55,计分表!B:AF,31,0)</f>
        <v>58.6212777777778</v>
      </c>
      <c r="E55" s="3">
        <f t="shared" si="1"/>
        <v>73</v>
      </c>
      <c r="F55" s="3">
        <v>79</v>
      </c>
    </row>
    <row r="56" spans="1:6">
      <c r="A56" s="14" t="s">
        <v>50</v>
      </c>
      <c r="B56" s="14" t="s">
        <v>62</v>
      </c>
      <c r="C56" s="14"/>
      <c r="D56" s="8">
        <f>VLOOKUP(B56,计分表!B:AF,31,0)</f>
        <v>80.6386</v>
      </c>
      <c r="E56" s="3">
        <f t="shared" si="1"/>
        <v>4</v>
      </c>
      <c r="F56" s="3">
        <v>11</v>
      </c>
    </row>
    <row r="57" spans="1:6">
      <c r="A57" s="14" t="s">
        <v>50</v>
      </c>
      <c r="B57" s="14" t="s">
        <v>63</v>
      </c>
      <c r="C57" s="14"/>
      <c r="D57" s="8">
        <f>VLOOKUP(B57,计分表!B:AF,31,0)</f>
        <v>44.0249333333333</v>
      </c>
      <c r="E57" s="3">
        <f t="shared" si="1"/>
        <v>114</v>
      </c>
      <c r="F57" s="3">
        <v>114</v>
      </c>
    </row>
    <row r="58" spans="1:6">
      <c r="A58" s="14" t="s">
        <v>50</v>
      </c>
      <c r="B58" s="14" t="s">
        <v>64</v>
      </c>
      <c r="C58" s="14"/>
      <c r="D58" s="8">
        <f>VLOOKUP(B58,计分表!B:AF,31,0)</f>
        <v>63.0314</v>
      </c>
      <c r="E58" s="3">
        <f t="shared" si="1"/>
        <v>40</v>
      </c>
      <c r="F58" s="3">
        <v>27</v>
      </c>
    </row>
    <row r="59" spans="1:6">
      <c r="A59" s="14" t="s">
        <v>50</v>
      </c>
      <c r="B59" s="14" t="s">
        <v>65</v>
      </c>
      <c r="C59" s="14"/>
      <c r="D59" s="8">
        <f>VLOOKUP(B59,计分表!B:AF,31,0)</f>
        <v>61.7624520833333</v>
      </c>
      <c r="E59" s="3">
        <f t="shared" si="1"/>
        <v>51</v>
      </c>
      <c r="F59" s="3">
        <v>42</v>
      </c>
    </row>
    <row r="60" spans="1:6">
      <c r="A60" s="14" t="s">
        <v>50</v>
      </c>
      <c r="B60" s="14" t="s">
        <v>66</v>
      </c>
      <c r="C60" s="14"/>
      <c r="D60" s="8">
        <f>VLOOKUP(B60,计分表!B:AF,31,0)</f>
        <v>66.2213541666667</v>
      </c>
      <c r="E60" s="3">
        <f t="shared" si="1"/>
        <v>25</v>
      </c>
      <c r="F60" s="3">
        <v>43</v>
      </c>
    </row>
    <row r="61" spans="1:6">
      <c r="A61" s="14" t="s">
        <v>50</v>
      </c>
      <c r="B61" s="14" t="s">
        <v>67</v>
      </c>
      <c r="C61" s="14"/>
      <c r="D61" s="8">
        <f>VLOOKUP(B61,计分表!B:AF,31,0)</f>
        <v>61.4115270833333</v>
      </c>
      <c r="E61" s="3">
        <f t="shared" si="1"/>
        <v>53</v>
      </c>
      <c r="F61" s="3">
        <v>66</v>
      </c>
    </row>
    <row r="62" spans="1:6">
      <c r="A62" s="14" t="s">
        <v>50</v>
      </c>
      <c r="B62" s="14" t="s">
        <v>68</v>
      </c>
      <c r="C62" s="14"/>
      <c r="D62" s="8">
        <f>VLOOKUP(B62,计分表!B:AF,31,0)</f>
        <v>54.2273333333333</v>
      </c>
      <c r="E62" s="3">
        <f t="shared" si="1"/>
        <v>94</v>
      </c>
      <c r="F62" s="3">
        <v>92</v>
      </c>
    </row>
    <row r="63" spans="1:6">
      <c r="A63" s="14" t="s">
        <v>50</v>
      </c>
      <c r="B63" s="14" t="s">
        <v>69</v>
      </c>
      <c r="C63" s="14"/>
      <c r="D63" s="8">
        <f>VLOOKUP(B63,计分表!B:AF,31,0)</f>
        <v>63.4931041666667</v>
      </c>
      <c r="E63" s="3">
        <f t="shared" si="1"/>
        <v>38</v>
      </c>
      <c r="F63" s="3">
        <v>28</v>
      </c>
    </row>
    <row r="64" spans="1:6">
      <c r="A64" s="14" t="s">
        <v>50</v>
      </c>
      <c r="B64" s="14" t="s">
        <v>70</v>
      </c>
      <c r="C64" s="14"/>
      <c r="D64" s="8">
        <f>VLOOKUP(B64,计分表!B:AF,31,0)</f>
        <v>58.5017619047619</v>
      </c>
      <c r="E64" s="3">
        <f t="shared" si="1"/>
        <v>75</v>
      </c>
      <c r="F64" s="3">
        <v>68</v>
      </c>
    </row>
    <row r="65" spans="1:6">
      <c r="A65" s="14" t="s">
        <v>50</v>
      </c>
      <c r="B65" s="14" t="s">
        <v>71</v>
      </c>
      <c r="C65" s="14"/>
      <c r="D65" s="8">
        <f>VLOOKUP(B65,计分表!B:AF,31,0)</f>
        <v>70.021</v>
      </c>
      <c r="E65" s="3">
        <f t="shared" si="1"/>
        <v>14</v>
      </c>
      <c r="F65" s="3">
        <v>12</v>
      </c>
    </row>
    <row r="66" spans="1:6">
      <c r="A66" s="14" t="s">
        <v>50</v>
      </c>
      <c r="B66" s="14" t="s">
        <v>72</v>
      </c>
      <c r="C66" s="14"/>
      <c r="D66" s="8">
        <f>VLOOKUP(B66,计分表!B:AF,31,0)</f>
        <v>81.271</v>
      </c>
      <c r="E66" s="3">
        <f t="shared" si="1"/>
        <v>3</v>
      </c>
      <c r="F66" s="3">
        <v>10</v>
      </c>
    </row>
    <row r="67" spans="1:6">
      <c r="A67" s="14" t="s">
        <v>50</v>
      </c>
      <c r="B67" s="14" t="s">
        <v>73</v>
      </c>
      <c r="C67" s="14"/>
      <c r="D67" s="8">
        <f>VLOOKUP(B67,计分表!B:AF,31,0)</f>
        <v>55.418375</v>
      </c>
      <c r="E67" s="3">
        <f t="shared" ref="E67:E98" si="2">_xlfn.RANK.EQ(D67,$D$2:$D$116,0)</f>
        <v>91</v>
      </c>
      <c r="F67" s="3">
        <v>90</v>
      </c>
    </row>
    <row r="68" spans="1:6">
      <c r="A68" s="14" t="s">
        <v>50</v>
      </c>
      <c r="B68" s="14" t="s">
        <v>74</v>
      </c>
      <c r="C68" s="14"/>
      <c r="D68" s="8">
        <f>VLOOKUP(B68,计分表!B:AF,31,0)</f>
        <v>52.3443854166667</v>
      </c>
      <c r="E68" s="3">
        <f t="shared" si="2"/>
        <v>99</v>
      </c>
      <c r="F68" s="3">
        <v>99</v>
      </c>
    </row>
    <row r="69" spans="1:6">
      <c r="A69" s="14" t="s">
        <v>50</v>
      </c>
      <c r="B69" s="14" t="s">
        <v>75</v>
      </c>
      <c r="C69" s="14"/>
      <c r="D69" s="8">
        <f>VLOOKUP(B69,计分表!B:AF,31,0)</f>
        <v>68.137</v>
      </c>
      <c r="E69" s="3">
        <f t="shared" si="2"/>
        <v>17</v>
      </c>
      <c r="F69" s="3">
        <v>24</v>
      </c>
    </row>
    <row r="70" spans="1:6">
      <c r="A70" s="14" t="s">
        <v>50</v>
      </c>
      <c r="B70" s="14" t="s">
        <v>76</v>
      </c>
      <c r="C70" s="14"/>
      <c r="D70" s="8">
        <f>VLOOKUP(B70,计分表!B:AF,31,0)</f>
        <v>55.3627152777778</v>
      </c>
      <c r="E70" s="3">
        <f t="shared" si="2"/>
        <v>92</v>
      </c>
      <c r="F70" s="3">
        <v>89</v>
      </c>
    </row>
    <row r="71" spans="1:6">
      <c r="A71" s="14" t="s">
        <v>50</v>
      </c>
      <c r="B71" s="14" t="s">
        <v>77</v>
      </c>
      <c r="C71" s="14"/>
      <c r="D71" s="8">
        <f>VLOOKUP(B71,计分表!B:AF,31,0)</f>
        <v>57.1714548611111</v>
      </c>
      <c r="E71" s="3">
        <f t="shared" si="2"/>
        <v>83</v>
      </c>
      <c r="F71" s="3">
        <v>84</v>
      </c>
    </row>
    <row r="72" spans="1:6">
      <c r="A72" s="14" t="s">
        <v>50</v>
      </c>
      <c r="B72" s="14" t="s">
        <v>78</v>
      </c>
      <c r="C72" s="14"/>
      <c r="D72" s="8">
        <f>VLOOKUP(B72,计分表!B:AF,31,0)</f>
        <v>55.5640173611111</v>
      </c>
      <c r="E72" s="3">
        <f t="shared" si="2"/>
        <v>89</v>
      </c>
      <c r="F72" s="3">
        <v>85</v>
      </c>
    </row>
    <row r="73" spans="1:6">
      <c r="A73" s="14" t="s">
        <v>50</v>
      </c>
      <c r="B73" s="14" t="s">
        <v>79</v>
      </c>
      <c r="C73" s="14"/>
      <c r="D73" s="8">
        <f>VLOOKUP(B73,计分表!B:AF,31,0)</f>
        <v>59.1478</v>
      </c>
      <c r="E73" s="3">
        <f t="shared" si="2"/>
        <v>68</v>
      </c>
      <c r="F73" s="3">
        <v>71</v>
      </c>
    </row>
    <row r="74" spans="1:6">
      <c r="A74" s="14" t="s">
        <v>50</v>
      </c>
      <c r="B74" s="14" t="s">
        <v>80</v>
      </c>
      <c r="C74" s="14"/>
      <c r="D74" s="8">
        <f>VLOOKUP(B74,计分表!B:AF,31,0)</f>
        <v>62.2444</v>
      </c>
      <c r="E74" s="3">
        <f t="shared" si="2"/>
        <v>47</v>
      </c>
      <c r="F74" s="3">
        <v>64</v>
      </c>
    </row>
    <row r="75" spans="1:6">
      <c r="A75" s="14" t="s">
        <v>50</v>
      </c>
      <c r="B75" s="14" t="s">
        <v>81</v>
      </c>
      <c r="C75" s="14"/>
      <c r="D75" s="8">
        <f>VLOOKUP(B75,计分表!B:AF,31,0)</f>
        <v>60.4434</v>
      </c>
      <c r="E75" s="3">
        <f t="shared" si="2"/>
        <v>63</v>
      </c>
      <c r="F75" s="3">
        <v>53</v>
      </c>
    </row>
    <row r="76" spans="1:6">
      <c r="A76" s="14" t="s">
        <v>50</v>
      </c>
      <c r="B76" s="14" t="s">
        <v>82</v>
      </c>
      <c r="C76" s="14"/>
      <c r="D76" s="8">
        <f>VLOOKUP(B76,计分表!B:AF,31,0)</f>
        <v>60.43855625</v>
      </c>
      <c r="E76" s="3">
        <f t="shared" si="2"/>
        <v>64</v>
      </c>
      <c r="F76" s="3">
        <v>53</v>
      </c>
    </row>
    <row r="77" spans="1:6">
      <c r="A77" s="14" t="s">
        <v>50</v>
      </c>
      <c r="B77" s="14" t="s">
        <v>83</v>
      </c>
      <c r="C77" s="14"/>
      <c r="D77" s="8">
        <f>VLOOKUP(B77,计分表!B:AF,31,0)</f>
        <v>55.978</v>
      </c>
      <c r="E77" s="3">
        <f t="shared" si="2"/>
        <v>87</v>
      </c>
      <c r="F77" s="3">
        <v>91</v>
      </c>
    </row>
    <row r="78" spans="1:6">
      <c r="A78" s="14" t="s">
        <v>50</v>
      </c>
      <c r="B78" s="14" t="s">
        <v>84</v>
      </c>
      <c r="C78" s="14"/>
      <c r="D78" s="8">
        <f>VLOOKUP(B78,计分表!B:AF,31,0)</f>
        <v>55.3294444444444</v>
      </c>
      <c r="E78" s="3">
        <f t="shared" si="2"/>
        <v>93</v>
      </c>
      <c r="F78" s="3">
        <v>88</v>
      </c>
    </row>
    <row r="79" spans="1:6">
      <c r="A79" s="14" t="s">
        <v>50</v>
      </c>
      <c r="B79" s="14" t="s">
        <v>85</v>
      </c>
      <c r="C79" s="14"/>
      <c r="D79" s="8">
        <f>VLOOKUP(B79,计分表!B:AF,31,0)</f>
        <v>63.7754</v>
      </c>
      <c r="E79" s="3">
        <f t="shared" si="2"/>
        <v>37</v>
      </c>
      <c r="F79" s="3">
        <v>33</v>
      </c>
    </row>
    <row r="80" spans="1:6">
      <c r="A80" s="14" t="s">
        <v>50</v>
      </c>
      <c r="B80" s="14" t="s">
        <v>86</v>
      </c>
      <c r="C80" s="14"/>
      <c r="D80" s="8">
        <f>VLOOKUP(B80,计分表!B:AF,31,0)</f>
        <v>58.5403402777778</v>
      </c>
      <c r="E80" s="3">
        <f t="shared" si="2"/>
        <v>74</v>
      </c>
      <c r="F80" s="3">
        <v>81</v>
      </c>
    </row>
    <row r="81" spans="1:6">
      <c r="A81" s="14" t="s">
        <v>50</v>
      </c>
      <c r="B81" s="14" t="s">
        <v>87</v>
      </c>
      <c r="C81" s="14"/>
      <c r="D81" s="8">
        <f>VLOOKUP(B81,计分表!B:AF,31,0)</f>
        <v>60.7794</v>
      </c>
      <c r="E81" s="3">
        <f t="shared" si="2"/>
        <v>59</v>
      </c>
      <c r="F81" s="3">
        <v>61</v>
      </c>
    </row>
    <row r="82" spans="1:6">
      <c r="A82" s="14" t="s">
        <v>50</v>
      </c>
      <c r="B82" s="14" t="s">
        <v>88</v>
      </c>
      <c r="C82" s="14"/>
      <c r="D82" s="8">
        <f>VLOOKUP(B82,计分表!B:AF,31,0)</f>
        <v>63.9455333333333</v>
      </c>
      <c r="E82" s="3">
        <f t="shared" si="2"/>
        <v>36</v>
      </c>
      <c r="F82" s="3">
        <v>31</v>
      </c>
    </row>
    <row r="83" spans="1:6">
      <c r="A83" s="14" t="s">
        <v>50</v>
      </c>
      <c r="B83" s="14" t="s">
        <v>89</v>
      </c>
      <c r="C83" s="14"/>
      <c r="D83" s="8">
        <f>VLOOKUP(B83,计分表!B:AF,31,0)</f>
        <v>57.4406111111111</v>
      </c>
      <c r="E83" s="3">
        <f t="shared" si="2"/>
        <v>81</v>
      </c>
      <c r="F83" s="3">
        <v>83</v>
      </c>
    </row>
    <row r="84" spans="1:6">
      <c r="A84" s="14" t="s">
        <v>90</v>
      </c>
      <c r="B84" s="14" t="s">
        <v>91</v>
      </c>
      <c r="C84" s="14"/>
      <c r="D84" s="8">
        <f>VLOOKUP(B84,计分表!B:AF,31,0)</f>
        <v>48.1064761904762</v>
      </c>
      <c r="E84" s="3">
        <f t="shared" si="2"/>
        <v>112</v>
      </c>
      <c r="F84" s="3">
        <v>113</v>
      </c>
    </row>
    <row r="85" spans="1:6">
      <c r="A85" s="14" t="s">
        <v>90</v>
      </c>
      <c r="B85" s="14" t="s">
        <v>92</v>
      </c>
      <c r="C85" s="14"/>
      <c r="D85" s="8">
        <f>VLOOKUP(B85,计分表!B:AF,31,0)</f>
        <v>78.4170238095238</v>
      </c>
      <c r="E85" s="3">
        <f t="shared" si="2"/>
        <v>5</v>
      </c>
      <c r="F85" s="3">
        <v>3</v>
      </c>
    </row>
    <row r="86" spans="1:6">
      <c r="A86" s="14" t="s">
        <v>90</v>
      </c>
      <c r="B86" s="14" t="s">
        <v>93</v>
      </c>
      <c r="C86" s="14"/>
      <c r="D86" s="8">
        <f>VLOOKUP(B86,计分表!B:AF,31,0)</f>
        <v>50.0352222222222</v>
      </c>
      <c r="E86" s="3">
        <f t="shared" si="2"/>
        <v>106</v>
      </c>
      <c r="F86" s="3">
        <v>105</v>
      </c>
    </row>
    <row r="87" spans="1:6">
      <c r="A87" s="14" t="s">
        <v>90</v>
      </c>
      <c r="B87" s="14" t="s">
        <v>94</v>
      </c>
      <c r="C87" s="14"/>
      <c r="D87" s="8">
        <f>VLOOKUP(B87,计分表!B:AF,31,0)</f>
        <v>42.7485763888889</v>
      </c>
      <c r="E87" s="3">
        <f t="shared" si="2"/>
        <v>115</v>
      </c>
      <c r="F87" s="3">
        <v>115</v>
      </c>
    </row>
    <row r="88" spans="1:6">
      <c r="A88" s="14" t="s">
        <v>90</v>
      </c>
      <c r="B88" s="14" t="s">
        <v>95</v>
      </c>
      <c r="C88" s="14"/>
      <c r="D88" s="8">
        <f>VLOOKUP(B88,计分表!B:AF,31,0)</f>
        <v>70.5144375</v>
      </c>
      <c r="E88" s="3">
        <f t="shared" si="2"/>
        <v>13</v>
      </c>
      <c r="F88" s="3">
        <v>4</v>
      </c>
    </row>
    <row r="89" spans="1:6">
      <c r="A89" s="14" t="s">
        <v>90</v>
      </c>
      <c r="B89" s="14" t="s">
        <v>96</v>
      </c>
      <c r="C89" s="14"/>
      <c r="D89" s="8">
        <f>VLOOKUP(B89,计分表!B:AF,31,0)</f>
        <v>67.4018041666667</v>
      </c>
      <c r="E89" s="3">
        <f t="shared" si="2"/>
        <v>21</v>
      </c>
      <c r="F89" s="3">
        <v>22</v>
      </c>
    </row>
    <row r="90" spans="1:6">
      <c r="A90" s="14" t="s">
        <v>90</v>
      </c>
      <c r="B90" s="14" t="s">
        <v>97</v>
      </c>
      <c r="C90" s="14"/>
      <c r="D90" s="8">
        <f>VLOOKUP(B90,计分表!B:AF,31,0)</f>
        <v>73.26</v>
      </c>
      <c r="E90" s="3">
        <f t="shared" si="2"/>
        <v>8</v>
      </c>
      <c r="F90" s="3">
        <v>5</v>
      </c>
    </row>
    <row r="91" spans="1:6">
      <c r="A91" s="14" t="s">
        <v>90</v>
      </c>
      <c r="B91" s="14" t="s">
        <v>98</v>
      </c>
      <c r="C91" s="14"/>
      <c r="D91" s="8">
        <f>VLOOKUP(B91,计分表!B:AF,31,0)</f>
        <v>66.4100238095238</v>
      </c>
      <c r="E91" s="3">
        <f t="shared" si="2"/>
        <v>24</v>
      </c>
      <c r="F91" s="3">
        <v>57</v>
      </c>
    </row>
    <row r="92" spans="1:6">
      <c r="A92" s="14" t="s">
        <v>90</v>
      </c>
      <c r="B92" s="14" t="s">
        <v>99</v>
      </c>
      <c r="C92" s="14"/>
      <c r="D92" s="8">
        <f>VLOOKUP(B92,计分表!B:AF,31,0)</f>
        <v>50.8106</v>
      </c>
      <c r="E92" s="3">
        <f t="shared" si="2"/>
        <v>103</v>
      </c>
      <c r="F92" s="3">
        <v>104</v>
      </c>
    </row>
    <row r="93" spans="1:6">
      <c r="A93" s="14" t="s">
        <v>90</v>
      </c>
      <c r="B93" s="14" t="s">
        <v>100</v>
      </c>
      <c r="C93" s="14"/>
      <c r="D93" s="8">
        <f>VLOOKUP(B93,计分表!B:AF,31,0)</f>
        <v>65.389375</v>
      </c>
      <c r="E93" s="3">
        <f t="shared" si="2"/>
        <v>27</v>
      </c>
      <c r="F93" s="3">
        <v>16</v>
      </c>
    </row>
    <row r="94" spans="1:6">
      <c r="A94" s="14" t="s">
        <v>90</v>
      </c>
      <c r="B94" s="14" t="s">
        <v>101</v>
      </c>
      <c r="C94" s="14"/>
      <c r="D94" s="8">
        <f>VLOOKUP(B94,计分表!B:AF,31,0)</f>
        <v>53.3006</v>
      </c>
      <c r="E94" s="3">
        <f t="shared" si="2"/>
        <v>96</v>
      </c>
      <c r="F94" s="3">
        <v>100</v>
      </c>
    </row>
    <row r="95" spans="1:6">
      <c r="A95" s="14" t="s">
        <v>90</v>
      </c>
      <c r="B95" s="14" t="s">
        <v>102</v>
      </c>
      <c r="C95" s="14"/>
      <c r="D95" s="8">
        <f>VLOOKUP(B95,计分表!B:AF,31,0)</f>
        <v>47.8496</v>
      </c>
      <c r="E95" s="3">
        <f t="shared" si="2"/>
        <v>113</v>
      </c>
      <c r="F95" s="3">
        <v>112</v>
      </c>
    </row>
    <row r="96" spans="1:6">
      <c r="A96" s="14" t="s">
        <v>90</v>
      </c>
      <c r="B96" s="14" t="s">
        <v>103</v>
      </c>
      <c r="C96" s="14"/>
      <c r="D96" s="8">
        <f>VLOOKUP(B96,计分表!B:AF,31,0)</f>
        <v>56.7354166666667</v>
      </c>
      <c r="E96" s="3">
        <f t="shared" si="2"/>
        <v>84</v>
      </c>
      <c r="F96" s="3">
        <v>95</v>
      </c>
    </row>
    <row r="97" spans="1:6">
      <c r="A97" s="14" t="s">
        <v>90</v>
      </c>
      <c r="B97" s="14" t="s">
        <v>104</v>
      </c>
      <c r="C97" s="14"/>
      <c r="D97" s="8">
        <f>VLOOKUP(B97,计分表!B:AF,31,0)</f>
        <v>62.0400238095238</v>
      </c>
      <c r="E97" s="3">
        <f t="shared" si="2"/>
        <v>49</v>
      </c>
      <c r="F97" s="3">
        <v>55</v>
      </c>
    </row>
    <row r="98" spans="1:6">
      <c r="A98" s="14" t="s">
        <v>90</v>
      </c>
      <c r="B98" s="14" t="s">
        <v>105</v>
      </c>
      <c r="C98" s="14"/>
      <c r="D98" s="8">
        <f>VLOOKUP(B98,计分表!B:AF,31,0)</f>
        <v>58.6763041666667</v>
      </c>
      <c r="E98" s="3">
        <f t="shared" si="2"/>
        <v>71</v>
      </c>
      <c r="F98" s="3">
        <v>74</v>
      </c>
    </row>
    <row r="99" spans="1:6">
      <c r="A99" s="14" t="s">
        <v>90</v>
      </c>
      <c r="B99" s="14" t="s">
        <v>106</v>
      </c>
      <c r="C99" s="14"/>
      <c r="D99" s="8">
        <f>VLOOKUP(B99,计分表!B:AF,31,0)</f>
        <v>62.907</v>
      </c>
      <c r="E99" s="3">
        <f t="shared" ref="E99:E116" si="3">_xlfn.RANK.EQ(D99,$D$2:$D$116,0)</f>
        <v>41</v>
      </c>
      <c r="F99" s="3">
        <v>34</v>
      </c>
    </row>
    <row r="100" spans="1:6">
      <c r="A100" s="14" t="s">
        <v>90</v>
      </c>
      <c r="B100" s="14" t="s">
        <v>107</v>
      </c>
      <c r="C100" s="14"/>
      <c r="D100" s="8">
        <f>VLOOKUP(B100,计分表!B:AF,31,0)</f>
        <v>52.2352083333333</v>
      </c>
      <c r="E100" s="3">
        <f t="shared" si="3"/>
        <v>100</v>
      </c>
      <c r="F100" s="3">
        <v>101</v>
      </c>
    </row>
    <row r="101" spans="1:6">
      <c r="A101" s="14" t="s">
        <v>90</v>
      </c>
      <c r="B101" s="14" t="s">
        <v>108</v>
      </c>
      <c r="C101" s="14"/>
      <c r="D101" s="8">
        <f>VLOOKUP(B101,计分表!B:AF,31,0)</f>
        <v>51.7724583333333</v>
      </c>
      <c r="E101" s="3">
        <f t="shared" si="3"/>
        <v>102</v>
      </c>
      <c r="F101" s="3">
        <v>102</v>
      </c>
    </row>
    <row r="102" spans="1:6">
      <c r="A102" s="14" t="s">
        <v>90</v>
      </c>
      <c r="B102" s="14" t="s">
        <v>109</v>
      </c>
      <c r="C102" s="14"/>
      <c r="D102" s="8">
        <f>VLOOKUP(B102,计分表!B:AF,31,0)</f>
        <v>57.719</v>
      </c>
      <c r="E102" s="3">
        <f t="shared" si="3"/>
        <v>78</v>
      </c>
      <c r="F102" s="3">
        <v>69</v>
      </c>
    </row>
    <row r="103" spans="1:6">
      <c r="A103" s="14" t="s">
        <v>90</v>
      </c>
      <c r="B103" s="14" t="s">
        <v>110</v>
      </c>
      <c r="C103" s="14"/>
      <c r="D103" s="8">
        <f>VLOOKUP(B103,计分表!B:AF,31,0)</f>
        <v>61.6465729166667</v>
      </c>
      <c r="E103" s="3">
        <f t="shared" si="3"/>
        <v>52</v>
      </c>
      <c r="F103" s="3">
        <v>59</v>
      </c>
    </row>
    <row r="104" spans="1:6">
      <c r="A104" s="14" t="s">
        <v>90</v>
      </c>
      <c r="B104" s="14" t="s">
        <v>111</v>
      </c>
      <c r="C104" s="14"/>
      <c r="D104" s="8">
        <f>VLOOKUP(B104,计分表!B:AF,31,0)</f>
        <v>70.743925</v>
      </c>
      <c r="E104" s="3">
        <f t="shared" si="3"/>
        <v>12</v>
      </c>
      <c r="F104" s="3">
        <v>8</v>
      </c>
    </row>
    <row r="105" spans="1:6">
      <c r="A105" s="14" t="s">
        <v>90</v>
      </c>
      <c r="B105" s="14" t="s">
        <v>112</v>
      </c>
      <c r="C105" s="14"/>
      <c r="D105" s="8">
        <f>VLOOKUP(B105,计分表!B:AF,31,0)</f>
        <v>56.3580666666667</v>
      </c>
      <c r="E105" s="3">
        <f t="shared" si="3"/>
        <v>86</v>
      </c>
      <c r="F105" s="3">
        <v>82</v>
      </c>
    </row>
    <row r="106" spans="1:6">
      <c r="A106" s="14" t="s">
        <v>90</v>
      </c>
      <c r="B106" s="14" t="s">
        <v>113</v>
      </c>
      <c r="C106" s="14"/>
      <c r="D106" s="8">
        <f>VLOOKUP(B106,计分表!B:AF,31,0)</f>
        <v>52.4408458333333</v>
      </c>
      <c r="E106" s="3">
        <f t="shared" si="3"/>
        <v>98</v>
      </c>
      <c r="F106" s="3">
        <v>98</v>
      </c>
    </row>
    <row r="107" spans="1:6">
      <c r="A107" s="14" t="s">
        <v>90</v>
      </c>
      <c r="B107" s="14" t="s">
        <v>114</v>
      </c>
      <c r="C107" s="14"/>
      <c r="D107" s="8">
        <f>VLOOKUP(B107,计分表!B:AF,31,0)</f>
        <v>53.4736270833333</v>
      </c>
      <c r="E107" s="3">
        <f t="shared" si="3"/>
        <v>95</v>
      </c>
      <c r="F107" s="3">
        <v>97</v>
      </c>
    </row>
    <row r="108" spans="1:6">
      <c r="A108" s="14" t="s">
        <v>90</v>
      </c>
      <c r="B108" s="14" t="s">
        <v>115</v>
      </c>
      <c r="C108" s="14"/>
      <c r="D108" s="8">
        <f>VLOOKUP(B108,计分表!B:AF,31,0)</f>
        <v>59.9372666666667</v>
      </c>
      <c r="E108" s="3">
        <f t="shared" si="3"/>
        <v>65</v>
      </c>
      <c r="F108" s="3">
        <v>51</v>
      </c>
    </row>
    <row r="109" spans="1:6">
      <c r="A109" s="14" t="s">
        <v>90</v>
      </c>
      <c r="B109" s="14" t="s">
        <v>116</v>
      </c>
      <c r="C109" s="14"/>
      <c r="D109" s="8">
        <f>VLOOKUP(B109,计分表!B:AF,31,0)</f>
        <v>64.8770238095238</v>
      </c>
      <c r="E109" s="3">
        <f t="shared" si="3"/>
        <v>31</v>
      </c>
      <c r="F109" s="3">
        <v>39</v>
      </c>
    </row>
    <row r="110" spans="1:6">
      <c r="A110" s="14" t="s">
        <v>90</v>
      </c>
      <c r="B110" s="14" t="s">
        <v>117</v>
      </c>
      <c r="C110" s="14"/>
      <c r="D110" s="8">
        <f>VLOOKUP(B110,计分表!B:AF,31,0)</f>
        <v>64.5550666666667</v>
      </c>
      <c r="E110" s="3">
        <f t="shared" si="3"/>
        <v>33</v>
      </c>
      <c r="F110" s="3">
        <v>14</v>
      </c>
    </row>
    <row r="111" spans="1:6">
      <c r="A111" s="14" t="s">
        <v>90</v>
      </c>
      <c r="B111" s="14" t="s">
        <v>118</v>
      </c>
      <c r="C111" s="14"/>
      <c r="D111" s="8">
        <f>VLOOKUP(B111,计分表!B:AF,31,0)</f>
        <v>61.3885145833333</v>
      </c>
      <c r="E111" s="3">
        <f t="shared" si="3"/>
        <v>54</v>
      </c>
      <c r="F111" s="3">
        <v>47</v>
      </c>
    </row>
    <row r="112" spans="1:6">
      <c r="A112" s="14" t="s">
        <v>90</v>
      </c>
      <c r="B112" s="14" t="s">
        <v>119</v>
      </c>
      <c r="C112" s="14"/>
      <c r="D112" s="8">
        <f>VLOOKUP(B112,计分表!B:AF,31,0)</f>
        <v>62.1312</v>
      </c>
      <c r="E112" s="3">
        <f t="shared" si="3"/>
        <v>48</v>
      </c>
      <c r="F112" s="3">
        <v>48</v>
      </c>
    </row>
    <row r="113" spans="1:6">
      <c r="A113" s="14" t="s">
        <v>90</v>
      </c>
      <c r="B113" s="14" t="s">
        <v>120</v>
      </c>
      <c r="C113" s="14"/>
      <c r="D113" s="8">
        <f>VLOOKUP(B113,计分表!B:AF,31,0)</f>
        <v>68.001885416</v>
      </c>
      <c r="E113" s="3">
        <f t="shared" si="3"/>
        <v>18</v>
      </c>
      <c r="F113" s="3">
        <v>21</v>
      </c>
    </row>
    <row r="114" spans="1:6">
      <c r="A114" s="14" t="s">
        <v>90</v>
      </c>
      <c r="B114" s="14" t="s">
        <v>121</v>
      </c>
      <c r="C114" s="14"/>
      <c r="D114" s="8">
        <f>VLOOKUP(B114,计分表!B:AF,31,0)</f>
        <v>62.4972666666667</v>
      </c>
      <c r="E114" s="3">
        <f t="shared" si="3"/>
        <v>45</v>
      </c>
      <c r="F114" s="3">
        <v>29</v>
      </c>
    </row>
    <row r="115" spans="1:6">
      <c r="A115" s="14" t="s">
        <v>90</v>
      </c>
      <c r="B115" s="14" t="s">
        <v>122</v>
      </c>
      <c r="C115" s="14"/>
      <c r="D115" s="8">
        <f>VLOOKUP(B115,计分表!B:AF,31,0)</f>
        <v>66.8012</v>
      </c>
      <c r="E115" s="3">
        <f t="shared" si="3"/>
        <v>23</v>
      </c>
      <c r="F115" s="3">
        <v>52</v>
      </c>
    </row>
    <row r="116" spans="1:6">
      <c r="A116" s="14" t="s">
        <v>90</v>
      </c>
      <c r="B116" s="14" t="s">
        <v>123</v>
      </c>
      <c r="C116" s="14"/>
      <c r="D116" s="8">
        <f>VLOOKUP(B116,计分表!B:AF,31,0)</f>
        <v>63.25998125</v>
      </c>
      <c r="E116" s="3">
        <f t="shared" si="3"/>
        <v>39</v>
      </c>
      <c r="F116" s="3">
        <v>25</v>
      </c>
    </row>
  </sheetData>
  <autoFilter xmlns:etc="http://www.wps.cn/officeDocument/2017/etCustomData" ref="E1:E116" etc:filterBottomFollowUsedRange="0">
    <extLst/>
  </autoFilter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118"/>
  <sheetViews>
    <sheetView workbookViewId="0">
      <pane xSplit="2" ySplit="3" topLeftCell="K30" activePane="bottomRight" state="frozen"/>
      <selection/>
      <selection pane="topRight"/>
      <selection pane="bottomLeft"/>
      <selection pane="bottomRight" activeCell="K49" sqref="K49"/>
    </sheetView>
  </sheetViews>
  <sheetFormatPr defaultColWidth="9.2037037037037" defaultRowHeight="14.4"/>
  <cols>
    <col min="1" max="1" width="23.2685185185185" style="21" customWidth="1"/>
    <col min="2" max="2" width="14.1296296296296" style="21" customWidth="1"/>
    <col min="3" max="3" width="10.1296296296296" style="21" customWidth="1"/>
    <col min="4" max="4" width="15.9259259259259" style="22" customWidth="1"/>
    <col min="5" max="5" width="17.1296296296296" style="22" customWidth="1"/>
    <col min="6" max="6" width="15.9259259259259" style="22" customWidth="1"/>
    <col min="7" max="8" width="13.8611111111111" style="22" customWidth="1"/>
    <col min="9" max="9" width="5.66666666666667" style="22" customWidth="1"/>
    <col min="10" max="10" width="15.9259259259259" style="22" customWidth="1"/>
    <col min="11" max="11" width="16.7314814814815" style="23" customWidth="1"/>
    <col min="12" max="12" width="14.7962962962963" style="23" customWidth="1"/>
    <col min="13" max="13" width="20.2037037037037" style="23" customWidth="1"/>
    <col min="14" max="14" width="11.7314814814815" style="23" customWidth="1"/>
    <col min="15" max="15" width="11.7314814814815" style="22" customWidth="1"/>
    <col min="16" max="16" width="8.52777777777778" style="23" customWidth="1"/>
    <col min="17" max="17" width="15.9259259259259" style="22" customWidth="1"/>
    <col min="18" max="18" width="18.0648148148148" style="23" customWidth="1"/>
    <col min="19" max="19" width="20.2037037037037" style="23" customWidth="1"/>
    <col min="20" max="20" width="15.9259259259259" style="23" customWidth="1"/>
    <col min="21" max="21" width="9.39814814814815" style="23" customWidth="1"/>
    <col min="22" max="22" width="10.2037037037037" style="23" customWidth="1"/>
    <col min="23" max="23" width="6" style="23" customWidth="1"/>
    <col min="24" max="24" width="7.12962962962963" style="23" customWidth="1"/>
    <col min="25" max="25" width="9.39814814814815" style="23" customWidth="1"/>
    <col min="26" max="26" width="15.9259259259259" style="23" customWidth="1"/>
    <col min="27" max="27" width="13.8611111111111" style="23" customWidth="1"/>
    <col min="28" max="29" width="9.39814814814815" style="23" customWidth="1"/>
    <col min="30" max="30" width="7.33333333333333" style="23" customWidth="1"/>
    <col min="31" max="31" width="22.462962962963" style="23" customWidth="1"/>
    <col min="32" max="32" width="15.9259259259259" style="23" customWidth="1"/>
    <col min="33" max="16384" width="9.2037037037037" style="23"/>
  </cols>
  <sheetData>
    <row r="1" s="20" customFormat="1" ht="40.05" customHeight="1" spans="1:32">
      <c r="A1" s="24" t="s">
        <v>0</v>
      </c>
      <c r="B1" s="25" t="s">
        <v>1</v>
      </c>
      <c r="C1" s="25" t="s">
        <v>2</v>
      </c>
      <c r="D1" s="26" t="s">
        <v>124</v>
      </c>
      <c r="E1" s="26"/>
      <c r="F1" s="26"/>
      <c r="G1" s="26"/>
      <c r="H1" s="26"/>
      <c r="I1" s="26"/>
      <c r="J1" s="26"/>
      <c r="K1" s="26" t="s">
        <v>125</v>
      </c>
      <c r="L1" s="26" t="s">
        <v>126</v>
      </c>
      <c r="M1" s="26"/>
      <c r="N1" s="26"/>
      <c r="O1" s="26"/>
      <c r="P1" s="26"/>
      <c r="Q1" s="26"/>
      <c r="R1" s="31" t="s">
        <v>127</v>
      </c>
      <c r="S1" s="31"/>
      <c r="T1" s="31"/>
      <c r="U1" s="26" t="s">
        <v>128</v>
      </c>
      <c r="V1" s="26"/>
      <c r="W1" s="26"/>
      <c r="X1" s="26"/>
      <c r="Y1" s="26"/>
      <c r="Z1" s="26"/>
      <c r="AA1" s="31" t="s">
        <v>129</v>
      </c>
      <c r="AB1" s="31"/>
      <c r="AC1" s="31"/>
      <c r="AD1" s="31"/>
      <c r="AE1" s="31"/>
      <c r="AF1" s="36" t="s">
        <v>130</v>
      </c>
    </row>
    <row r="2" s="20" customFormat="1" ht="40.05" customHeight="1" spans="1:32">
      <c r="A2" s="24"/>
      <c r="B2" s="25"/>
      <c r="C2" s="25"/>
      <c r="D2" s="25" t="s">
        <v>131</v>
      </c>
      <c r="E2" s="27" t="s">
        <v>132</v>
      </c>
      <c r="F2" s="27"/>
      <c r="G2" s="27"/>
      <c r="H2" s="27"/>
      <c r="I2" s="27"/>
      <c r="J2" s="25" t="s">
        <v>133</v>
      </c>
      <c r="K2" s="26"/>
      <c r="L2" s="27" t="s">
        <v>134</v>
      </c>
      <c r="M2" s="27" t="s">
        <v>135</v>
      </c>
      <c r="N2" s="27"/>
      <c r="O2" s="27"/>
      <c r="P2" s="27"/>
      <c r="Q2" s="27" t="s">
        <v>136</v>
      </c>
      <c r="R2" s="29" t="s">
        <v>137</v>
      </c>
      <c r="S2" s="32" t="s">
        <v>138</v>
      </c>
      <c r="T2" s="29" t="s">
        <v>139</v>
      </c>
      <c r="U2" s="33" t="s">
        <v>140</v>
      </c>
      <c r="V2" s="29" t="s">
        <v>141</v>
      </c>
      <c r="W2" s="29"/>
      <c r="X2" s="29"/>
      <c r="Y2" s="28" t="s">
        <v>142</v>
      </c>
      <c r="Z2" s="29" t="s">
        <v>143</v>
      </c>
      <c r="AA2" s="28" t="s">
        <v>144</v>
      </c>
      <c r="AB2" s="28" t="s">
        <v>145</v>
      </c>
      <c r="AC2" s="28" t="s">
        <v>146</v>
      </c>
      <c r="AD2" s="33" t="s">
        <v>147</v>
      </c>
      <c r="AE2" s="29" t="s">
        <v>148</v>
      </c>
      <c r="AF2" s="36"/>
    </row>
    <row r="3" s="20" customFormat="1" ht="40.05" customHeight="1" spans="1:32">
      <c r="A3" s="24"/>
      <c r="B3" s="25"/>
      <c r="C3" s="25"/>
      <c r="D3" s="25"/>
      <c r="E3" s="28" t="s">
        <v>149</v>
      </c>
      <c r="F3" s="29" t="s">
        <v>150</v>
      </c>
      <c r="G3" s="25" t="s">
        <v>151</v>
      </c>
      <c r="H3" s="25" t="s">
        <v>152</v>
      </c>
      <c r="I3" s="25" t="s">
        <v>3</v>
      </c>
      <c r="J3" s="25"/>
      <c r="K3" s="26"/>
      <c r="L3" s="27"/>
      <c r="M3" s="27" t="s">
        <v>153</v>
      </c>
      <c r="N3" s="27" t="s">
        <v>154</v>
      </c>
      <c r="O3" s="27" t="s">
        <v>155</v>
      </c>
      <c r="P3" s="27" t="s">
        <v>3</v>
      </c>
      <c r="Q3" s="27"/>
      <c r="R3" s="29"/>
      <c r="S3" s="34"/>
      <c r="T3" s="29"/>
      <c r="U3" s="35"/>
      <c r="V3" s="29" t="s">
        <v>156</v>
      </c>
      <c r="W3" s="29" t="s">
        <v>157</v>
      </c>
      <c r="X3" s="29" t="s">
        <v>158</v>
      </c>
      <c r="Y3" s="37"/>
      <c r="Z3" s="29"/>
      <c r="AA3" s="37"/>
      <c r="AB3" s="37"/>
      <c r="AC3" s="37"/>
      <c r="AD3" s="35"/>
      <c r="AE3" s="29"/>
      <c r="AF3" s="36"/>
    </row>
    <row r="4" spans="1:32">
      <c r="A4" s="14" t="s">
        <v>6</v>
      </c>
      <c r="B4" s="40" t="s">
        <v>7</v>
      </c>
      <c r="C4" s="14"/>
      <c r="D4" s="30">
        <f>SUMIFS(德育素质!H:H,德育素质!B:B,B4,德育素质!D:D,"=基本评定分")</f>
        <v>5.28</v>
      </c>
      <c r="E4" s="30">
        <f>MIN(2,SUMIFS(德育素质!H:H,德育素质!A:A,A4,德育素质!D:D,"=集体评定等级分",德育素质!E:E,"=班级考评等级")+SUMIFS(德育素质!H:H,德育素质!B:B,B4,德育素质!D:D,"=集体评定等级分"))</f>
        <v>1</v>
      </c>
      <c r="F4" s="30">
        <f>MIN(2,SUMIFS(德育素质!H:H,德育素质!B:B,B4,德育素质!D:D,"=社会责任记实分"))</f>
        <v>0</v>
      </c>
      <c r="G4" s="30">
        <f>SUMIFS(德育素质!H:H,德育素质!B:B,B4,德育素质!D:D,"=违纪违规扣分")</f>
        <v>0</v>
      </c>
      <c r="H4" s="30">
        <f>SUMIFS(德育素质!H:H,德育素质!B:B,B4,德育素质!D:D,"=荣誉称号加分")</f>
        <v>0</v>
      </c>
      <c r="I4" s="30">
        <f t="shared" ref="I4:I16" si="0">MIN(4,E4+F4+G4+H4)</f>
        <v>1</v>
      </c>
      <c r="J4" s="30">
        <f t="shared" ref="J4:J16" si="1">D4+I4</f>
        <v>6.28</v>
      </c>
      <c r="K4" s="30">
        <f>(VLOOKUP(B4,智育素质!B:D,3,0)*10+50)*0.6</f>
        <v>49.8</v>
      </c>
      <c r="L4" s="30">
        <f>SUMIFS(体育素质!J:J,体育素质!B:B,B4,体育素质!D:D,"=体育课程成绩",体育素质!E:E,"=体育成绩")/40</f>
        <v>3.25</v>
      </c>
      <c r="M4" s="30">
        <f>SUMIFS(体育素质!L:L,体育素质!B:B,B4,体育素质!D:D,"=校内外体育竞赛")</f>
        <v>0</v>
      </c>
      <c r="N4" s="30">
        <f>SUMIFS(体育素质!L:L,体育素质!B:B,B4,体育素质!D:D,"=校内外体育活动",体育素质!E:E,"=早锻炼")</f>
        <v>0</v>
      </c>
      <c r="O4" s="30">
        <f>SUMIFS(体育素质!L:L,体育素质!B:B,B4,体育素质!D:D,"=校内外体育活动",体育素质!E:E,"=校园跑")</f>
        <v>0.5</v>
      </c>
      <c r="P4" s="30">
        <f t="shared" ref="P4:P16" si="2">MIN(3,M4+N4+O4)</f>
        <v>0.5</v>
      </c>
      <c r="Q4" s="30">
        <f t="shared" ref="Q4:Q16" si="3">MIN(8,P4+L4)</f>
        <v>3.75</v>
      </c>
      <c r="R4" s="30">
        <f>MIN(0.5,SUMIFS(美育素质!L:L,美育素质!B:B,B4,美育素质!D:D,"=文化艺术实践"))</f>
        <v>0</v>
      </c>
      <c r="S4" s="30">
        <f>SUMIFS(美育素质!L:L,美育素质!B:B,B4,美育素质!D:D,"=校内外文化艺术竞赛")</f>
        <v>0</v>
      </c>
      <c r="T4" s="30">
        <f t="shared" ref="T4:T16" si="4">MIN(5,S4+R4)</f>
        <v>0</v>
      </c>
      <c r="U4" s="30">
        <f>MAX(0,SUMIFS(劳育素质!K:K,劳育素质!B:B,B4,劳育素质!D:D,"=劳动日常考核基础分")+SUMIFS(劳育素质!K:K,劳育素质!B:B,B4,劳育素质!D:D,"=活动与卫生加减分"))</f>
        <v>1.36476190476191</v>
      </c>
      <c r="V4" s="30">
        <f>SUMIFS(劳育素质!K:K,劳育素质!B:B,B4,劳育素质!D:D,"=志愿服务",劳育素质!F:F,"=A类+B类")</f>
        <v>0</v>
      </c>
      <c r="W4" s="30">
        <f>SUMIFS(劳育素质!K:K,劳育素质!B:B,B4,劳育素质!D:D,"=志愿服务",劳育素质!F:F,"=C类")</f>
        <v>0</v>
      </c>
      <c r="X4" s="30">
        <f t="shared" ref="X4:X16" si="5">MIN(4,V4+W4)</f>
        <v>0</v>
      </c>
      <c r="Y4" s="30">
        <f>SUMIFS(劳育素质!K:K,劳育素质!B:B,B4,劳育素质!D:D,"=实习实训")</f>
        <v>0</v>
      </c>
      <c r="Z4" s="30">
        <f t="shared" ref="Z4:Z16" si="6">MIN(5,U4+X4+Y4)</f>
        <v>1.36476190476191</v>
      </c>
      <c r="AA4" s="30">
        <f>SUMIFS(创新与实践素质!L:L,创新与实践素质!B:B,B4,创新与实践素质!D:D,"=创新创业素质")</f>
        <v>0</v>
      </c>
      <c r="AB4" s="30">
        <f>SUMIFS(创新与实践素质!L:L,创新与实践素质!B:B,B4,创新与实践素质!D:D,"=水平考试")</f>
        <v>0</v>
      </c>
      <c r="AC4" s="30">
        <f>SUMIFS(创新与实践素质!L:L,创新与实践素质!B:B,B4,创新与实践素质!D:D,"=社会实践")</f>
        <v>0</v>
      </c>
      <c r="AD4" s="30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0</v>
      </c>
      <c r="AE4" s="30">
        <f t="shared" ref="AE4:AE16" si="7">MIN(12,AA4+AB4+AC4+AD4)</f>
        <v>0</v>
      </c>
      <c r="AF4" s="30">
        <f t="shared" ref="AF4:AF16" si="8">AE4+Z4+T4+Q4+K4+J4</f>
        <v>61.1947619047619</v>
      </c>
    </row>
    <row r="5" spans="1:32">
      <c r="A5" s="14" t="s">
        <v>6</v>
      </c>
      <c r="B5" s="14" t="s">
        <v>8</v>
      </c>
      <c r="C5" s="14"/>
      <c r="D5" s="30">
        <f>SUMIFS(德育素质!H:H,德育素质!B:B,B5,德育素质!D:D,"=基本评定分")</f>
        <v>5.28</v>
      </c>
      <c r="E5" s="30">
        <f>MIN(2,SUMIFS(德育素质!H:H,德育素质!A:A,A5,德育素质!D:D,"=集体评定等级分",德育素质!E:E,"=班级考评等级")+SUMIFS(德育素质!H:H,德育素质!B:B,B5,德育素质!D:D,"=集体评定等级分"))</f>
        <v>1</v>
      </c>
      <c r="F5" s="30">
        <f>MIN(2,SUMIFS(德育素质!H:H,德育素质!B:B,B5,德育素质!D:D,"=社会责任记实分"))</f>
        <v>0</v>
      </c>
      <c r="G5" s="30">
        <f>SUMIFS(德育素质!H:H,德育素质!B:B,B5,德育素质!D:D,"=违纪违规扣分")</f>
        <v>0</v>
      </c>
      <c r="H5" s="30">
        <f>SUMIFS(德育素质!H:H,德育素质!B:B,B5,德育素质!D:D,"=荣誉称号加分")</f>
        <v>0</v>
      </c>
      <c r="I5" s="30">
        <f t="shared" si="0"/>
        <v>1</v>
      </c>
      <c r="J5" s="30">
        <f t="shared" si="1"/>
        <v>6.28</v>
      </c>
      <c r="K5" s="30">
        <f>(VLOOKUP(B5,智育素质!B:D,3,0)*10+50)*0.6</f>
        <v>37.59</v>
      </c>
      <c r="L5" s="30">
        <f>SUMIFS(体育素质!J:J,体育素质!B:B,B5,体育素质!D:D,"=体育课程成绩",体育素质!E:E,"=体育成绩")/40</f>
        <v>3.27083333333333</v>
      </c>
      <c r="M5" s="30">
        <f>SUMIFS(体育素质!L:L,体育素质!B:B,B5,体育素质!D:D,"=校内外体育竞赛")</f>
        <v>0</v>
      </c>
      <c r="N5" s="30">
        <f>SUMIFS(体育素质!L:L,体育素质!B:B,B5,体育素质!D:D,"=校内外体育活动",体育素质!E:E,"=早锻炼")</f>
        <v>0</v>
      </c>
      <c r="O5" s="30">
        <f>SUMIFS(体育素质!L:L,体育素质!B:B,B5,体育素质!D:D,"=校内外体育活动",体育素质!E:E,"=校园跑")</f>
        <v>0</v>
      </c>
      <c r="P5" s="30">
        <f t="shared" si="2"/>
        <v>0</v>
      </c>
      <c r="Q5" s="30">
        <f t="shared" si="3"/>
        <v>3.27083333333333</v>
      </c>
      <c r="R5" s="30">
        <f>MIN(0.5,SUMIFS(美育素质!L:L,美育素质!B:B,B5,美育素质!D:D,"=文化艺术实践"))</f>
        <v>0</v>
      </c>
      <c r="S5" s="30">
        <f>SUMIFS(美育素质!L:L,美育素质!B:B,B5,美育素质!D:D,"=校内外文化艺术竞赛")</f>
        <v>0</v>
      </c>
      <c r="T5" s="30">
        <f t="shared" si="4"/>
        <v>0</v>
      </c>
      <c r="U5" s="30">
        <f>MAX(0,SUMIFS(劳育素质!K:K,劳育素质!B:B,B5,劳育素质!D:D,"=劳动日常考核基础分")+SUMIFS(劳育素质!K:K,劳育素质!B:B,B5,劳育素质!D:D,"=活动与卫生加减分"))</f>
        <v>1.21126666666667</v>
      </c>
      <c r="V5" s="30">
        <f>SUMIFS(劳育素质!K:K,劳育素质!B:B,B5,劳育素质!D:D,"=志愿服务",劳育素质!F:F,"=A类+B类")</f>
        <v>0</v>
      </c>
      <c r="W5" s="30">
        <f>SUMIFS(劳育素质!K:K,劳育素质!B:B,B5,劳育素质!D:D,"=志愿服务",劳育素质!F:F,"=C类")</f>
        <v>0</v>
      </c>
      <c r="X5" s="30">
        <f t="shared" si="5"/>
        <v>0</v>
      </c>
      <c r="Y5" s="30">
        <f>SUMIFS(劳育素质!K:K,劳育素质!B:B,B5,劳育素质!D:D,"=实习实训")</f>
        <v>0</v>
      </c>
      <c r="Z5" s="30">
        <f t="shared" si="6"/>
        <v>1.21126666666667</v>
      </c>
      <c r="AA5" s="30">
        <f>SUMIFS(创新与实践素质!L:L,创新与实践素质!B:B,B5,创新与实践素质!D:D,"=创新创业素质")</f>
        <v>0</v>
      </c>
      <c r="AB5" s="30">
        <f>SUMIFS(创新与实践素质!L:L,创新与实践素质!B:B,B5,创新与实践素质!D:D,"=水平考试")</f>
        <v>0</v>
      </c>
      <c r="AC5" s="30">
        <f>SUMIFS(创新与实践素质!L:L,创新与实践素质!B:B,B5,创新与实践素质!D:D,"=社会实践")</f>
        <v>0</v>
      </c>
      <c r="AD5" s="30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</v>
      </c>
      <c r="AE5" s="30">
        <f t="shared" si="7"/>
        <v>0</v>
      </c>
      <c r="AF5" s="30">
        <f t="shared" si="8"/>
        <v>48.3521</v>
      </c>
    </row>
    <row r="6" spans="1:32">
      <c r="A6" s="14" t="s">
        <v>6</v>
      </c>
      <c r="B6" s="14" t="s">
        <v>9</v>
      </c>
      <c r="C6" s="14"/>
      <c r="D6" s="30">
        <f>SUMIFS(德育素质!H:H,德育素质!B:B,B6,德育素质!D:D,"=基本评定分")</f>
        <v>5.28</v>
      </c>
      <c r="E6" s="30">
        <f>MIN(2,SUMIFS(德育素质!H:H,德育素质!A:A,A6,德育素质!D:D,"=集体评定等级分",德育素质!E:E,"=班级考评等级")+SUMIFS(德育素质!H:H,德育素质!B:B,B6,德育素质!D:D,"=集体评定等级分"))</f>
        <v>1</v>
      </c>
      <c r="F6" s="30">
        <f>MIN(2,SUMIFS(德育素质!H:H,德育素质!B:B,B6,德育素质!D:D,"=社会责任记实分"))</f>
        <v>0</v>
      </c>
      <c r="G6" s="30">
        <f>SUMIFS(德育素质!H:H,德育素质!B:B,B6,德育素质!D:D,"=违纪违规扣分")</f>
        <v>0</v>
      </c>
      <c r="H6" s="30">
        <f>SUMIFS(德育素质!H:H,德育素质!B:B,B6,德育素质!D:D,"=荣誉称号加分")</f>
        <v>0</v>
      </c>
      <c r="I6" s="30">
        <f t="shared" si="0"/>
        <v>1</v>
      </c>
      <c r="J6" s="30">
        <f t="shared" si="1"/>
        <v>6.28</v>
      </c>
      <c r="K6" s="30">
        <f>(VLOOKUP(B6,智育素质!B:D,3,0)*10+50)*0.6</f>
        <v>52.464</v>
      </c>
      <c r="L6" s="30">
        <f>SUMIFS(体育素质!J:J,体育素质!B:B,B6,体育素质!D:D,"=体育课程成绩",体育素质!E:E,"=体育成绩")/40</f>
        <v>3.24</v>
      </c>
      <c r="M6" s="30">
        <f>SUMIFS(体育素质!L:L,体育素质!B:B,B6,体育素质!D:D,"=校内外体育竞赛")</f>
        <v>0</v>
      </c>
      <c r="N6" s="30">
        <f>SUMIFS(体育素质!L:L,体育素质!B:B,B6,体育素质!D:D,"=校内外体育活动",体育素质!E:E,"=早锻炼")</f>
        <v>0</v>
      </c>
      <c r="O6" s="30">
        <f>SUMIFS(体育素质!L:L,体育素质!B:B,B6,体育素质!D:D,"=校内外体育活动",体育素质!E:E,"=校园跑")</f>
        <v>0.626614583333333</v>
      </c>
      <c r="P6" s="30">
        <f t="shared" si="2"/>
        <v>0.626614583333333</v>
      </c>
      <c r="Q6" s="30">
        <f t="shared" si="3"/>
        <v>3.86661458333333</v>
      </c>
      <c r="R6" s="30">
        <f>MIN(0.5,SUMIFS(美育素质!L:L,美育素质!B:B,B6,美育素质!D:D,"=文化艺术实践"))</f>
        <v>0</v>
      </c>
      <c r="S6" s="30">
        <f>SUMIFS(美育素质!L:L,美育素质!B:B,B6,美育素质!D:D,"=校内外文化艺术竞赛")</f>
        <v>0</v>
      </c>
      <c r="T6" s="30">
        <f t="shared" si="4"/>
        <v>0</v>
      </c>
      <c r="U6" s="30">
        <f>MAX(0,SUMIFS(劳育素质!K:K,劳育素质!B:B,B6,劳育素质!D:D,"=劳动日常考核基础分")+SUMIFS(劳育素质!K:K,劳育素质!B:B,B6,劳育素质!D:D,"=活动与卫生加减分"))</f>
        <v>1.47966666666667</v>
      </c>
      <c r="V6" s="30">
        <f>SUMIFS(劳育素质!K:K,劳育素质!B:B,B6,劳育素质!D:D,"=志愿服务",劳育素质!F:F,"=A类+B类")</f>
        <v>0</v>
      </c>
      <c r="W6" s="30">
        <f>SUMIFS(劳育素质!K:K,劳育素质!B:B,B6,劳育素质!D:D,"=志愿服务",劳育素质!F:F,"=C类")</f>
        <v>0</v>
      </c>
      <c r="X6" s="30">
        <f t="shared" si="5"/>
        <v>0</v>
      </c>
      <c r="Y6" s="30">
        <f>SUMIFS(劳育素质!K:K,劳育素质!B:B,B6,劳育素质!D:D,"=实习实训")</f>
        <v>0</v>
      </c>
      <c r="Z6" s="30">
        <f t="shared" si="6"/>
        <v>1.47966666666667</v>
      </c>
      <c r="AA6" s="30">
        <f>SUMIFS(创新与实践素质!L:L,创新与实践素质!B:B,B6,创新与实践素质!D:D,"=创新创业素质")</f>
        <v>1</v>
      </c>
      <c r="AB6" s="30">
        <f>SUMIFS(创新与实践素质!L:L,创新与实践素质!B:B,B6,创新与实践素质!D:D,"=水平考试")</f>
        <v>0</v>
      </c>
      <c r="AC6" s="30">
        <f>SUMIFS(创新与实践素质!L:L,创新与实践素质!B:B,B6,创新与实践素质!D:D,"=社会实践")</f>
        <v>0</v>
      </c>
      <c r="AD6" s="30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</v>
      </c>
      <c r="AE6" s="30">
        <f t="shared" si="7"/>
        <v>1</v>
      </c>
      <c r="AF6" s="30">
        <f t="shared" si="8"/>
        <v>65.09028125</v>
      </c>
    </row>
    <row r="7" spans="1:32">
      <c r="A7" s="14" t="s">
        <v>6</v>
      </c>
      <c r="B7" s="14" t="s">
        <v>10</v>
      </c>
      <c r="C7" s="14"/>
      <c r="D7" s="30">
        <f>SUMIFS(德育素质!H:H,德育素质!B:B,B7,德育素质!D:D,"=基本评定分")</f>
        <v>5.28</v>
      </c>
      <c r="E7" s="30">
        <f>MIN(2,SUMIFS(德育素质!H:H,德育素质!A:A,A7,德育素质!D:D,"=集体评定等级分",德育素质!E:E,"=班级考评等级")+SUMIFS(德育素质!H:H,德育素质!B:B,B7,德育素质!D:D,"=集体评定等级分"))</f>
        <v>1</v>
      </c>
      <c r="F7" s="30">
        <f>MIN(2,SUMIFS(德育素质!H:H,德育素质!B:B,B7,德育素质!D:D,"=社会责任记实分"))</f>
        <v>0</v>
      </c>
      <c r="G7" s="30">
        <f>SUMIFS(德育素质!H:H,德育素质!B:B,B7,德育素质!D:D,"=违纪违规扣分")</f>
        <v>0</v>
      </c>
      <c r="H7" s="30">
        <f>SUMIFS(德育素质!H:H,德育素质!B:B,B7,德育素质!D:D,"=荣誉称号加分")</f>
        <v>0</v>
      </c>
      <c r="I7" s="30">
        <f t="shared" si="0"/>
        <v>1</v>
      </c>
      <c r="J7" s="30">
        <f t="shared" si="1"/>
        <v>6.28</v>
      </c>
      <c r="K7" s="30">
        <f>(VLOOKUP(B7,智育素质!B:D,3,0)*10+50)*0.6</f>
        <v>47.262</v>
      </c>
      <c r="L7" s="30">
        <f>SUMIFS(体育素质!J:J,体育素质!B:B,B7,体育素质!D:D,"=体育课程成绩",体育素质!E:E,"=体育成绩")/40</f>
        <v>3.88</v>
      </c>
      <c r="M7" s="30">
        <f>SUMIFS(体育素质!L:L,体育素质!B:B,B7,体育素质!D:D,"=校内外体育竞赛")</f>
        <v>0</v>
      </c>
      <c r="N7" s="30">
        <f>SUMIFS(体育素质!L:L,体育素质!B:B,B7,体育素质!D:D,"=校内外体育活动",体育素质!E:E,"=早锻炼")</f>
        <v>0</v>
      </c>
      <c r="O7" s="30">
        <f>SUMIFS(体育素质!L:L,体育素质!B:B,B7,体育素质!D:D,"=校内外体育活动",体育素质!E:E,"=校园跑")</f>
        <v>0.626614583333333</v>
      </c>
      <c r="P7" s="30">
        <f t="shared" si="2"/>
        <v>0.626614583333333</v>
      </c>
      <c r="Q7" s="30">
        <f t="shared" si="3"/>
        <v>4.50661458333333</v>
      </c>
      <c r="R7" s="30">
        <f>MIN(0.5,SUMIFS(美育素质!L:L,美育素质!B:B,B7,美育素质!D:D,"=文化艺术实践"))</f>
        <v>0</v>
      </c>
      <c r="S7" s="30">
        <f>SUMIFS(美育素质!L:L,美育素质!B:B,B7,美育素质!D:D,"=校内外文化艺术竞赛")</f>
        <v>0</v>
      </c>
      <c r="T7" s="30">
        <f t="shared" si="4"/>
        <v>0</v>
      </c>
      <c r="U7" s="30">
        <f>MAX(0,SUMIFS(劳育素质!K:K,劳育素质!B:B,B7,劳育素质!D:D,"=劳动日常考核基础分")+SUMIFS(劳育素质!K:K,劳育素质!B:B,B7,劳育素质!D:D,"=活动与卫生加减分"))</f>
        <v>1.47966666666667</v>
      </c>
      <c r="V7" s="30">
        <f>SUMIFS(劳育素质!K:K,劳育素质!B:B,B7,劳育素质!D:D,"=志愿服务",劳育素质!F:F,"=A类+B类")</f>
        <v>0</v>
      </c>
      <c r="W7" s="30">
        <f>SUMIFS(劳育素质!K:K,劳育素质!B:B,B7,劳育素质!D:D,"=志愿服务",劳育素质!F:F,"=C类")</f>
        <v>0</v>
      </c>
      <c r="X7" s="30">
        <f t="shared" si="5"/>
        <v>0</v>
      </c>
      <c r="Y7" s="30">
        <f>SUMIFS(劳育素质!K:K,劳育素质!B:B,B7,劳育素质!D:D,"=实习实训")</f>
        <v>0</v>
      </c>
      <c r="Z7" s="30">
        <f t="shared" si="6"/>
        <v>1.47966666666667</v>
      </c>
      <c r="AA7" s="30">
        <f>SUMIFS(创新与实践素质!L:L,创新与实践素质!B:B,B7,创新与实践素质!D:D,"=创新创业素质")</f>
        <v>0</v>
      </c>
      <c r="AB7" s="30">
        <f>SUMIFS(创新与实践素质!L:L,创新与实践素质!B:B,B7,创新与实践素质!D:D,"=水平考试")</f>
        <v>0.9533</v>
      </c>
      <c r="AC7" s="30">
        <f>SUMIFS(创新与实践素质!L:L,创新与实践素质!B:B,B7,创新与实践素质!D:D,"=社会实践")</f>
        <v>0</v>
      </c>
      <c r="AD7" s="30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</v>
      </c>
      <c r="AE7" s="30">
        <f t="shared" si="7"/>
        <v>0.9533</v>
      </c>
      <c r="AF7" s="30">
        <f t="shared" si="8"/>
        <v>60.48158125</v>
      </c>
    </row>
    <row r="8" spans="1:32">
      <c r="A8" s="14" t="s">
        <v>6</v>
      </c>
      <c r="B8" s="14" t="s">
        <v>11</v>
      </c>
      <c r="C8" s="14"/>
      <c r="D8" s="30">
        <f>SUMIFS(德育素质!H:H,德育素质!B:B,B8,德育素质!D:D,"=基本评定分")</f>
        <v>5.28</v>
      </c>
      <c r="E8" s="30">
        <f>MIN(2,SUMIFS(德育素质!H:H,德育素质!A:A,A8,德育素质!D:D,"=集体评定等级分",德育素质!E:E,"=班级考评等级")+SUMIFS(德育素质!H:H,德育素质!B:B,B8,德育素质!D:D,"=集体评定等级分"))</f>
        <v>1</v>
      </c>
      <c r="F8" s="30">
        <f>MIN(2,SUMIFS(德育素质!H:H,德育素质!B:B,B8,德育素质!D:D,"=社会责任记实分"))</f>
        <v>0</v>
      </c>
      <c r="G8" s="30">
        <f>SUMIFS(德育素质!H:H,德育素质!B:B,B8,德育素质!D:D,"=违纪违规扣分")</f>
        <v>0</v>
      </c>
      <c r="H8" s="30">
        <f>SUMIFS(德育素质!H:H,德育素质!B:B,B8,德育素质!D:D,"=荣誉称号加分")</f>
        <v>0</v>
      </c>
      <c r="I8" s="30">
        <f t="shared" si="0"/>
        <v>1</v>
      </c>
      <c r="J8" s="30">
        <f t="shared" si="1"/>
        <v>6.28</v>
      </c>
      <c r="K8" s="30">
        <f>(VLOOKUP(B8,智育素质!B:D,3,0)*10+50)*0.6</f>
        <v>44.274</v>
      </c>
      <c r="L8" s="30">
        <f>SUMIFS(体育素质!J:J,体育素质!B:B,B8,体育素质!D:D,"=体育课程成绩",体育素质!E:E,"=体育成绩")/40</f>
        <v>3.25</v>
      </c>
      <c r="M8" s="30">
        <f>SUMIFS(体育素质!L:L,体育素质!B:B,B8,体育素质!D:D,"=校内外体育竞赛")</f>
        <v>0</v>
      </c>
      <c r="N8" s="30">
        <f>SUMIFS(体育素质!L:L,体育素质!B:B,B8,体育素质!D:D,"=校内外体育活动",体育素质!E:E,"=早锻炼")</f>
        <v>0</v>
      </c>
      <c r="O8" s="30">
        <f>SUMIFS(体育素质!L:L,体育素质!B:B,B8,体育素质!D:D,"=校内外体育活动",体育素质!E:E,"=校园跑")</f>
        <v>0.62734375</v>
      </c>
      <c r="P8" s="30">
        <f t="shared" si="2"/>
        <v>0.62734375</v>
      </c>
      <c r="Q8" s="30">
        <f t="shared" si="3"/>
        <v>3.87734375</v>
      </c>
      <c r="R8" s="30">
        <f>MIN(0.5,SUMIFS(美育素质!L:L,美育素质!B:B,B8,美育素质!D:D,"=文化艺术实践"))</f>
        <v>0</v>
      </c>
      <c r="S8" s="30">
        <f>SUMIFS(美育素质!L:L,美育素质!B:B,B8,美育素质!D:D,"=校内外文化艺术竞赛")</f>
        <v>0</v>
      </c>
      <c r="T8" s="30">
        <f t="shared" si="4"/>
        <v>0</v>
      </c>
      <c r="U8" s="30">
        <f>MAX(0,SUMIFS(劳育素质!K:K,劳育素质!B:B,B8,劳育素质!D:D,"=劳动日常考核基础分")+SUMIFS(劳育素质!K:K,劳育素质!B:B,B8,劳育素质!D:D,"=活动与卫生加减分"))</f>
        <v>1.47966666666667</v>
      </c>
      <c r="V8" s="30">
        <f>SUMIFS(劳育素质!K:K,劳育素质!B:B,B8,劳育素质!D:D,"=志愿服务",劳育素质!F:F,"=A类+B类")</f>
        <v>0</v>
      </c>
      <c r="W8" s="30">
        <f>SUMIFS(劳育素质!K:K,劳育素质!B:B,B8,劳育素质!D:D,"=志愿服务",劳育素质!F:F,"=C类")</f>
        <v>0</v>
      </c>
      <c r="X8" s="30">
        <f t="shared" si="5"/>
        <v>0</v>
      </c>
      <c r="Y8" s="30">
        <f>SUMIFS(劳育素质!K:K,劳育素质!B:B,B8,劳育素质!D:D,"=实习实训")</f>
        <v>0</v>
      </c>
      <c r="Z8" s="30">
        <f t="shared" si="6"/>
        <v>1.47966666666667</v>
      </c>
      <c r="AA8" s="30">
        <f>SUMIFS(创新与实践素质!L:L,创新与实践素质!B:B,B8,创新与实践素质!D:D,"=创新创业素质")</f>
        <v>0</v>
      </c>
      <c r="AB8" s="30">
        <f>SUMIFS(创新与实践素质!L:L,创新与实践素质!B:B,B8,创新与实践素质!D:D,"=水平考试")</f>
        <v>0</v>
      </c>
      <c r="AC8" s="30">
        <f>SUMIFS(创新与实践素质!L:L,创新与实践素质!B:B,B8,创新与实践素质!D:D,"=社会实践")</f>
        <v>0</v>
      </c>
      <c r="AD8" s="30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</v>
      </c>
      <c r="AE8" s="30">
        <f t="shared" si="7"/>
        <v>0</v>
      </c>
      <c r="AF8" s="30">
        <f t="shared" si="8"/>
        <v>55.9110104166667</v>
      </c>
    </row>
    <row r="9" spans="1:32">
      <c r="A9" s="14" t="s">
        <v>6</v>
      </c>
      <c r="B9" s="14" t="s">
        <v>12</v>
      </c>
      <c r="C9" s="14"/>
      <c r="D9" s="30">
        <f>SUMIFS(德育素质!H:H,德育素质!B:B,B9,德育素质!D:D,"=基本评定分")</f>
        <v>5.28</v>
      </c>
      <c r="E9" s="30">
        <f>MIN(2,SUMIFS(德育素质!H:H,德育素质!A:A,A9,德育素质!D:D,"=集体评定等级分",德育素质!E:E,"=班级考评等级")+SUMIFS(德育素质!H:H,德育素质!B:B,B9,德育素质!D:D,"=集体评定等级分"))</f>
        <v>1</v>
      </c>
      <c r="F9" s="30">
        <f>MIN(2,SUMIFS(德育素质!H:H,德育素质!B:B,B9,德育素质!D:D,"=社会责任记实分"))</f>
        <v>0</v>
      </c>
      <c r="G9" s="30">
        <f>SUMIFS(德育素质!H:H,德育素质!B:B,B9,德育素质!D:D,"=违纪违规扣分")</f>
        <v>0</v>
      </c>
      <c r="H9" s="30">
        <f>SUMIFS(德育素质!H:H,德育素质!B:B,B9,德育素质!D:D,"=荣誉称号加分")</f>
        <v>0</v>
      </c>
      <c r="I9" s="30">
        <f t="shared" si="0"/>
        <v>1</v>
      </c>
      <c r="J9" s="30">
        <f t="shared" si="1"/>
        <v>6.28</v>
      </c>
      <c r="K9" s="30">
        <f>(VLOOKUP(B9,智育素质!B:D,3,0)*10+50)*0.6</f>
        <v>51.978</v>
      </c>
      <c r="L9" s="30">
        <f>SUMIFS(体育素质!J:J,体育素质!B:B,B9,体育素质!D:D,"=体育课程成绩",体育素质!E:E,"=体育成绩")/40</f>
        <v>3.86</v>
      </c>
      <c r="M9" s="30">
        <f>SUMIFS(体育素质!L:L,体育素质!B:B,B9,体育素质!D:D,"=校内外体育竞赛")</f>
        <v>0</v>
      </c>
      <c r="N9" s="30">
        <f>SUMIFS(体育素质!L:L,体育素质!B:B,B9,体育素质!D:D,"=校内外体育活动",体育素质!E:E,"=早锻炼")</f>
        <v>0</v>
      </c>
      <c r="O9" s="30">
        <f>SUMIFS(体育素质!L:L,体育素质!B:B,B9,体育素质!D:D,"=校内外体育活动",体育素质!E:E,"=校园跑")</f>
        <v>1</v>
      </c>
      <c r="P9" s="30">
        <f t="shared" si="2"/>
        <v>1</v>
      </c>
      <c r="Q9" s="30">
        <f t="shared" si="3"/>
        <v>4.86</v>
      </c>
      <c r="R9" s="30">
        <f>MIN(0.5,SUMIFS(美育素质!L:L,美育素质!B:B,B9,美育素质!D:D,"=文化艺术实践"))</f>
        <v>0</v>
      </c>
      <c r="S9" s="30">
        <f>SUMIFS(美育素质!L:L,美育素质!B:B,B9,美育素质!D:D,"=校内外文化艺术竞赛")</f>
        <v>0</v>
      </c>
      <c r="T9" s="30">
        <f t="shared" si="4"/>
        <v>0</v>
      </c>
      <c r="U9" s="30">
        <f>MAX(0,SUMIFS(劳育素质!K:K,劳育素质!B:B,B9,劳育素质!D:D,"=劳动日常考核基础分")+SUMIFS(劳育素质!K:K,劳育素质!B:B,B9,劳育素质!D:D,"=活动与卫生加减分"))</f>
        <v>1.4475</v>
      </c>
      <c r="V9" s="30">
        <f>SUMIFS(劳育素质!K:K,劳育素质!B:B,B9,劳育素质!D:D,"=志愿服务",劳育素质!F:F,"=A类+B类")</f>
        <v>0</v>
      </c>
      <c r="W9" s="30">
        <f>SUMIFS(劳育素质!K:K,劳育素质!B:B,B9,劳育素质!D:D,"=志愿服务",劳育素质!F:F,"=C类")</f>
        <v>0</v>
      </c>
      <c r="X9" s="30">
        <f t="shared" si="5"/>
        <v>0</v>
      </c>
      <c r="Y9" s="30">
        <f>SUMIFS(劳育素质!K:K,劳育素质!B:B,B9,劳育素质!D:D,"=实习实训")</f>
        <v>0</v>
      </c>
      <c r="Z9" s="30">
        <f t="shared" si="6"/>
        <v>1.4475</v>
      </c>
      <c r="AA9" s="30">
        <f>SUMIFS(创新与实践素质!L:L,创新与实践素质!B:B,B9,创新与实践素质!D:D,"=创新创业素质")</f>
        <v>0</v>
      </c>
      <c r="AB9" s="30">
        <f>SUMIFS(创新与实践素质!L:L,创新与实践素质!B:B,B9,创新与实践素质!D:D,"=水平考试")</f>
        <v>0</v>
      </c>
      <c r="AC9" s="30">
        <f>SUMIFS(创新与实践素质!L:L,创新与实践素质!B:B,B9,创新与实践素质!D:D,"=社会实践")</f>
        <v>0</v>
      </c>
      <c r="AD9" s="30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30">
        <f t="shared" si="7"/>
        <v>0</v>
      </c>
      <c r="AF9" s="30">
        <f t="shared" si="8"/>
        <v>64.5655</v>
      </c>
    </row>
    <row r="10" spans="1:32">
      <c r="A10" s="14" t="s">
        <v>6</v>
      </c>
      <c r="B10" s="14" t="s">
        <v>13</v>
      </c>
      <c r="C10" s="14"/>
      <c r="D10" s="30">
        <f>SUMIFS(德育素质!H:H,德育素质!B:B,B10,德育素质!D:D,"=基本评定分")</f>
        <v>5.28</v>
      </c>
      <c r="E10" s="30">
        <f>MIN(2,SUMIFS(德育素质!H:H,德育素质!A:A,A10,德育素质!D:D,"=集体评定等级分",德育素质!E:E,"=班级考评等级")+SUMIFS(德育素质!H:H,德育素质!B:B,B10,德育素质!D:D,"=集体评定等级分"))</f>
        <v>1</v>
      </c>
      <c r="F10" s="30">
        <f>MIN(2,SUMIFS(德育素质!H:H,德育素质!B:B,B10,德育素质!D:D,"=社会责任记实分"))</f>
        <v>0</v>
      </c>
      <c r="G10" s="30">
        <f>SUMIFS(德育素质!H:H,德育素质!B:B,B10,德育素质!D:D,"=违纪违规扣分")</f>
        <v>0</v>
      </c>
      <c r="H10" s="30">
        <f>SUMIFS(德育素质!H:H,德育素质!B:B,B10,德育素质!D:D,"=荣誉称号加分")</f>
        <v>0</v>
      </c>
      <c r="I10" s="30">
        <f t="shared" si="0"/>
        <v>1</v>
      </c>
      <c r="J10" s="30">
        <f t="shared" si="1"/>
        <v>6.28</v>
      </c>
      <c r="K10" s="30">
        <f>(VLOOKUP(B10,智育素质!B:D,3,0)*10+50)*0.6</f>
        <v>46.566</v>
      </c>
      <c r="L10" s="30">
        <f>SUMIFS(体育素质!J:J,体育素质!B:B,B10,体育素质!D:D,"=体育课程成绩",体育素质!E:E,"=体育成绩")/40</f>
        <v>3.275</v>
      </c>
      <c r="M10" s="30">
        <f>SUMIFS(体育素质!L:L,体育素质!B:B,B10,体育素质!D:D,"=校内外体育竞赛")</f>
        <v>0</v>
      </c>
      <c r="N10" s="30">
        <f>SUMIFS(体育素质!L:L,体育素质!B:B,B10,体育素质!D:D,"=校内外体育活动",体育素质!E:E,"=早锻炼")</f>
        <v>0</v>
      </c>
      <c r="O10" s="30">
        <f>SUMIFS(体育素质!L:L,体育素质!B:B,B10,体育素质!D:D,"=校内外体育活动",体育素质!E:E,"=校园跑")</f>
        <v>0.635833333333333</v>
      </c>
      <c r="P10" s="30">
        <f t="shared" si="2"/>
        <v>0.635833333333333</v>
      </c>
      <c r="Q10" s="30">
        <f t="shared" si="3"/>
        <v>3.91083333333333</v>
      </c>
      <c r="R10" s="30">
        <f>MIN(0.5,SUMIFS(美育素质!L:L,美育素质!B:B,B10,美育素质!D:D,"=文化艺术实践"))</f>
        <v>0</v>
      </c>
      <c r="S10" s="30">
        <f>SUMIFS(美育素质!L:L,美育素质!B:B,B10,美育素质!D:D,"=校内外文化艺术竞赛")</f>
        <v>0</v>
      </c>
      <c r="T10" s="30">
        <f t="shared" si="4"/>
        <v>0</v>
      </c>
      <c r="U10" s="30">
        <f>MAX(0,SUMIFS(劳育素质!K:K,劳育素质!B:B,B10,劳育素质!D:D,"=劳动日常考核基础分")+SUMIFS(劳育素质!K:K,劳育素质!B:B,B10,劳育素质!D:D,"=活动与卫生加减分"))</f>
        <v>1.36393333333333</v>
      </c>
      <c r="V10" s="30">
        <f>SUMIFS(劳育素质!K:K,劳育素质!B:B,B10,劳育素质!D:D,"=志愿服务",劳育素质!F:F,"=A类+B类")</f>
        <v>0</v>
      </c>
      <c r="W10" s="30">
        <f>SUMIFS(劳育素质!K:K,劳育素质!B:B,B10,劳育素质!D:D,"=志愿服务",劳育素质!F:F,"=C类")</f>
        <v>0</v>
      </c>
      <c r="X10" s="30">
        <f t="shared" si="5"/>
        <v>0</v>
      </c>
      <c r="Y10" s="30">
        <f>SUMIFS(劳育素质!K:K,劳育素质!B:B,B10,劳育素质!D:D,"=实习实训")</f>
        <v>0</v>
      </c>
      <c r="Z10" s="30">
        <f t="shared" si="6"/>
        <v>1.36393333333333</v>
      </c>
      <c r="AA10" s="30">
        <f>SUMIFS(创新与实践素质!L:L,创新与实践素质!B:B,B10,创新与实践素质!D:D,"=创新创业素质")</f>
        <v>0</v>
      </c>
      <c r="AB10" s="30">
        <f>SUMIFS(创新与实践素质!L:L,创新与实践素质!B:B,B10,创新与实践素质!D:D,"=水平考试")</f>
        <v>0</v>
      </c>
      <c r="AC10" s="30">
        <f>SUMIFS(创新与实践素质!L:L,创新与实践素质!B:B,B10,创新与实践素质!D:D,"=社会实践")</f>
        <v>0</v>
      </c>
      <c r="AD10" s="30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</v>
      </c>
      <c r="AE10" s="30">
        <f t="shared" si="7"/>
        <v>0</v>
      </c>
      <c r="AF10" s="30">
        <f t="shared" si="8"/>
        <v>58.1207666666667</v>
      </c>
    </row>
    <row r="11" spans="1:32">
      <c r="A11" s="14" t="s">
        <v>6</v>
      </c>
      <c r="B11" s="14" t="s">
        <v>14</v>
      </c>
      <c r="C11" s="14"/>
      <c r="D11" s="30">
        <f>SUMIFS(德育素质!H:H,德育素质!B:B,B11,德育素质!D:D,"=基本评定分")</f>
        <v>6</v>
      </c>
      <c r="E11" s="30">
        <f>MIN(2,SUMIFS(德育素质!H:H,德育素质!A:A,A11,德育素质!D:D,"=集体评定等级分",德育素质!E:E,"=班级考评等级")+SUMIFS(德育素质!H:H,德育素质!B:B,B11,德育素质!D:D,"=集体评定等级分"))</f>
        <v>1</v>
      </c>
      <c r="F11" s="30">
        <f>MIN(2,SUMIFS(德育素质!H:H,德育素质!B:B,B11,德育素质!D:D,"=社会责任记实分"))</f>
        <v>0</v>
      </c>
      <c r="G11" s="30">
        <f>SUMIFS(德育素质!H:H,德育素质!B:B,B11,德育素质!D:D,"=违纪违规扣分")</f>
        <v>0</v>
      </c>
      <c r="H11" s="30">
        <f>SUMIFS(德育素质!H:H,德育素质!B:B,B11,德育素质!D:D,"=荣誉称号加分")</f>
        <v>0</v>
      </c>
      <c r="I11" s="30">
        <f t="shared" si="0"/>
        <v>1</v>
      </c>
      <c r="J11" s="30">
        <f t="shared" si="1"/>
        <v>7</v>
      </c>
      <c r="K11" s="30">
        <f>(VLOOKUP(B11,智育素质!B:D,3,0)*10+50)*0.6</f>
        <v>50.472</v>
      </c>
      <c r="L11" s="30">
        <f>SUMIFS(体育素质!J:J,体育素质!B:B,B11,体育素质!D:D,"=体育课程成绩",体育素质!E:E,"=体育成绩")/40</f>
        <v>3.26</v>
      </c>
      <c r="M11" s="30">
        <f>SUMIFS(体育素质!L:L,体育素质!B:B,B11,体育素质!D:D,"=校内外体育竞赛")</f>
        <v>0</v>
      </c>
      <c r="N11" s="30">
        <f>SUMIFS(体育素质!L:L,体育素质!B:B,B11,体育素质!D:D,"=校内外体育活动",体育素质!E:E,"=早锻炼")</f>
        <v>0</v>
      </c>
      <c r="O11" s="30">
        <f>SUMIFS(体育素质!L:L,体育素质!B:B,B11,体育素质!D:D,"=校内外体育活动",体育素质!E:E,"=校园跑")</f>
        <v>0.644322916666667</v>
      </c>
      <c r="P11" s="30">
        <f t="shared" si="2"/>
        <v>0.644322916666667</v>
      </c>
      <c r="Q11" s="30">
        <f t="shared" si="3"/>
        <v>3.90432291666667</v>
      </c>
      <c r="R11" s="30">
        <f>MIN(0.5,SUMIFS(美育素质!L:L,美育素质!B:B,B11,美育素质!D:D,"=文化艺术实践"))</f>
        <v>0</v>
      </c>
      <c r="S11" s="30">
        <f>SUMIFS(美育素质!L:L,美育素质!B:B,B11,美育素质!D:D,"=校内外文化艺术竞赛")</f>
        <v>0</v>
      </c>
      <c r="T11" s="30">
        <f t="shared" si="4"/>
        <v>0</v>
      </c>
      <c r="U11" s="30">
        <f>MAX(0,SUMIFS(劳育素质!K:K,劳育素质!B:B,B11,劳育素质!D:D,"=劳动日常考核基础分")+SUMIFS(劳育素质!K:K,劳育素质!B:B,B11,劳育素质!D:D,"=活动与卫生加减分"))</f>
        <v>1.36393333333333</v>
      </c>
      <c r="V11" s="30">
        <f>SUMIFS(劳育素质!K:K,劳育素质!B:B,B11,劳育素质!D:D,"=志愿服务",劳育素质!F:F,"=A类+B类")</f>
        <v>3</v>
      </c>
      <c r="W11" s="30">
        <f>SUMIFS(劳育素质!K:K,劳育素质!B:B,B11,劳育素质!D:D,"=志愿服务",劳育素质!F:F,"=C类")</f>
        <v>0</v>
      </c>
      <c r="X11" s="30">
        <f t="shared" si="5"/>
        <v>3</v>
      </c>
      <c r="Y11" s="30">
        <f>SUMIFS(劳育素质!K:K,劳育素质!B:B,B11,劳育素质!D:D,"=实习实训")</f>
        <v>0</v>
      </c>
      <c r="Z11" s="30">
        <f t="shared" si="6"/>
        <v>4.36393333333333</v>
      </c>
      <c r="AA11" s="30">
        <f>SUMIFS(创新与实践素质!L:L,创新与实践素质!B:B,B11,创新与实践素质!D:D,"=创新创业素质")</f>
        <v>1.25</v>
      </c>
      <c r="AB11" s="30">
        <f>SUMIFS(创新与实践素质!L:L,创新与实践素质!B:B,B11,创新与实践素质!D:D,"=水平考试")</f>
        <v>0</v>
      </c>
      <c r="AC11" s="30">
        <f>SUMIFS(创新与实践素质!L:L,创新与实践素质!B:B,B11,创新与实践素质!D:D,"=社会实践")</f>
        <v>0</v>
      </c>
      <c r="AD11" s="30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1.2</v>
      </c>
      <c r="AE11" s="30">
        <f t="shared" si="7"/>
        <v>2.45</v>
      </c>
      <c r="AF11" s="30">
        <f t="shared" si="8"/>
        <v>68.19025625</v>
      </c>
    </row>
    <row r="12" spans="1:32">
      <c r="A12" s="14" t="s">
        <v>6</v>
      </c>
      <c r="B12" s="14" t="s">
        <v>15</v>
      </c>
      <c r="C12" s="14"/>
      <c r="D12" s="30">
        <f>SUMIFS(德育素质!H:H,德育素质!B:B,B12,德育素质!D:D,"=基本评定分")</f>
        <v>5.28</v>
      </c>
      <c r="E12" s="30">
        <f>MIN(2,SUMIFS(德育素质!H:H,德育素质!A:A,A12,德育素质!D:D,"=集体评定等级分",德育素质!E:E,"=班级考评等级")+SUMIFS(德育素质!H:H,德育素质!B:B,B12,德育素质!D:D,"=集体评定等级分"))</f>
        <v>1</v>
      </c>
      <c r="F12" s="30">
        <f>MIN(2,SUMIFS(德育素质!H:H,德育素质!B:B,B12,德育素质!D:D,"=社会责任记实分"))</f>
        <v>0</v>
      </c>
      <c r="G12" s="30">
        <f>SUMIFS(德育素质!H:H,德育素质!B:B,B12,德育素质!D:D,"=违纪违规扣分")</f>
        <v>0</v>
      </c>
      <c r="H12" s="30">
        <f>SUMIFS(德育素质!H:H,德育素质!B:B,B12,德育素质!D:D,"=荣誉称号加分")</f>
        <v>0</v>
      </c>
      <c r="I12" s="30">
        <f t="shared" si="0"/>
        <v>1</v>
      </c>
      <c r="J12" s="30">
        <f t="shared" si="1"/>
        <v>6.28</v>
      </c>
      <c r="K12" s="30">
        <f>(VLOOKUP(B12,智育素质!B:D,3,0)*10+50)*0.6</f>
        <v>47.742</v>
      </c>
      <c r="L12" s="30">
        <f>SUMIFS(体育素质!J:J,体育素质!B:B,B12,体育素质!D:D,"=体育课程成绩",体育素质!E:E,"=体育成绩")/40</f>
        <v>3.225</v>
      </c>
      <c r="M12" s="30">
        <f>SUMIFS(体育素质!L:L,体育素质!B:B,B12,体育素质!D:D,"=校内外体育竞赛")</f>
        <v>0</v>
      </c>
      <c r="N12" s="30">
        <f>SUMIFS(体育素质!L:L,体育素质!B:B,B12,体育素质!D:D,"=校内外体育活动",体育素质!E:E,"=早锻炼")</f>
        <v>0</v>
      </c>
      <c r="O12" s="30">
        <f>SUMIFS(体育素质!L:L,体育素质!B:B,B12,体育素质!D:D,"=校内外体育活动",体育素质!E:E,"=校园跑")</f>
        <v>0</v>
      </c>
      <c r="P12" s="30">
        <f t="shared" si="2"/>
        <v>0</v>
      </c>
      <c r="Q12" s="30">
        <f t="shared" si="3"/>
        <v>3.225</v>
      </c>
      <c r="R12" s="30">
        <f>MIN(0.5,SUMIFS(美育素质!L:L,美育素质!B:B,B12,美育素质!D:D,"=文化艺术实践"))</f>
        <v>0</v>
      </c>
      <c r="S12" s="30">
        <f>SUMIFS(美育素质!L:L,美育素质!B:B,B12,美育素质!D:D,"=校内外文化艺术竞赛")</f>
        <v>0</v>
      </c>
      <c r="T12" s="30">
        <f t="shared" si="4"/>
        <v>0</v>
      </c>
      <c r="U12" s="30">
        <f>MAX(0,SUMIFS(劳育素质!K:K,劳育素质!B:B,B12,劳育素质!D:D,"=劳动日常考核基础分")+SUMIFS(劳育素质!K:K,劳育素质!B:B,B12,劳育素质!D:D,"=活动与卫生加减分"))</f>
        <v>1.40046666666667</v>
      </c>
      <c r="V12" s="30">
        <f>SUMIFS(劳育素质!K:K,劳育素质!B:B,B12,劳育素质!D:D,"=志愿服务",劳育素质!F:F,"=A类+B类")</f>
        <v>0</v>
      </c>
      <c r="W12" s="30">
        <f>SUMIFS(劳育素质!K:K,劳育素质!B:B,B12,劳育素质!D:D,"=志愿服务",劳育素质!F:F,"=C类")</f>
        <v>0</v>
      </c>
      <c r="X12" s="30">
        <f t="shared" si="5"/>
        <v>0</v>
      </c>
      <c r="Y12" s="30">
        <f>SUMIFS(劳育素质!K:K,劳育素质!B:B,B12,劳育素质!D:D,"=实习实训")</f>
        <v>0</v>
      </c>
      <c r="Z12" s="30">
        <f t="shared" si="6"/>
        <v>1.40046666666667</v>
      </c>
      <c r="AA12" s="30">
        <f>SUMIFS(创新与实践素质!L:L,创新与实践素质!B:B,B12,创新与实践素质!D:D,"=创新创业素质")</f>
        <v>0</v>
      </c>
      <c r="AB12" s="30">
        <f>SUMIFS(创新与实践素质!L:L,创新与实践素质!B:B,B12,创新与实践素质!D:D,"=水平考试")</f>
        <v>0</v>
      </c>
      <c r="AC12" s="30">
        <f>SUMIFS(创新与实践素质!L:L,创新与实践素质!B:B,B12,创新与实践素质!D:D,"=社会实践")</f>
        <v>0</v>
      </c>
      <c r="AD12" s="30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</v>
      </c>
      <c r="AE12" s="30">
        <f t="shared" si="7"/>
        <v>0</v>
      </c>
      <c r="AF12" s="30">
        <f t="shared" si="8"/>
        <v>58.6474666666667</v>
      </c>
    </row>
    <row r="13" spans="1:32">
      <c r="A13" s="14" t="s">
        <v>6</v>
      </c>
      <c r="B13" s="14" t="s">
        <v>16</v>
      </c>
      <c r="C13" s="14"/>
      <c r="D13" s="30">
        <f>SUMIFS(德育素质!H:H,德育素质!B:B,B13,德育素质!D:D,"=基本评定分")</f>
        <v>5.28</v>
      </c>
      <c r="E13" s="30">
        <f>MIN(2,SUMIFS(德育素质!H:H,德育素质!A:A,A13,德育素质!D:D,"=集体评定等级分",德育素质!E:E,"=班级考评等级")+SUMIFS(德育素质!H:H,德育素质!B:B,B13,德育素质!D:D,"=集体评定等级分"))</f>
        <v>1</v>
      </c>
      <c r="F13" s="30">
        <f>MIN(2,SUMIFS(德育素质!H:H,德育素质!B:B,B13,德育素质!D:D,"=社会责任记实分"))</f>
        <v>0</v>
      </c>
      <c r="G13" s="30">
        <f>SUMIFS(德育素质!H:H,德育素质!B:B,B13,德育素质!D:D,"=违纪违规扣分")</f>
        <v>0</v>
      </c>
      <c r="H13" s="30">
        <f>SUMIFS(德育素质!H:H,德育素质!B:B,B13,德育素质!D:D,"=荣誉称号加分")</f>
        <v>0</v>
      </c>
      <c r="I13" s="30">
        <f t="shared" si="0"/>
        <v>1</v>
      </c>
      <c r="J13" s="30">
        <f t="shared" si="1"/>
        <v>6.28</v>
      </c>
      <c r="K13" s="30">
        <f>(VLOOKUP(B13,智育素质!B:D,3,0)*10+50)*0.6</f>
        <v>51.15</v>
      </c>
      <c r="L13" s="30">
        <f>SUMIFS(体育素质!J:J,体育素质!B:B,B13,体育素质!D:D,"=体育课程成绩",体育素质!E:E,"=体育成绩")/40</f>
        <v>3.24</v>
      </c>
      <c r="M13" s="30">
        <f>SUMIFS(体育素质!L:L,体育素质!B:B,B13,体育素质!D:D,"=校内外体育竞赛")</f>
        <v>0</v>
      </c>
      <c r="N13" s="30">
        <f>SUMIFS(体育素质!L:L,体育素质!B:B,B13,体育素质!D:D,"=校内外体育活动",体育素质!E:E,"=早锻炼")</f>
        <v>0</v>
      </c>
      <c r="O13" s="30">
        <f>SUMIFS(体育素质!L:L,体育素质!B:B,B13,体育素质!D:D,"=校内外体育活动",体育素质!E:E,"=校园跑")</f>
        <v>0.632447916666667</v>
      </c>
      <c r="P13" s="30">
        <f t="shared" si="2"/>
        <v>0.632447916666667</v>
      </c>
      <c r="Q13" s="30">
        <f t="shared" si="3"/>
        <v>3.87244791666667</v>
      </c>
      <c r="R13" s="30">
        <f>MIN(0.5,SUMIFS(美育素质!L:L,美育素质!B:B,B13,美育素质!D:D,"=文化艺术实践"))</f>
        <v>0</v>
      </c>
      <c r="S13" s="30">
        <f>SUMIFS(美育素质!L:L,美育素质!B:B,B13,美育素质!D:D,"=校内外文化艺术竞赛")</f>
        <v>0.5</v>
      </c>
      <c r="T13" s="30">
        <f t="shared" si="4"/>
        <v>0.5</v>
      </c>
      <c r="U13" s="30">
        <f>MAX(0,SUMIFS(劳育素质!K:K,劳育素质!B:B,B13,劳育素质!D:D,"=劳动日常考核基础分")+SUMIFS(劳育素质!K:K,劳育素质!B:B,B13,劳育素质!D:D,"=活动与卫生加减分"))</f>
        <v>1.40046666666667</v>
      </c>
      <c r="V13" s="30">
        <f>SUMIFS(劳育素质!K:K,劳育素质!B:B,B13,劳育素质!D:D,"=志愿服务",劳育素质!F:F,"=A类+B类")</f>
        <v>2.15</v>
      </c>
      <c r="W13" s="30">
        <f>SUMIFS(劳育素质!K:K,劳育素质!B:B,B13,劳育素质!D:D,"=志愿服务",劳育素质!F:F,"=C类")</f>
        <v>0</v>
      </c>
      <c r="X13" s="30">
        <f t="shared" si="5"/>
        <v>2.15</v>
      </c>
      <c r="Y13" s="30">
        <f>SUMIFS(劳育素质!K:K,劳育素质!B:B,B13,劳育素质!D:D,"=实习实训")</f>
        <v>0</v>
      </c>
      <c r="Z13" s="30">
        <f t="shared" si="6"/>
        <v>3.55046666666667</v>
      </c>
      <c r="AA13" s="30">
        <f>SUMIFS(创新与实践素质!L:L,创新与实践素质!B:B,B13,创新与实践素质!D:D,"=创新创业素质")</f>
        <v>2.4</v>
      </c>
      <c r="AB13" s="30">
        <f>SUMIFS(创新与实践素质!L:L,创新与实践素质!B:B,B13,创新与实践素质!D:D,"=水平考试")</f>
        <v>0</v>
      </c>
      <c r="AC13" s="30">
        <f>SUMIFS(创新与实践素质!L:L,创新与实践素质!B:B,B13,创新与实践素质!D:D,"=社会实践")</f>
        <v>0</v>
      </c>
      <c r="AD13" s="30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30">
        <f t="shared" si="7"/>
        <v>2.4</v>
      </c>
      <c r="AF13" s="30">
        <f t="shared" si="8"/>
        <v>67.7529145833333</v>
      </c>
    </row>
    <row r="14" spans="1:32">
      <c r="A14" s="14" t="s">
        <v>6</v>
      </c>
      <c r="B14" s="40" t="s">
        <v>17</v>
      </c>
      <c r="C14" s="14"/>
      <c r="D14" s="30">
        <f>SUMIFS(德育素质!H:H,德育素质!B:B,B14,德育素质!D:D,"=基本评定分")</f>
        <v>5.28</v>
      </c>
      <c r="E14" s="30">
        <f>MIN(2,SUMIFS(德育素质!H:H,德育素质!A:A,A14,德育素质!D:D,"=集体评定等级分",德育素质!E:E,"=班级考评等级")+SUMIFS(德育素质!H:H,德育素质!B:B,B14,德育素质!D:D,"=集体评定等级分"))</f>
        <v>1</v>
      </c>
      <c r="F14" s="30">
        <f>MIN(2,SUMIFS(德育素质!H:H,德育素质!B:B,B14,德育素质!D:D,"=社会责任记实分"))</f>
        <v>0</v>
      </c>
      <c r="G14" s="30">
        <f>SUMIFS(德育素质!H:H,德育素质!B:B,B14,德育素质!D:D,"=违纪违规扣分")</f>
        <v>0</v>
      </c>
      <c r="H14" s="30">
        <f>SUMIFS(德育素质!H:H,德育素质!B:B,B14,德育素质!D:D,"=荣誉称号加分")</f>
        <v>0</v>
      </c>
      <c r="I14" s="30">
        <f t="shared" si="0"/>
        <v>1</v>
      </c>
      <c r="J14" s="30">
        <f t="shared" si="1"/>
        <v>6.28</v>
      </c>
      <c r="K14" s="30">
        <f>(VLOOKUP(B14,智育素质!B:D,3,0)*10+50)*0.6</f>
        <v>49.122</v>
      </c>
      <c r="L14" s="30">
        <f>SUMIFS(体育素质!J:J,体育素质!B:B,B14,体育素质!D:D,"=体育课程成绩",体育素质!E:E,"=体育成绩")/40</f>
        <v>3.525</v>
      </c>
      <c r="M14" s="30">
        <f>SUMIFS(体育素质!L:L,体育素质!B:B,B14,体育素质!D:D,"=校内外体育竞赛")</f>
        <v>0</v>
      </c>
      <c r="N14" s="30">
        <f>SUMIFS(体育素质!L:L,体育素质!B:B,B14,体育素质!D:D,"=校内外体育活动",体育素质!E:E,"=早锻炼")</f>
        <v>0</v>
      </c>
      <c r="O14" s="30">
        <f>SUMIFS(体育素质!L:L,体育素质!B:B,B14,体育素质!D:D,"=校内外体育活动",体育素质!E:E,"=校园跑")</f>
        <v>0.627395833333333</v>
      </c>
      <c r="P14" s="30">
        <f t="shared" si="2"/>
        <v>0.627395833333333</v>
      </c>
      <c r="Q14" s="30">
        <f t="shared" si="3"/>
        <v>4.15239583333333</v>
      </c>
      <c r="R14" s="30">
        <f>MIN(0.5,SUMIFS(美育素质!L:L,美育素质!B:B,B14,美育素质!D:D,"=文化艺术实践"))</f>
        <v>0</v>
      </c>
      <c r="S14" s="30">
        <f>SUMIFS(美育素质!L:L,美育素质!B:B,B14,美育素质!D:D,"=校内外文化艺术竞赛")</f>
        <v>0</v>
      </c>
      <c r="T14" s="30">
        <f t="shared" si="4"/>
        <v>0</v>
      </c>
      <c r="U14" s="30">
        <f>MAX(0,SUMIFS(劳育素质!K:K,劳育素质!B:B,B14,劳育素质!D:D,"=劳动日常考核基础分")+SUMIFS(劳育素质!K:K,劳育素质!B:B,B14,劳育素质!D:D,"=活动与卫生加减分"))</f>
        <v>1.40046666666667</v>
      </c>
      <c r="V14" s="30">
        <f>SUMIFS(劳育素质!K:K,劳育素质!B:B,B14,劳育素质!D:D,"=志愿服务",劳育素质!F:F,"=A类+B类")</f>
        <v>0</v>
      </c>
      <c r="W14" s="30">
        <f>SUMIFS(劳育素质!K:K,劳育素质!B:B,B14,劳育素质!D:D,"=志愿服务",劳育素质!F:F,"=C类")</f>
        <v>0</v>
      </c>
      <c r="X14" s="30">
        <f t="shared" si="5"/>
        <v>0</v>
      </c>
      <c r="Y14" s="30">
        <f>SUMIFS(劳育素质!K:K,劳育素质!B:B,B14,劳育素质!D:D,"=实习实训")</f>
        <v>0</v>
      </c>
      <c r="Z14" s="30">
        <f t="shared" si="6"/>
        <v>1.40046666666667</v>
      </c>
      <c r="AA14" s="30">
        <f>SUMIFS(创新与实践素质!L:L,创新与实践素质!B:B,B14,创新与实践素质!D:D,"=创新创业素质")</f>
        <v>0</v>
      </c>
      <c r="AB14" s="30">
        <f>SUMIFS(创新与实践素质!L:L,创新与实践素质!B:B,B14,创新与实践素质!D:D,"=水平考试")</f>
        <v>0</v>
      </c>
      <c r="AC14" s="30">
        <f>SUMIFS(创新与实践素质!L:L,创新与实践素质!B:B,B14,创新与实践素质!D:D,"=社会实践")</f>
        <v>0</v>
      </c>
      <c r="AD14" s="30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0</v>
      </c>
      <c r="AE14" s="30">
        <f t="shared" si="7"/>
        <v>0</v>
      </c>
      <c r="AF14" s="30">
        <f t="shared" si="8"/>
        <v>60.9548625</v>
      </c>
    </row>
    <row r="15" spans="1:32">
      <c r="A15" s="14" t="s">
        <v>6</v>
      </c>
      <c r="B15" s="14" t="s">
        <v>18</v>
      </c>
      <c r="C15" s="14"/>
      <c r="D15" s="30">
        <f>SUMIFS(德育素质!H:H,德育素质!B:B,B15,德育素质!D:D,"=基本评定分")</f>
        <v>6</v>
      </c>
      <c r="E15" s="30">
        <f>MIN(2,SUMIFS(德育素质!H:H,德育素质!A:A,A15,德育素质!D:D,"=集体评定等级分",德育素质!E:E,"=班级考评等级")+SUMIFS(德育素质!H:H,德育素质!B:B,B15,德育素质!D:D,"=集体评定等级分"))</f>
        <v>1</v>
      </c>
      <c r="F15" s="30">
        <f>MIN(2,SUMIFS(德育素质!H:H,德育素质!B:B,B15,德育素质!D:D,"=社会责任记实分"))</f>
        <v>0</v>
      </c>
      <c r="G15" s="30">
        <f>SUMIFS(德育素质!H:H,德育素质!B:B,B15,德育素质!D:D,"=违纪违规扣分")</f>
        <v>0</v>
      </c>
      <c r="H15" s="30">
        <f>SUMIFS(德育素质!H:H,德育素质!B:B,B15,德育素质!D:D,"=荣誉称号加分")</f>
        <v>0</v>
      </c>
      <c r="I15" s="30">
        <f t="shared" si="0"/>
        <v>1</v>
      </c>
      <c r="J15" s="30">
        <f t="shared" si="1"/>
        <v>7</v>
      </c>
      <c r="K15" s="30">
        <f>(VLOOKUP(B15,智育素质!B:D,3,0)*10+50)*0.6</f>
        <v>50.568</v>
      </c>
      <c r="L15" s="30">
        <f>SUMIFS(体育素质!J:J,体育素质!B:B,B15,体育素质!D:D,"=体育课程成绩",体育素质!E:E,"=体育成绩")/40</f>
        <v>3.26</v>
      </c>
      <c r="M15" s="30">
        <f>SUMIFS(体育素质!L:L,体育素质!B:B,B15,体育素质!D:D,"=校内外体育竞赛")</f>
        <v>0</v>
      </c>
      <c r="N15" s="30">
        <f>SUMIFS(体育素质!L:L,体育素质!B:B,B15,体育素质!D:D,"=校内外体育活动",体育素质!E:E,"=早锻炼")</f>
        <v>0</v>
      </c>
      <c r="O15" s="30">
        <f>SUMIFS(体育素质!L:L,体育素质!B:B,B15,体育素质!D:D,"=校内外体育活动",体育素质!E:E,"=校园跑")</f>
        <v>0.625</v>
      </c>
      <c r="P15" s="30">
        <f t="shared" si="2"/>
        <v>0.625</v>
      </c>
      <c r="Q15" s="30">
        <f t="shared" si="3"/>
        <v>3.885</v>
      </c>
      <c r="R15" s="30">
        <f>MIN(0.5,SUMIFS(美育素质!L:L,美育素质!B:B,B15,美育素质!D:D,"=文化艺术实践"))</f>
        <v>0</v>
      </c>
      <c r="S15" s="30">
        <f>SUMIFS(美育素质!L:L,美育素质!B:B,B15,美育素质!D:D,"=校内外文化艺术竞赛")</f>
        <v>0</v>
      </c>
      <c r="T15" s="30">
        <f t="shared" si="4"/>
        <v>0</v>
      </c>
      <c r="U15" s="30">
        <f>MAX(0,SUMIFS(劳育素质!K:K,劳育素质!B:B,B15,劳育素质!D:D,"=劳动日常考核基础分")+SUMIFS(劳育素质!K:K,劳育素质!B:B,B15,劳育素质!D:D,"=活动与卫生加减分"))</f>
        <v>1.40766666666667</v>
      </c>
      <c r="V15" s="30">
        <f>SUMIFS(劳育素质!K:K,劳育素质!B:B,B15,劳育素质!D:D,"=志愿服务",劳育素质!F:F,"=A类+B类")</f>
        <v>0</v>
      </c>
      <c r="W15" s="30">
        <f>SUMIFS(劳育素质!K:K,劳育素质!B:B,B15,劳育素质!D:D,"=志愿服务",劳育素质!F:F,"=C类")</f>
        <v>0</v>
      </c>
      <c r="X15" s="30">
        <f t="shared" si="5"/>
        <v>0</v>
      </c>
      <c r="Y15" s="30">
        <f>SUMIFS(劳育素质!K:K,劳育素质!B:B,B15,劳育素质!D:D,"=实习实训")</f>
        <v>0</v>
      </c>
      <c r="Z15" s="30">
        <f t="shared" si="6"/>
        <v>1.40766666666667</v>
      </c>
      <c r="AA15" s="30">
        <f>SUMIFS(创新与实践素质!L:L,创新与实践素质!B:B,B15,创新与实践素质!D:D,"=创新创业素质")</f>
        <v>0.9</v>
      </c>
      <c r="AB15" s="30">
        <f>SUMIFS(创新与实践素质!L:L,创新与实践素质!B:B,B15,创新与实践素质!D:D,"=水平考试")</f>
        <v>0.74</v>
      </c>
      <c r="AC15" s="30">
        <f>SUMIFS(创新与实践素质!L:L,创新与实践素质!B:B,B15,创新与实践素质!D:D,"=社会实践")</f>
        <v>0</v>
      </c>
      <c r="AD15" s="30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0</v>
      </c>
      <c r="AE15" s="30">
        <f t="shared" si="7"/>
        <v>1.64</v>
      </c>
      <c r="AF15" s="30">
        <f t="shared" si="8"/>
        <v>64.5006666666667</v>
      </c>
    </row>
    <row r="16" spans="1:32">
      <c r="A16" s="14" t="s">
        <v>6</v>
      </c>
      <c r="B16" s="14" t="s">
        <v>19</v>
      </c>
      <c r="C16" s="14"/>
      <c r="D16" s="30">
        <f>SUMIFS(德育素质!H:H,德育素质!B:B,B16,德育素质!D:D,"=基本评定分")</f>
        <v>5.28</v>
      </c>
      <c r="E16" s="30">
        <f>MIN(2,SUMIFS(德育素质!H:H,德育素质!A:A,A16,德育素质!D:D,"=集体评定等级分",德育素质!E:E,"=班级考评等级")+SUMIFS(德育素质!H:H,德育素质!B:B,B16,德育素质!D:D,"=集体评定等级分"))</f>
        <v>1</v>
      </c>
      <c r="F16" s="30">
        <f>MIN(2,SUMIFS(德育素质!H:H,德育素质!B:B,B16,德育素质!D:D,"=社会责任记实分"))</f>
        <v>0</v>
      </c>
      <c r="G16" s="30">
        <f>SUMIFS(德育素质!H:H,德育素质!B:B,B16,德育素质!D:D,"=违纪违规扣分")</f>
        <v>0</v>
      </c>
      <c r="H16" s="30">
        <f>SUMIFS(德育素质!H:H,德育素质!B:B,B16,德育素质!D:D,"=荣誉称号加分")</f>
        <v>0</v>
      </c>
      <c r="I16" s="30">
        <f t="shared" si="0"/>
        <v>1</v>
      </c>
      <c r="J16" s="30">
        <f t="shared" si="1"/>
        <v>6.28</v>
      </c>
      <c r="K16" s="30">
        <f>(VLOOKUP(B16,智育素质!B:D,3,0)*10+50)*0.6</f>
        <v>50.418</v>
      </c>
      <c r="L16" s="30">
        <f>SUMIFS(体育素质!J:J,体育素质!B:B,B16,体育素质!D:D,"=体育课程成绩",体育素质!E:E,"=体育成绩")/40</f>
        <v>3.555</v>
      </c>
      <c r="M16" s="30">
        <f>SUMIFS(体育素质!L:L,体育素质!B:B,B16,体育素质!D:D,"=校内外体育竞赛")</f>
        <v>0</v>
      </c>
      <c r="N16" s="30">
        <f>SUMIFS(体育素质!L:L,体育素质!B:B,B16,体育素质!D:D,"=校内外体育活动",体育素质!E:E,"=早锻炼")</f>
        <v>0</v>
      </c>
      <c r="O16" s="30">
        <f>SUMIFS(体育素质!L:L,体育素质!B:B,B16,体育素质!D:D,"=校内外体育活动",体育素质!E:E,"=校园跑")</f>
        <v>0.627864583333333</v>
      </c>
      <c r="P16" s="30">
        <f t="shared" si="2"/>
        <v>0.627864583333333</v>
      </c>
      <c r="Q16" s="30">
        <f t="shared" si="3"/>
        <v>4.18286458333333</v>
      </c>
      <c r="R16" s="30">
        <f>MIN(0.5,SUMIFS(美育素质!L:L,美育素质!B:B,B16,美育素质!D:D,"=文化艺术实践"))</f>
        <v>0</v>
      </c>
      <c r="S16" s="30">
        <f>SUMIFS(美育素质!L:L,美育素质!B:B,B16,美育素质!D:D,"=校内外文化艺术竞赛")</f>
        <v>0</v>
      </c>
      <c r="T16" s="30">
        <f t="shared" si="4"/>
        <v>0</v>
      </c>
      <c r="U16" s="30">
        <f>MAX(0,SUMIFS(劳育素质!K:K,劳育素质!B:B,B16,劳育素质!D:D,"=劳动日常考核基础分")+SUMIFS(劳育素质!K:K,劳育素质!B:B,B16,劳育素质!D:D,"=活动与卫生加减分"))</f>
        <v>1.49793333333333</v>
      </c>
      <c r="V16" s="30">
        <f>SUMIFS(劳育素质!K:K,劳育素质!B:B,B16,劳育素质!D:D,"=志愿服务",劳育素质!F:F,"=A类+B类")</f>
        <v>0.15</v>
      </c>
      <c r="W16" s="30">
        <f>SUMIFS(劳育素质!K:K,劳育素质!B:B,B16,劳育素质!D:D,"=志愿服务",劳育素质!F:F,"=C类")</f>
        <v>0</v>
      </c>
      <c r="X16" s="30">
        <f t="shared" si="5"/>
        <v>0.15</v>
      </c>
      <c r="Y16" s="30">
        <f>SUMIFS(劳育素质!K:K,劳育素质!B:B,B16,劳育素质!D:D,"=实习实训")</f>
        <v>0</v>
      </c>
      <c r="Z16" s="30">
        <f t="shared" si="6"/>
        <v>1.64793333333333</v>
      </c>
      <c r="AA16" s="30">
        <f>SUMIFS(创新与实践素质!L:L,创新与实践素质!B:B,B16,创新与实践素质!D:D,"=创新创业素质")</f>
        <v>0</v>
      </c>
      <c r="AB16" s="30">
        <f>SUMIFS(创新与实践素质!L:L,创新与实践素质!B:B,B16,创新与实践素质!D:D,"=水平考试")</f>
        <v>0</v>
      </c>
      <c r="AC16" s="30">
        <f>SUMIFS(创新与实践素质!L:L,创新与实践素质!B:B,B16,创新与实践素质!D:D,"=社会实践")</f>
        <v>0</v>
      </c>
      <c r="AD16" s="30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30">
        <f t="shared" si="7"/>
        <v>0</v>
      </c>
      <c r="AF16" s="30">
        <f t="shared" si="8"/>
        <v>62.5287979166667</v>
      </c>
    </row>
    <row r="17" spans="1:32">
      <c r="A17" s="14" t="s">
        <v>6</v>
      </c>
      <c r="B17" s="14" t="s">
        <v>20</v>
      </c>
      <c r="C17" s="14"/>
      <c r="D17" s="30">
        <f>SUMIFS(德育素质!H:H,德育素质!B:B,B17,德育素质!D:D,"=基本评定分")</f>
        <v>5.28</v>
      </c>
      <c r="E17" s="30">
        <f>MIN(2,SUMIFS(德育素质!H:H,德育素质!A:A,A17,德育素质!D:D,"=集体评定等级分",德育素质!E:E,"=班级考评等级")+SUMIFS(德育素质!H:H,德育素质!B:B,B17,德育素质!D:D,"=集体评定等级分"))</f>
        <v>1</v>
      </c>
      <c r="F17" s="30">
        <f>MIN(2,SUMIFS(德育素质!H:H,德育素质!B:B,B17,德育素质!D:D,"=社会责任记实分"))</f>
        <v>0</v>
      </c>
      <c r="G17" s="30">
        <f>SUMIFS(德育素质!H:H,德育素质!B:B,B17,德育素质!D:D,"=违纪违规扣分")</f>
        <v>0</v>
      </c>
      <c r="H17" s="30">
        <f>SUMIFS(德育素质!H:H,德育素质!B:B,B17,德育素质!D:D,"=荣誉称号加分")</f>
        <v>0</v>
      </c>
      <c r="I17" s="30">
        <f t="shared" ref="I17:I48" si="9">MIN(4,E17+F17+G17+H17)</f>
        <v>1</v>
      </c>
      <c r="J17" s="30">
        <f t="shared" ref="J17:J48" si="10">D17+I17</f>
        <v>6.28</v>
      </c>
      <c r="K17" s="30">
        <f>(VLOOKUP(B17,智育素质!B:D,3,0)*10+50)*0.6</f>
        <v>45.546</v>
      </c>
      <c r="L17" s="30">
        <f>SUMIFS(体育素质!J:J,体育素质!B:B,B17,体育素质!D:D,"=体育课程成绩",体育素质!E:E,"=体育成绩")/40</f>
        <v>3.25</v>
      </c>
      <c r="M17" s="30">
        <f>SUMIFS(体育素质!L:L,体育素质!B:B,B17,体育素质!D:D,"=校内外体育竞赛")</f>
        <v>0</v>
      </c>
      <c r="N17" s="30">
        <f>SUMIFS(体育素质!L:L,体育素质!B:B,B17,体育素质!D:D,"=校内外体育活动",体育素质!E:E,"=早锻炼")</f>
        <v>0</v>
      </c>
      <c r="O17" s="30">
        <f>SUMIFS(体育素质!L:L,体育素质!B:B,B17,体育素质!D:D,"=校内外体育活动",体育素质!E:E,"=校园跑")</f>
        <v>0.644010416666667</v>
      </c>
      <c r="P17" s="30">
        <f t="shared" ref="P17:P48" si="11">MIN(3,M17+N17+O17)</f>
        <v>0.644010416666667</v>
      </c>
      <c r="Q17" s="30">
        <f t="shared" ref="Q17:Q48" si="12">MIN(8,P17+L17)</f>
        <v>3.89401041666667</v>
      </c>
      <c r="R17" s="30">
        <f>MIN(0.5,SUMIFS(美育素质!L:L,美育素质!B:B,B17,美育素质!D:D,"=文化艺术实践"))</f>
        <v>0</v>
      </c>
      <c r="S17" s="30">
        <f>SUMIFS(美育素质!L:L,美育素质!B:B,B17,美育素质!D:D,"=校内外文化艺术竞赛")</f>
        <v>0</v>
      </c>
      <c r="T17" s="30">
        <f t="shared" ref="T17:T48" si="13">MIN(5,S17+R17)</f>
        <v>0</v>
      </c>
      <c r="U17" s="30">
        <f>MAX(0,SUMIFS(劳育素质!K:K,劳育素质!B:B,B17,劳育素质!D:D,"=劳动日常考核基础分")+SUMIFS(劳育素质!K:K,劳育素质!B:B,B17,劳育素质!D:D,"=活动与卫生加减分"))</f>
        <v>1.49793333333333</v>
      </c>
      <c r="V17" s="30">
        <f>SUMIFS(劳育素质!K:K,劳育素质!B:B,B17,劳育素质!D:D,"=志愿服务",劳育素质!F:F,"=A类+B类")</f>
        <v>0</v>
      </c>
      <c r="W17" s="30">
        <f>SUMIFS(劳育素质!K:K,劳育素质!B:B,B17,劳育素质!D:D,"=志愿服务",劳育素质!F:F,"=C类")</f>
        <v>0</v>
      </c>
      <c r="X17" s="30">
        <f t="shared" ref="X17:X48" si="14">MIN(4,V17+W17)</f>
        <v>0</v>
      </c>
      <c r="Y17" s="30">
        <f>SUMIFS(劳育素质!K:K,劳育素质!B:B,B17,劳育素质!D:D,"=实习实训")</f>
        <v>0</v>
      </c>
      <c r="Z17" s="30">
        <f t="shared" ref="Z17:Z48" si="15">MIN(5,U17+X17+Y17)</f>
        <v>1.49793333333333</v>
      </c>
      <c r="AA17" s="30">
        <f>SUMIFS(创新与实践素质!L:L,创新与实践素质!B:B,B17,创新与实践素质!D:D,"=创新创业素质")</f>
        <v>0</v>
      </c>
      <c r="AB17" s="30">
        <f>SUMIFS(创新与实践素质!L:L,创新与实践素质!B:B,B17,创新与实践素质!D:D,"=水平考试")</f>
        <v>0</v>
      </c>
      <c r="AC17" s="30">
        <f>SUMIFS(创新与实践素质!L:L,创新与实践素质!B:B,B17,创新与实践素质!D:D,"=社会实践")</f>
        <v>0</v>
      </c>
      <c r="AD17" s="30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</v>
      </c>
      <c r="AE17" s="30">
        <f t="shared" ref="AE17:AE48" si="16">MIN(12,AA17+AB17+AC17+AD17)</f>
        <v>0</v>
      </c>
      <c r="AF17" s="30">
        <f t="shared" ref="AF17:AF48" si="17">AE17+Z17+T17+Q17+K17+J17</f>
        <v>57.21794375</v>
      </c>
    </row>
    <row r="18" spans="1:32">
      <c r="A18" s="14" t="s">
        <v>6</v>
      </c>
      <c r="B18" s="14" t="s">
        <v>21</v>
      </c>
      <c r="C18" s="14"/>
      <c r="D18" s="30">
        <f>SUMIFS(德育素质!H:H,德育素质!B:B,B18,德育素质!D:D,"=基本评定分")</f>
        <v>6</v>
      </c>
      <c r="E18" s="30">
        <f>MIN(2,SUMIFS(德育素质!H:H,德育素质!A:A,A18,德育素质!D:D,"=集体评定等级分",德育素质!E:E,"=班级考评等级")+SUMIFS(德育素质!H:H,德育素质!B:B,B18,德育素质!D:D,"=集体评定等级分"))</f>
        <v>1</v>
      </c>
      <c r="F18" s="30">
        <f>MIN(2,SUMIFS(德育素质!H:H,德育素质!B:B,B18,德育素质!D:D,"=社会责任记实分"))</f>
        <v>0</v>
      </c>
      <c r="G18" s="30">
        <f>SUMIFS(德育素质!H:H,德育素质!B:B,B18,德育素质!D:D,"=违纪违规扣分")</f>
        <v>0</v>
      </c>
      <c r="H18" s="30">
        <f>SUMIFS(德育素质!H:H,德育素质!B:B,B18,德育素质!D:D,"=荣誉称号加分")</f>
        <v>0</v>
      </c>
      <c r="I18" s="30">
        <f t="shared" si="9"/>
        <v>1</v>
      </c>
      <c r="J18" s="30">
        <f t="shared" si="10"/>
        <v>7</v>
      </c>
      <c r="K18" s="30">
        <f>(VLOOKUP(B18,智育素质!B:D,3,0)*10+50)*0.6</f>
        <v>46.728</v>
      </c>
      <c r="L18" s="30">
        <f>SUMIFS(体育素质!J:J,体育素质!B:B,B18,体育素质!D:D,"=体育课程成绩",体育素质!E:E,"=体育成绩")/40</f>
        <v>3.545</v>
      </c>
      <c r="M18" s="30">
        <f>SUMIFS(体育素质!L:L,体育素质!B:B,B18,体育素质!D:D,"=校内外体育竞赛")</f>
        <v>0</v>
      </c>
      <c r="N18" s="30">
        <f>SUMIFS(体育素质!L:L,体育素质!B:B,B18,体育素质!D:D,"=校内外体育活动",体育素质!E:E,"=早锻炼")</f>
        <v>0</v>
      </c>
      <c r="O18" s="30">
        <f>SUMIFS(体育素质!L:L,体育素质!B:B,B18,体育素质!D:D,"=校内外体育活动",体育素质!E:E,"=校园跑")</f>
        <v>0.63109375</v>
      </c>
      <c r="P18" s="30">
        <f t="shared" si="11"/>
        <v>0.63109375</v>
      </c>
      <c r="Q18" s="30">
        <f t="shared" si="12"/>
        <v>4.17609375</v>
      </c>
      <c r="R18" s="30">
        <f>MIN(0.5,SUMIFS(美育素质!L:L,美育素质!B:B,B18,美育素质!D:D,"=文化艺术实践"))</f>
        <v>0</v>
      </c>
      <c r="S18" s="30">
        <f>SUMIFS(美育素质!L:L,美育素质!B:B,B18,美育素质!D:D,"=校内外文化艺术竞赛")</f>
        <v>0</v>
      </c>
      <c r="T18" s="30">
        <f t="shared" si="13"/>
        <v>0</v>
      </c>
      <c r="U18" s="30">
        <f>MAX(0,SUMIFS(劳育素质!K:K,劳育素质!B:B,B18,劳育素质!D:D,"=劳动日常考核基础分")+SUMIFS(劳育素质!K:K,劳育素质!B:B,B18,劳育素质!D:D,"=活动与卫生加减分"))</f>
        <v>1.52066666666667</v>
      </c>
      <c r="V18" s="30">
        <f>SUMIFS(劳育素质!K:K,劳育素质!B:B,B18,劳育素质!D:D,"=志愿服务",劳育素质!F:F,"=A类+B类")</f>
        <v>0</v>
      </c>
      <c r="W18" s="30">
        <f>SUMIFS(劳育素质!K:K,劳育素质!B:B,B18,劳育素质!D:D,"=志愿服务",劳育素质!F:F,"=C类")</f>
        <v>0</v>
      </c>
      <c r="X18" s="30">
        <f t="shared" si="14"/>
        <v>0</v>
      </c>
      <c r="Y18" s="30">
        <f>SUMIFS(劳育素质!K:K,劳育素质!B:B,B18,劳育素质!D:D,"=实习实训")</f>
        <v>0</v>
      </c>
      <c r="Z18" s="30">
        <f t="shared" si="15"/>
        <v>1.52066666666667</v>
      </c>
      <c r="AA18" s="30">
        <f>SUMIFS(创新与实践素质!L:L,创新与实践素质!B:B,B18,创新与实践素质!D:D,"=创新创业素质")</f>
        <v>0.9</v>
      </c>
      <c r="AB18" s="30">
        <f>SUMIFS(创新与实践素质!L:L,创新与实践素质!B:B,B18,创新与实践素质!D:D,"=水平考试")</f>
        <v>0</v>
      </c>
      <c r="AC18" s="30">
        <f>SUMIFS(创新与实践素质!L:L,创新与实践素质!B:B,B18,创新与实践素质!D:D,"=社会实践")</f>
        <v>0</v>
      </c>
      <c r="AD18" s="30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1</v>
      </c>
      <c r="AE18" s="30">
        <f t="shared" si="16"/>
        <v>1.9</v>
      </c>
      <c r="AF18" s="30">
        <f t="shared" si="17"/>
        <v>61.3247604166667</v>
      </c>
    </row>
    <row r="19" spans="1:32">
      <c r="A19" s="14" t="s">
        <v>6</v>
      </c>
      <c r="B19" s="14" t="s">
        <v>22</v>
      </c>
      <c r="C19" s="14"/>
      <c r="D19" s="30">
        <f>SUMIFS(德育素质!H:H,德育素质!B:B,B19,德育素质!D:D,"=基本评定分")</f>
        <v>5.28</v>
      </c>
      <c r="E19" s="30">
        <f>MIN(2,SUMIFS(德育素质!H:H,德育素质!A:A,A19,德育素质!D:D,"=集体评定等级分",德育素质!E:E,"=班级考评等级")+SUMIFS(德育素质!H:H,德育素质!B:B,B19,德育素质!D:D,"=集体评定等级分"))</f>
        <v>1</v>
      </c>
      <c r="F19" s="30">
        <f>MIN(2,SUMIFS(德育素质!H:H,德育素质!B:B,B19,德育素质!D:D,"=社会责任记实分"))</f>
        <v>0</v>
      </c>
      <c r="G19" s="30">
        <f>SUMIFS(德育素质!H:H,德育素质!B:B,B19,德育素质!D:D,"=违纪违规扣分")</f>
        <v>0</v>
      </c>
      <c r="H19" s="30">
        <f>SUMIFS(德育素质!H:H,德育素质!B:B,B19,德育素质!D:D,"=荣誉称号加分")</f>
        <v>0</v>
      </c>
      <c r="I19" s="30">
        <f t="shared" si="9"/>
        <v>1</v>
      </c>
      <c r="J19" s="30">
        <f t="shared" si="10"/>
        <v>6.28</v>
      </c>
      <c r="K19" s="30">
        <f>(VLOOKUP(B19,智育素质!B:D,3,0)*10+50)*0.6</f>
        <v>39.42</v>
      </c>
      <c r="L19" s="30">
        <f>SUMIFS(体育素质!J:J,体育素质!B:B,B19,体育素质!D:D,"=体育课程成绩",体育素质!E:E,"=体育成绩")/40</f>
        <v>1.7</v>
      </c>
      <c r="M19" s="30">
        <f>SUMIFS(体育素质!L:L,体育素质!B:B,B19,体育素质!D:D,"=校内外体育竞赛")</f>
        <v>0</v>
      </c>
      <c r="N19" s="30">
        <f>SUMIFS(体育素质!L:L,体育素质!B:B,B19,体育素质!D:D,"=校内外体育活动",体育素质!E:E,"=早锻炼")</f>
        <v>0</v>
      </c>
      <c r="O19" s="30">
        <f>SUMIFS(体育素质!L:L,体育素质!B:B,B19,体育素质!D:D,"=校内外体育活动",体育素质!E:E,"=校园跑")</f>
        <v>0</v>
      </c>
      <c r="P19" s="30">
        <f t="shared" si="11"/>
        <v>0</v>
      </c>
      <c r="Q19" s="30">
        <f t="shared" si="12"/>
        <v>1.7</v>
      </c>
      <c r="R19" s="30">
        <f>MIN(0.5,SUMIFS(美育素质!L:L,美育素质!B:B,B19,美育素质!D:D,"=文化艺术实践"))</f>
        <v>0</v>
      </c>
      <c r="S19" s="30">
        <f>SUMIFS(美育素质!L:L,美育素质!B:B,B19,美育素质!D:D,"=校内外文化艺术竞赛")</f>
        <v>0</v>
      </c>
      <c r="T19" s="30">
        <f t="shared" si="13"/>
        <v>0</v>
      </c>
      <c r="U19" s="30">
        <f>MAX(0,SUMIFS(劳育素质!K:K,劳育素质!B:B,B19,劳育素质!D:D,"=劳动日常考核基础分")+SUMIFS(劳育素质!K:K,劳育素质!B:B,B19,劳育素质!D:D,"=活动与卫生加减分"))</f>
        <v>1.44106666666667</v>
      </c>
      <c r="V19" s="30">
        <f>SUMIFS(劳育素质!K:K,劳育素质!B:B,B19,劳育素质!D:D,"=志愿服务",劳育素质!F:F,"=A类+B类")</f>
        <v>0</v>
      </c>
      <c r="W19" s="30">
        <f>SUMIFS(劳育素质!K:K,劳育素质!B:B,B19,劳育素质!D:D,"=志愿服务",劳育素质!F:F,"=C类")</f>
        <v>0</v>
      </c>
      <c r="X19" s="30">
        <f t="shared" si="14"/>
        <v>0</v>
      </c>
      <c r="Y19" s="30">
        <f>SUMIFS(劳育素质!K:K,劳育素质!B:B,B19,劳育素质!D:D,"=实习实训")</f>
        <v>0</v>
      </c>
      <c r="Z19" s="30">
        <f t="shared" si="15"/>
        <v>1.44106666666667</v>
      </c>
      <c r="AA19" s="30">
        <f>SUMIFS(创新与实践素质!L:L,创新与实践素质!B:B,B19,创新与实践素质!D:D,"=创新创业素质")</f>
        <v>0</v>
      </c>
      <c r="AB19" s="30">
        <f>SUMIFS(创新与实践素质!L:L,创新与实践素质!B:B,B19,创新与实践素质!D:D,"=水平考试")</f>
        <v>0</v>
      </c>
      <c r="AC19" s="30">
        <f>SUMIFS(创新与实践素质!L:L,创新与实践素质!B:B,B19,创新与实践素质!D:D,"=社会实践")</f>
        <v>0</v>
      </c>
      <c r="AD19" s="30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30">
        <f t="shared" si="16"/>
        <v>0</v>
      </c>
      <c r="AF19" s="30">
        <f t="shared" si="17"/>
        <v>48.8410666666667</v>
      </c>
    </row>
    <row r="20" spans="1:32">
      <c r="A20" s="14" t="s">
        <v>6</v>
      </c>
      <c r="B20" s="14" t="s">
        <v>23</v>
      </c>
      <c r="C20" s="14"/>
      <c r="D20" s="30">
        <f>SUMIFS(德育素质!H:H,德育素质!B:B,B20,德育素质!D:D,"=基本评定分")</f>
        <v>6</v>
      </c>
      <c r="E20" s="30">
        <f>MIN(2,SUMIFS(德育素质!H:H,德育素质!A:A,A20,德育素质!D:D,"=集体评定等级分",德育素质!E:E,"=班级考评等级")+SUMIFS(德育素质!H:H,德育素质!B:B,B20,德育素质!D:D,"=集体评定等级分"))</f>
        <v>1</v>
      </c>
      <c r="F20" s="30">
        <f>MIN(2,SUMIFS(德育素质!H:H,德育素质!B:B,B20,德育素质!D:D,"=社会责任记实分"))</f>
        <v>0.2</v>
      </c>
      <c r="G20" s="30">
        <f>SUMIFS(德育素质!H:H,德育素质!B:B,B20,德育素质!D:D,"=违纪违规扣分")</f>
        <v>0</v>
      </c>
      <c r="H20" s="30">
        <f>SUMIFS(德育素质!H:H,德育素质!B:B,B20,德育素质!D:D,"=荣誉称号加分")</f>
        <v>0.5</v>
      </c>
      <c r="I20" s="30">
        <f t="shared" si="9"/>
        <v>1.7</v>
      </c>
      <c r="J20" s="30">
        <f t="shared" si="10"/>
        <v>7.7</v>
      </c>
      <c r="K20" s="30">
        <f>(VLOOKUP(B20,智育素质!B:D,3,0)*10+50)*0.6</f>
        <v>54.594</v>
      </c>
      <c r="L20" s="30">
        <f>SUMIFS(体育素质!J:J,体育素质!B:B,B20,体育素质!D:D,"=体育课程成绩",体育素质!E:E,"=体育成绩")/40</f>
        <v>3.845</v>
      </c>
      <c r="M20" s="30">
        <f>SUMIFS(体育素质!L:L,体育素质!B:B,B20,体育素质!D:D,"=校内外体育竞赛")</f>
        <v>0</v>
      </c>
      <c r="N20" s="30">
        <f>SUMIFS(体育素质!L:L,体育素质!B:B,B20,体育素质!D:D,"=校内外体育活动",体育素质!E:E,"=早锻炼")</f>
        <v>0</v>
      </c>
      <c r="O20" s="30">
        <f>SUMIFS(体育素质!L:L,体育素质!B:B,B20,体育素质!D:D,"=校内外体育活动",体育素质!E:E,"=校园跑")</f>
        <v>0.682</v>
      </c>
      <c r="P20" s="30">
        <f t="shared" si="11"/>
        <v>0.682</v>
      </c>
      <c r="Q20" s="30">
        <f t="shared" si="12"/>
        <v>4.527</v>
      </c>
      <c r="R20" s="30">
        <f>MIN(0.5,SUMIFS(美育素质!L:L,美育素质!B:B,B20,美育素质!D:D,"=文化艺术实践"))</f>
        <v>0</v>
      </c>
      <c r="S20" s="30">
        <f>SUMIFS(美育素质!L:L,美育素质!B:B,B20,美育素质!D:D,"=校内外文化艺术竞赛")</f>
        <v>0</v>
      </c>
      <c r="T20" s="30">
        <f t="shared" si="13"/>
        <v>0</v>
      </c>
      <c r="U20" s="30">
        <f>MAX(0,SUMIFS(劳育素质!K:K,劳育素质!B:B,B20,劳育素质!D:D,"=劳动日常考核基础分")+SUMIFS(劳育素质!K:K,劳育素质!B:B,B20,劳育素质!D:D,"=活动与卫生加减分"))</f>
        <v>1.491</v>
      </c>
      <c r="V20" s="30">
        <f>SUMIFS(劳育素质!K:K,劳育素质!B:B,B20,劳育素质!D:D,"=志愿服务",劳育素质!F:F,"=A类+B类")</f>
        <v>1.65</v>
      </c>
      <c r="W20" s="30">
        <f>SUMIFS(劳育素质!K:K,劳育素质!B:B,B20,劳育素质!D:D,"=志愿服务",劳育素质!F:F,"=C类")</f>
        <v>0</v>
      </c>
      <c r="X20" s="30">
        <f t="shared" si="14"/>
        <v>1.65</v>
      </c>
      <c r="Y20" s="30">
        <f>SUMIFS(劳育素质!K:K,劳育素质!B:B,B20,劳育素质!D:D,"=实习实训")</f>
        <v>0</v>
      </c>
      <c r="Z20" s="30">
        <f t="shared" si="15"/>
        <v>3.141</v>
      </c>
      <c r="AA20" s="30">
        <f>SUMIFS(创新与实践素质!L:L,创新与实践素质!B:B,B20,创新与实践素质!D:D,"=创新创业素质")</f>
        <v>2.45</v>
      </c>
      <c r="AB20" s="30">
        <f>SUMIFS(创新与实践素质!L:L,创新与实践素质!B:B,B20,创新与实践素质!D:D,"=水平考试")</f>
        <v>0.891666666666667</v>
      </c>
      <c r="AC20" s="30">
        <f>SUMIFS(创新与实践素质!L:L,创新与实践素质!B:B,B20,创新与实践素质!D:D,"=社会实践")</f>
        <v>0</v>
      </c>
      <c r="AD20" s="30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</v>
      </c>
      <c r="AE20" s="30">
        <f t="shared" si="16"/>
        <v>3.34166666666667</v>
      </c>
      <c r="AF20" s="30">
        <f t="shared" si="17"/>
        <v>73.3036666666667</v>
      </c>
    </row>
    <row r="21" spans="1:32">
      <c r="A21" s="14" t="s">
        <v>6</v>
      </c>
      <c r="B21" s="14" t="s">
        <v>24</v>
      </c>
      <c r="C21" s="14"/>
      <c r="D21" s="30">
        <f>SUMIFS(德育素质!H:H,德育素质!B:B,B21,德育素质!D:D,"=基本评定分")</f>
        <v>5.28</v>
      </c>
      <c r="E21" s="30">
        <f>MIN(2,SUMIFS(德育素质!H:H,德育素质!A:A,A21,德育素质!D:D,"=集体评定等级分",德育素质!E:E,"=班级考评等级")+SUMIFS(德育素质!H:H,德育素质!B:B,B21,德育素质!D:D,"=集体评定等级分"))</f>
        <v>1</v>
      </c>
      <c r="F21" s="30">
        <f>MIN(2,SUMIFS(德育素质!H:H,德育素质!B:B,B21,德育素质!D:D,"=社会责任记实分"))</f>
        <v>0</v>
      </c>
      <c r="G21" s="30">
        <f>SUMIFS(德育素质!H:H,德育素质!B:B,B21,德育素质!D:D,"=违纪违规扣分")</f>
        <v>0</v>
      </c>
      <c r="H21" s="30">
        <f>SUMIFS(德育素质!H:H,德育素质!B:B,B21,德育素质!D:D,"=荣誉称号加分")</f>
        <v>0</v>
      </c>
      <c r="I21" s="30">
        <f t="shared" si="9"/>
        <v>1</v>
      </c>
      <c r="J21" s="30">
        <f t="shared" si="10"/>
        <v>6.28</v>
      </c>
      <c r="K21" s="30">
        <f>(VLOOKUP(B21,智育素质!B:D,3,0)*10+50)*0.6</f>
        <v>37.59</v>
      </c>
      <c r="L21" s="30">
        <f>SUMIFS(体育素质!J:J,体育素质!B:B,B21,体育素质!D:D,"=体育课程成绩",体育素质!E:E,"=体育成绩")/40</f>
        <v>3.555</v>
      </c>
      <c r="M21" s="30">
        <f>SUMIFS(体育素质!L:L,体育素质!B:B,B21,体育素质!D:D,"=校内外体育竞赛")</f>
        <v>0</v>
      </c>
      <c r="N21" s="30">
        <f>SUMIFS(体育素质!L:L,体育素质!B:B,B21,体育素质!D:D,"=校内外体育活动",体育素质!E:E,"=早锻炼")</f>
        <v>0</v>
      </c>
      <c r="O21" s="30">
        <f>SUMIFS(体育素质!L:L,体育素质!B:B,B21,体育素质!D:D,"=校内外体育活动",体育素质!E:E,"=校园跑")</f>
        <v>0.626197916666667</v>
      </c>
      <c r="P21" s="30">
        <f t="shared" si="11"/>
        <v>0.626197916666667</v>
      </c>
      <c r="Q21" s="30">
        <f t="shared" si="12"/>
        <v>4.18119791666667</v>
      </c>
      <c r="R21" s="30">
        <f>MIN(0.5,SUMIFS(美育素质!L:L,美育素质!B:B,B21,美育素质!D:D,"=文化艺术实践"))</f>
        <v>0</v>
      </c>
      <c r="S21" s="30">
        <f>SUMIFS(美育素质!L:L,美育素质!B:B,B21,美育素质!D:D,"=校内外文化艺术竞赛")</f>
        <v>0</v>
      </c>
      <c r="T21" s="30">
        <f t="shared" si="13"/>
        <v>0</v>
      </c>
      <c r="U21" s="30">
        <f>MAX(0,SUMIFS(劳育素质!K:K,劳育素质!B:B,B21,劳育素质!D:D,"=劳动日常考核基础分")+SUMIFS(劳育素质!K:K,劳育素质!B:B,B21,劳育素质!D:D,"=活动与卫生加减分"))</f>
        <v>1.40046666666667</v>
      </c>
      <c r="V21" s="30">
        <f>SUMIFS(劳育素质!K:K,劳育素质!B:B,B21,劳育素质!D:D,"=志愿服务",劳育素质!F:F,"=A类+B类")</f>
        <v>0</v>
      </c>
      <c r="W21" s="30">
        <f>SUMIFS(劳育素质!K:K,劳育素质!B:B,B21,劳育素质!D:D,"=志愿服务",劳育素质!F:F,"=C类")</f>
        <v>0</v>
      </c>
      <c r="X21" s="30">
        <f t="shared" si="14"/>
        <v>0</v>
      </c>
      <c r="Y21" s="30">
        <f>SUMIFS(劳育素质!K:K,劳育素质!B:B,B21,劳育素质!D:D,"=实习实训")</f>
        <v>0</v>
      </c>
      <c r="Z21" s="30">
        <f t="shared" si="15"/>
        <v>1.40046666666667</v>
      </c>
      <c r="AA21" s="30">
        <f>SUMIFS(创新与实践素质!L:L,创新与实践素质!B:B,B21,创新与实践素质!D:D,"=创新创业素质")</f>
        <v>0</v>
      </c>
      <c r="AB21" s="30">
        <f>SUMIFS(创新与实践素质!L:L,创新与实践素质!B:B,B21,创新与实践素质!D:D,"=水平考试")</f>
        <v>0</v>
      </c>
      <c r="AC21" s="30">
        <f>SUMIFS(创新与实践素质!L:L,创新与实践素质!B:B,B21,创新与实践素质!D:D,"=社会实践")</f>
        <v>0</v>
      </c>
      <c r="AD21" s="30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</v>
      </c>
      <c r="AE21" s="30">
        <f t="shared" si="16"/>
        <v>0</v>
      </c>
      <c r="AF21" s="30">
        <f t="shared" si="17"/>
        <v>49.4516645833333</v>
      </c>
    </row>
    <row r="22" spans="1:32">
      <c r="A22" s="14" t="s">
        <v>6</v>
      </c>
      <c r="B22" s="14" t="s">
        <v>25</v>
      </c>
      <c r="C22" s="14"/>
      <c r="D22" s="30">
        <f>SUMIFS(德育素质!H:H,德育素质!B:B,B22,德育素质!D:D,"=基本评定分")</f>
        <v>5.28</v>
      </c>
      <c r="E22" s="30">
        <f>MIN(2,SUMIFS(德育素质!H:H,德育素质!A:A,A22,德育素质!D:D,"=集体评定等级分",德育素质!E:E,"=班级考评等级")+SUMIFS(德育素质!H:H,德育素质!B:B,B22,德育素质!D:D,"=集体评定等级分"))</f>
        <v>1</v>
      </c>
      <c r="F22" s="30">
        <f>MIN(2,SUMIFS(德育素质!H:H,德育素质!B:B,B22,德育素质!D:D,"=社会责任记实分"))</f>
        <v>0</v>
      </c>
      <c r="G22" s="30">
        <f>SUMIFS(德育素质!H:H,德育素质!B:B,B22,德育素质!D:D,"=违纪违规扣分")</f>
        <v>0</v>
      </c>
      <c r="H22" s="30">
        <f>SUMIFS(德育素质!H:H,德育素质!B:B,B22,德育素质!D:D,"=荣誉称号加分")</f>
        <v>0</v>
      </c>
      <c r="I22" s="30">
        <f t="shared" si="9"/>
        <v>1</v>
      </c>
      <c r="J22" s="30">
        <f t="shared" si="10"/>
        <v>6.28</v>
      </c>
      <c r="K22" s="30">
        <f>(VLOOKUP(B22,智育素质!B:D,3,0)*10+50)*0.6</f>
        <v>46.08</v>
      </c>
      <c r="L22" s="30">
        <f>SUMIFS(体育素质!J:J,体育素质!B:B,B22,体育素质!D:D,"=体育课程成绩",体育素质!E:E,"=体育成绩")/40</f>
        <v>3.45</v>
      </c>
      <c r="M22" s="30">
        <f>SUMIFS(体育素质!L:L,体育素质!B:B,B22,体育素质!D:D,"=校内外体育竞赛")</f>
        <v>0</v>
      </c>
      <c r="N22" s="30">
        <f>SUMIFS(体育素质!L:L,体育素质!B:B,B22,体育素质!D:D,"=校内外体育活动",体育素质!E:E,"=早锻炼")</f>
        <v>0</v>
      </c>
      <c r="O22" s="30">
        <f>SUMIFS(体育素质!L:L,体育素质!B:B,B22,体育素质!D:D,"=校内外体育活动",体育素质!E:E,"=校园跑")</f>
        <v>0.125</v>
      </c>
      <c r="P22" s="30">
        <f t="shared" si="11"/>
        <v>0.125</v>
      </c>
      <c r="Q22" s="30">
        <f t="shared" si="12"/>
        <v>3.575</v>
      </c>
      <c r="R22" s="30">
        <f>MIN(0.5,SUMIFS(美育素质!L:L,美育素质!B:B,B22,美育素质!D:D,"=文化艺术实践"))</f>
        <v>0</v>
      </c>
      <c r="S22" s="30">
        <f>SUMIFS(美育素质!L:L,美育素质!B:B,B22,美育素质!D:D,"=校内外文化艺术竞赛")</f>
        <v>0</v>
      </c>
      <c r="T22" s="30">
        <f t="shared" si="13"/>
        <v>0</v>
      </c>
      <c r="U22" s="30">
        <f>MAX(0,SUMIFS(劳育素质!K:K,劳育素质!B:B,B22,劳育素质!D:D,"=劳动日常考核基础分")+SUMIFS(劳育素质!K:K,劳育素质!B:B,B22,劳育素质!D:D,"=活动与卫生加减分"))</f>
        <v>1.57283333333333</v>
      </c>
      <c r="V22" s="30">
        <f>SUMIFS(劳育素质!K:K,劳育素质!B:B,B22,劳育素质!D:D,"=志愿服务",劳育素质!F:F,"=A类+B类")</f>
        <v>0</v>
      </c>
      <c r="W22" s="30">
        <f>SUMIFS(劳育素质!K:K,劳育素质!B:B,B22,劳育素质!D:D,"=志愿服务",劳育素质!F:F,"=C类")</f>
        <v>0</v>
      </c>
      <c r="X22" s="30">
        <f t="shared" si="14"/>
        <v>0</v>
      </c>
      <c r="Y22" s="30">
        <f>SUMIFS(劳育素质!K:K,劳育素质!B:B,B22,劳育素质!D:D,"=实习实训")</f>
        <v>0</v>
      </c>
      <c r="Z22" s="30">
        <f t="shared" si="15"/>
        <v>1.57283333333333</v>
      </c>
      <c r="AA22" s="30">
        <f>SUMIFS(创新与实践素质!L:L,创新与实践素质!B:B,B22,创新与实践素质!D:D,"=创新创业素质")</f>
        <v>0</v>
      </c>
      <c r="AB22" s="30">
        <f>SUMIFS(创新与实践素质!L:L,创新与实践素质!B:B,B22,创新与实践素质!D:D,"=水平考试")</f>
        <v>0</v>
      </c>
      <c r="AC22" s="30">
        <f>SUMIFS(创新与实践素质!L:L,创新与实践素质!B:B,B22,创新与实践素质!D:D,"=社会实践")</f>
        <v>0</v>
      </c>
      <c r="AD22" s="30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</v>
      </c>
      <c r="AE22" s="30">
        <f t="shared" si="16"/>
        <v>0</v>
      </c>
      <c r="AF22" s="30">
        <f t="shared" si="17"/>
        <v>57.5078333333333</v>
      </c>
    </row>
    <row r="23" spans="1:32">
      <c r="A23" s="14" t="s">
        <v>6</v>
      </c>
      <c r="B23" s="14" t="s">
        <v>26</v>
      </c>
      <c r="C23" s="14"/>
      <c r="D23" s="30">
        <f>SUMIFS(德育素质!H:H,德育素质!B:B,B23,德育素质!D:D,"=基本评定分")</f>
        <v>6</v>
      </c>
      <c r="E23" s="30">
        <f>MIN(2,SUMIFS(德育素质!H:H,德育素质!A:A,A23,德育素质!D:D,"=集体评定等级分",德育素质!E:E,"=班级考评等级")+SUMIFS(德育素质!H:H,德育素质!B:B,B23,德育素质!D:D,"=集体评定等级分"))</f>
        <v>1</v>
      </c>
      <c r="F23" s="30">
        <f>MIN(2,SUMIFS(德育素质!H:H,德育素质!B:B,B23,德育素质!D:D,"=社会责任记实分"))</f>
        <v>0</v>
      </c>
      <c r="G23" s="30">
        <f>SUMIFS(德育素质!H:H,德育素质!B:B,B23,德育素质!D:D,"=违纪违规扣分")</f>
        <v>0</v>
      </c>
      <c r="H23" s="30">
        <f>SUMIFS(德育素质!H:H,德育素质!B:B,B23,德育素质!D:D,"=荣誉称号加分")</f>
        <v>0</v>
      </c>
      <c r="I23" s="30">
        <f t="shared" si="9"/>
        <v>1</v>
      </c>
      <c r="J23" s="30">
        <f t="shared" si="10"/>
        <v>7</v>
      </c>
      <c r="K23" s="30">
        <f>(VLOOKUP(B23,智育素质!B:D,3,0)*10+50)*0.6</f>
        <v>54.552</v>
      </c>
      <c r="L23" s="30">
        <f>SUMIFS(体育素质!J:J,体育素质!B:B,B23,体育素质!D:D,"=体育课程成绩",体育素质!E:E,"=体育成绩")/40</f>
        <v>4.175</v>
      </c>
      <c r="M23" s="30">
        <f>SUMIFS(体育素质!L:L,体育素质!B:B,B23,体育素质!D:D,"=校内外体育竞赛")</f>
        <v>0</v>
      </c>
      <c r="N23" s="30">
        <f>SUMIFS(体育素质!L:L,体育素质!B:B,B23,体育素质!D:D,"=校内外体育活动",体育素质!E:E,"=早锻炼")</f>
        <v>0</v>
      </c>
      <c r="O23" s="30">
        <f>SUMIFS(体育素质!L:L,体育素质!B:B,B23,体育素质!D:D,"=校内外体育活动",体育素质!E:E,"=校园跑")</f>
        <v>0.81275</v>
      </c>
      <c r="P23" s="30">
        <f t="shared" si="11"/>
        <v>0.81275</v>
      </c>
      <c r="Q23" s="30">
        <f t="shared" si="12"/>
        <v>4.98775</v>
      </c>
      <c r="R23" s="30">
        <f>MIN(0.5,SUMIFS(美育素质!L:L,美育素质!B:B,B23,美育素质!D:D,"=文化艺术实践"))</f>
        <v>0</v>
      </c>
      <c r="S23" s="30">
        <f>SUMIFS(美育素质!L:L,美育素质!B:B,B23,美育素质!D:D,"=校内外文化艺术竞赛")</f>
        <v>0</v>
      </c>
      <c r="T23" s="30">
        <f t="shared" si="13"/>
        <v>0</v>
      </c>
      <c r="U23" s="30">
        <f>MAX(0,SUMIFS(劳育素质!K:K,劳育素质!B:B,B23,劳育素质!D:D,"=劳动日常考核基础分")+SUMIFS(劳育素质!K:K,劳育素质!B:B,B23,劳育素质!D:D,"=活动与卫生加减分"))</f>
        <v>1.59186666666667</v>
      </c>
      <c r="V23" s="30">
        <f>SUMIFS(劳育素质!K:K,劳育素质!B:B,B23,劳育素质!D:D,"=志愿服务",劳育素质!F:F,"=A类+B类")</f>
        <v>0.275</v>
      </c>
      <c r="W23" s="30">
        <f>SUMIFS(劳育素质!K:K,劳育素质!B:B,B23,劳育素质!D:D,"=志愿服务",劳育素质!F:F,"=C类")</f>
        <v>0</v>
      </c>
      <c r="X23" s="30">
        <f t="shared" si="14"/>
        <v>0.275</v>
      </c>
      <c r="Y23" s="30">
        <f>SUMIFS(劳育素质!K:K,劳育素质!B:B,B23,劳育素质!D:D,"=实习实训")</f>
        <v>0</v>
      </c>
      <c r="Z23" s="30">
        <f t="shared" si="15"/>
        <v>1.86686666666667</v>
      </c>
      <c r="AA23" s="30">
        <f>SUMIFS(创新与实践素质!L:L,创新与实践素质!B:B,B23,创新与实践素质!D:D,"=创新创业素质")</f>
        <v>0</v>
      </c>
      <c r="AB23" s="30">
        <f>SUMIFS(创新与实践素质!L:L,创新与实践素质!B:B,B23,创新与实践素质!D:D,"=水平考试")</f>
        <v>0</v>
      </c>
      <c r="AC23" s="30">
        <f>SUMIFS(创新与实践素质!L:L,创新与实践素质!B:B,B23,创新与实践素质!D:D,"=社会实践")</f>
        <v>0</v>
      </c>
      <c r="AD23" s="30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30">
        <f t="shared" si="16"/>
        <v>0</v>
      </c>
      <c r="AF23" s="30">
        <f t="shared" si="17"/>
        <v>68.4066166666667</v>
      </c>
    </row>
    <row r="24" spans="1:32">
      <c r="A24" s="14" t="s">
        <v>6</v>
      </c>
      <c r="B24" s="14" t="s">
        <v>27</v>
      </c>
      <c r="C24" s="14"/>
      <c r="D24" s="30">
        <f>SUMIFS(德育素质!H:H,德育素质!B:B,B24,德育素质!D:D,"=基本评定分")</f>
        <v>5.28</v>
      </c>
      <c r="E24" s="30">
        <f>MIN(2,SUMIFS(德育素质!H:H,德育素质!A:A,A24,德育素质!D:D,"=集体评定等级分",德育素质!E:E,"=班级考评等级")+SUMIFS(德育素质!H:H,德育素质!B:B,B24,德育素质!D:D,"=集体评定等级分"))</f>
        <v>1</v>
      </c>
      <c r="F24" s="30">
        <f>MIN(2,SUMIFS(德育素质!H:H,德育素质!B:B,B24,德育素质!D:D,"=社会责任记实分"))</f>
        <v>0</v>
      </c>
      <c r="G24" s="30">
        <f>SUMIFS(德育素质!H:H,德育素质!B:B,B24,德育素质!D:D,"=违纪违规扣分")</f>
        <v>0</v>
      </c>
      <c r="H24" s="30">
        <f>SUMIFS(德育素质!H:H,德育素质!B:B,B24,德育素质!D:D,"=荣誉称号加分")</f>
        <v>0</v>
      </c>
      <c r="I24" s="30">
        <f t="shared" si="9"/>
        <v>1</v>
      </c>
      <c r="J24" s="30">
        <f t="shared" si="10"/>
        <v>6.28</v>
      </c>
      <c r="K24" s="30">
        <f>(VLOOKUP(B24,智育素质!B:D,3,0)*10+50)*0.6</f>
        <v>37.422</v>
      </c>
      <c r="L24" s="30">
        <f>SUMIFS(体育素质!J:J,体育素质!B:B,B24,体育素质!D:D,"=体育课程成绩",体育素质!E:E,"=体育成绩")/40</f>
        <v>3.33333333333333</v>
      </c>
      <c r="M24" s="30">
        <f>SUMIFS(体育素质!L:L,体育素质!B:B,B24,体育素质!D:D,"=校内外体育竞赛")</f>
        <v>0</v>
      </c>
      <c r="N24" s="30">
        <f>SUMIFS(体育素质!L:L,体育素质!B:B,B24,体育素质!D:D,"=校内外体育活动",体育素质!E:E,"=早锻炼")</f>
        <v>0</v>
      </c>
      <c r="O24" s="30">
        <f>SUMIFS(体育素质!L:L,体育素质!B:B,B24,体育素质!D:D,"=校内外体育活动",体育素质!E:E,"=校园跑")</f>
        <v>1</v>
      </c>
      <c r="P24" s="30">
        <f t="shared" si="11"/>
        <v>1</v>
      </c>
      <c r="Q24" s="30">
        <f t="shared" si="12"/>
        <v>4.33333333333333</v>
      </c>
      <c r="R24" s="30">
        <f>MIN(0.5,SUMIFS(美育素质!L:L,美育素质!B:B,B24,美育素质!D:D,"=文化艺术实践"))</f>
        <v>0</v>
      </c>
      <c r="S24" s="30">
        <f>SUMIFS(美育素质!L:L,美育素质!B:B,B24,美育素质!D:D,"=校内外文化艺术竞赛")</f>
        <v>0</v>
      </c>
      <c r="T24" s="30">
        <f t="shared" si="13"/>
        <v>0</v>
      </c>
      <c r="U24" s="30">
        <f>MAX(0,SUMIFS(劳育素质!K:K,劳育素质!B:B,B24,劳育素质!D:D,"=劳动日常考核基础分")+SUMIFS(劳育素质!K:K,劳育素质!B:B,B24,劳育素质!D:D,"=活动与卫生加减分"))</f>
        <v>1.451</v>
      </c>
      <c r="V24" s="30">
        <f>SUMIFS(劳育素质!K:K,劳育素质!B:B,B24,劳育素质!D:D,"=志愿服务",劳育素质!F:F,"=A类+B类")</f>
        <v>0</v>
      </c>
      <c r="W24" s="30">
        <f>SUMIFS(劳育素质!K:K,劳育素质!B:B,B24,劳育素质!D:D,"=志愿服务",劳育素质!F:F,"=C类")</f>
        <v>0</v>
      </c>
      <c r="X24" s="30">
        <f t="shared" si="14"/>
        <v>0</v>
      </c>
      <c r="Y24" s="30">
        <f>SUMIFS(劳育素质!K:K,劳育素质!B:B,B24,劳育素质!D:D,"=实习实训")</f>
        <v>0</v>
      </c>
      <c r="Z24" s="30">
        <f t="shared" si="15"/>
        <v>1.451</v>
      </c>
      <c r="AA24" s="30">
        <f>SUMIFS(创新与实践素质!L:L,创新与实践素质!B:B,B24,创新与实践素质!D:D,"=创新创业素质")</f>
        <v>0</v>
      </c>
      <c r="AB24" s="30">
        <f>SUMIFS(创新与实践素质!L:L,创新与实践素质!B:B,B24,创新与实践素质!D:D,"=水平考试")</f>
        <v>0</v>
      </c>
      <c r="AC24" s="30">
        <f>SUMIFS(创新与实践素质!L:L,创新与实践素质!B:B,B24,创新与实践素质!D:D,"=社会实践")</f>
        <v>0</v>
      </c>
      <c r="AD24" s="30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30">
        <f t="shared" si="16"/>
        <v>0</v>
      </c>
      <c r="AF24" s="30">
        <f t="shared" si="17"/>
        <v>49.4863333333333</v>
      </c>
    </row>
    <row r="25" spans="1:32">
      <c r="A25" s="14" t="s">
        <v>6</v>
      </c>
      <c r="B25" s="14" t="s">
        <v>28</v>
      </c>
      <c r="C25" s="14"/>
      <c r="D25" s="30">
        <f>SUMIFS(德育素质!H:H,德育素质!B:B,B25,德育素质!D:D,"=基本评定分")</f>
        <v>5.28</v>
      </c>
      <c r="E25" s="30">
        <f>MIN(2,SUMIFS(德育素质!H:H,德育素质!A:A,A25,德育素质!D:D,"=集体评定等级分",德育素质!E:E,"=班级考评等级")+SUMIFS(德育素质!H:H,德育素质!B:B,B25,德育素质!D:D,"=集体评定等级分"))</f>
        <v>1</v>
      </c>
      <c r="F25" s="30">
        <f>MIN(2,SUMIFS(德育素质!H:H,德育素质!B:B,B25,德育素质!D:D,"=社会责任记实分"))</f>
        <v>0</v>
      </c>
      <c r="G25" s="30">
        <f>SUMIFS(德育素质!H:H,德育素质!B:B,B25,德育素质!D:D,"=违纪违规扣分")</f>
        <v>0</v>
      </c>
      <c r="H25" s="30">
        <f>SUMIFS(德育素质!H:H,德育素质!B:B,B25,德育素质!D:D,"=荣誉称号加分")</f>
        <v>0</v>
      </c>
      <c r="I25" s="30">
        <f t="shared" si="9"/>
        <v>1</v>
      </c>
      <c r="J25" s="30">
        <f t="shared" si="10"/>
        <v>6.28</v>
      </c>
      <c r="K25" s="30">
        <f>(VLOOKUP(B25,智育素质!B:D,3,0)*10+50)*0.6</f>
        <v>52.182</v>
      </c>
      <c r="L25" s="30">
        <f>SUMIFS(体育素质!J:J,体育素质!B:B,B25,体育素质!D:D,"=体育课程成绩",体育素质!E:E,"=体育成绩")/40</f>
        <v>3.475</v>
      </c>
      <c r="M25" s="30">
        <f>SUMIFS(体育素质!L:L,体育素质!B:B,B25,体育素质!D:D,"=校内外体育竞赛")</f>
        <v>0</v>
      </c>
      <c r="N25" s="30">
        <f>SUMIFS(体育素质!L:L,体育素质!B:B,B25,体育素质!D:D,"=校内外体育活动",体育素质!E:E,"=早锻炼")</f>
        <v>0</v>
      </c>
      <c r="O25" s="30">
        <f>SUMIFS(体育素质!L:L,体育素质!B:B,B25,体育素质!D:D,"=校内外体育活动",体育素质!E:E,"=校园跑")</f>
        <v>0.70109375</v>
      </c>
      <c r="P25" s="30">
        <f t="shared" si="11"/>
        <v>0.70109375</v>
      </c>
      <c r="Q25" s="30">
        <f t="shared" si="12"/>
        <v>4.17609375</v>
      </c>
      <c r="R25" s="30">
        <f>MIN(0.5,SUMIFS(美育素质!L:L,美育素质!B:B,B25,美育素质!D:D,"=文化艺术实践"))</f>
        <v>0</v>
      </c>
      <c r="S25" s="30">
        <f>SUMIFS(美育素质!L:L,美育素质!B:B,B25,美育素质!D:D,"=校内外文化艺术竞赛")</f>
        <v>0</v>
      </c>
      <c r="T25" s="30">
        <f t="shared" si="13"/>
        <v>0</v>
      </c>
      <c r="U25" s="30">
        <f>MAX(0,SUMIFS(劳育素质!K:K,劳育素质!B:B,B25,劳育素质!D:D,"=劳动日常考核基础分")+SUMIFS(劳育素质!K:K,劳育素质!B:B,B25,劳育素质!D:D,"=活动与卫生加减分"))</f>
        <v>1.4227619047619</v>
      </c>
      <c r="V25" s="30">
        <f>SUMIFS(劳育素质!K:K,劳育素质!B:B,B25,劳育素质!D:D,"=志愿服务",劳育素质!F:F,"=A类+B类")</f>
        <v>0</v>
      </c>
      <c r="W25" s="30">
        <f>SUMIFS(劳育素质!K:K,劳育素质!B:B,B25,劳育素质!D:D,"=志愿服务",劳育素质!F:F,"=C类")</f>
        <v>0</v>
      </c>
      <c r="X25" s="30">
        <f t="shared" si="14"/>
        <v>0</v>
      </c>
      <c r="Y25" s="30">
        <f>SUMIFS(劳育素质!K:K,劳育素质!B:B,B25,劳育素质!D:D,"=实习实训")</f>
        <v>0</v>
      </c>
      <c r="Z25" s="30">
        <f t="shared" si="15"/>
        <v>1.4227619047619</v>
      </c>
      <c r="AA25" s="30">
        <f>SUMIFS(创新与实践素质!L:L,创新与实践素质!B:B,B25,创新与实践素质!D:D,"=创新创业素质")</f>
        <v>0</v>
      </c>
      <c r="AB25" s="30">
        <f>SUMIFS(创新与实践素质!L:L,创新与实践素质!B:B,B25,创新与实践素质!D:D,"=水平考试")</f>
        <v>0</v>
      </c>
      <c r="AC25" s="30">
        <f>SUMIFS(创新与实践素质!L:L,创新与实践素质!B:B,B25,创新与实践素质!D:D,"=社会实践")</f>
        <v>0</v>
      </c>
      <c r="AD25" s="30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0</v>
      </c>
      <c r="AE25" s="30">
        <f t="shared" si="16"/>
        <v>0</v>
      </c>
      <c r="AF25" s="30">
        <f t="shared" si="17"/>
        <v>64.0608556547619</v>
      </c>
    </row>
    <row r="26" spans="1:32">
      <c r="A26" s="14" t="s">
        <v>6</v>
      </c>
      <c r="B26" s="14" t="s">
        <v>29</v>
      </c>
      <c r="C26" s="14"/>
      <c r="D26" s="30">
        <f>SUMIFS(德育素质!H:H,德育素质!B:B,B26,德育素质!D:D,"=基本评定分")</f>
        <v>5.28</v>
      </c>
      <c r="E26" s="30">
        <f>MIN(2,SUMIFS(德育素质!H:H,德育素质!A:A,A26,德育素质!D:D,"=集体评定等级分",德育素质!E:E,"=班级考评等级")+SUMIFS(德育素质!H:H,德育素质!B:B,B26,德育素质!D:D,"=集体评定等级分"))</f>
        <v>1</v>
      </c>
      <c r="F26" s="30">
        <f>MIN(2,SUMIFS(德育素质!H:H,德育素质!B:B,B26,德育素质!D:D,"=社会责任记实分"))</f>
        <v>0</v>
      </c>
      <c r="G26" s="30">
        <f>SUMIFS(德育素质!H:H,德育素质!B:B,B26,德育素质!D:D,"=违纪违规扣分")</f>
        <v>0</v>
      </c>
      <c r="H26" s="30">
        <f>SUMIFS(德育素质!H:H,德育素质!B:B,B26,德育素质!D:D,"=荣誉称号加分")</f>
        <v>0</v>
      </c>
      <c r="I26" s="30">
        <f t="shared" si="9"/>
        <v>1</v>
      </c>
      <c r="J26" s="30">
        <f t="shared" si="10"/>
        <v>6.28</v>
      </c>
      <c r="K26" s="30">
        <f>(VLOOKUP(B26,智育素质!B:D,3,0)*10+50)*0.6</f>
        <v>42.408</v>
      </c>
      <c r="L26" s="30">
        <f>SUMIFS(体育素质!J:J,体育素质!B:B,B26,体育素质!D:D,"=体育课程成绩",体育素质!E:E,"=体育成绩")/40</f>
        <v>3.275</v>
      </c>
      <c r="M26" s="30">
        <f>SUMIFS(体育素质!L:L,体育素质!B:B,B26,体育素质!D:D,"=校内外体育竞赛")</f>
        <v>0</v>
      </c>
      <c r="N26" s="30">
        <f>SUMIFS(体育素质!L:L,体育素质!B:B,B26,体育素质!D:D,"=校内外体育活动",体育素质!E:E,"=早锻炼")</f>
        <v>0</v>
      </c>
      <c r="O26" s="30">
        <f>SUMIFS(体育素质!L:L,体育素质!B:B,B26,体育素质!D:D,"=校内外体育活动",体育素质!E:E,"=校园跑")</f>
        <v>0</v>
      </c>
      <c r="P26" s="30">
        <f t="shared" si="11"/>
        <v>0</v>
      </c>
      <c r="Q26" s="30">
        <f t="shared" si="12"/>
        <v>3.275</v>
      </c>
      <c r="R26" s="30">
        <f>MIN(0.5,SUMIFS(美育素质!L:L,美育素质!B:B,B26,美育素质!D:D,"=文化艺术实践"))</f>
        <v>0</v>
      </c>
      <c r="S26" s="30">
        <f>SUMIFS(美育素质!L:L,美育素质!B:B,B26,美育素质!D:D,"=校内外文化艺术竞赛")</f>
        <v>0</v>
      </c>
      <c r="T26" s="30">
        <f t="shared" si="13"/>
        <v>0</v>
      </c>
      <c r="U26" s="30">
        <f>MAX(0,SUMIFS(劳育素质!K:K,劳育素质!B:B,B26,劳育素质!D:D,"=劳动日常考核基础分")+SUMIFS(劳育素质!K:K,劳育素质!B:B,B26,劳育素质!D:D,"=活动与卫生加减分"))</f>
        <v>1.44106666666667</v>
      </c>
      <c r="V26" s="30">
        <f>SUMIFS(劳育素质!K:K,劳育素质!B:B,B26,劳育素质!D:D,"=志愿服务",劳育素质!F:F,"=A类+B类")</f>
        <v>2.375</v>
      </c>
      <c r="W26" s="30">
        <f>SUMIFS(劳育素质!K:K,劳育素质!B:B,B26,劳育素质!D:D,"=志愿服务",劳育素质!F:F,"=C类")</f>
        <v>0</v>
      </c>
      <c r="X26" s="30">
        <f t="shared" si="14"/>
        <v>2.375</v>
      </c>
      <c r="Y26" s="30">
        <f>SUMIFS(劳育素质!K:K,劳育素质!B:B,B26,劳育素质!D:D,"=实习实训")</f>
        <v>0</v>
      </c>
      <c r="Z26" s="30">
        <f t="shared" si="15"/>
        <v>3.81606666666667</v>
      </c>
      <c r="AA26" s="30">
        <f>SUMIFS(创新与实践素质!L:L,创新与实践素质!B:B,B26,创新与实践素质!D:D,"=创新创业素质")</f>
        <v>0</v>
      </c>
      <c r="AB26" s="30">
        <f>SUMIFS(创新与实践素质!L:L,创新与实践素质!B:B,B26,创新与实践素质!D:D,"=水平考试")</f>
        <v>0</v>
      </c>
      <c r="AC26" s="30">
        <f>SUMIFS(创新与实践素质!L:L,创新与实践素质!B:B,B26,创新与实践素质!D:D,"=社会实践")</f>
        <v>0</v>
      </c>
      <c r="AD26" s="30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0.8</v>
      </c>
      <c r="AE26" s="30">
        <f t="shared" si="16"/>
        <v>0.8</v>
      </c>
      <c r="AF26" s="30">
        <f t="shared" si="17"/>
        <v>56.5790666666667</v>
      </c>
    </row>
    <row r="27" spans="1:32">
      <c r="A27" s="14" t="s">
        <v>6</v>
      </c>
      <c r="B27" s="14" t="s">
        <v>30</v>
      </c>
      <c r="C27" s="14"/>
      <c r="D27" s="30">
        <f>SUMIFS(德育素质!H:H,德育素质!B:B,B27,德育素质!D:D,"=基本评定分")</f>
        <v>6</v>
      </c>
      <c r="E27" s="30">
        <f>MIN(2,SUMIFS(德育素质!H:H,德育素质!A:A,A27,德育素质!D:D,"=集体评定等级分",德育素质!E:E,"=班级考评等级")+SUMIFS(德育素质!H:H,德育素质!B:B,B27,德育素质!D:D,"=集体评定等级分"))</f>
        <v>1</v>
      </c>
      <c r="F27" s="30">
        <f>MIN(2,SUMIFS(德育素质!H:H,德育素质!B:B,B27,德育素质!D:D,"=社会责任记实分"))</f>
        <v>0.1</v>
      </c>
      <c r="G27" s="30">
        <f>SUMIFS(德育素质!H:H,德育素质!B:B,B27,德育素质!D:D,"=违纪违规扣分")</f>
        <v>0</v>
      </c>
      <c r="H27" s="30">
        <f>SUMIFS(德育素质!H:H,德育素质!B:B,B27,德育素质!D:D,"=荣誉称号加分")</f>
        <v>0</v>
      </c>
      <c r="I27" s="30">
        <f t="shared" si="9"/>
        <v>1.1</v>
      </c>
      <c r="J27" s="30">
        <f t="shared" si="10"/>
        <v>7.1</v>
      </c>
      <c r="K27" s="30">
        <f>(VLOOKUP(B27,智育素质!B:D,3,0)*10+50)*0.6</f>
        <v>46.986</v>
      </c>
      <c r="L27" s="30">
        <f>SUMIFS(体育素质!J:J,体育素质!B:B,B27,体育素质!D:D,"=体育课程成绩",体育素质!E:E,"=体育成绩")/40</f>
        <v>3.56</v>
      </c>
      <c r="M27" s="30">
        <f>SUMIFS(体育素质!L:L,体育素质!B:B,B27,体育素质!D:D,"=校内外体育竞赛")</f>
        <v>0</v>
      </c>
      <c r="N27" s="30">
        <f>SUMIFS(体育素质!L:L,体育素质!B:B,B27,体育素质!D:D,"=校内外体育活动",体育素质!E:E,"=早锻炼")</f>
        <v>0</v>
      </c>
      <c r="O27" s="30">
        <f>SUMIFS(体育素质!L:L,体育素质!B:B,B27,体育素质!D:D,"=校内外体育活动",体育素质!E:E,"=校园跑")</f>
        <v>0.629947916666667</v>
      </c>
      <c r="P27" s="30">
        <f t="shared" si="11"/>
        <v>0.629947916666667</v>
      </c>
      <c r="Q27" s="30">
        <f t="shared" si="12"/>
        <v>4.18994791666667</v>
      </c>
      <c r="R27" s="30">
        <f>MIN(0.5,SUMIFS(美育素质!L:L,美育素质!B:B,B27,美育素质!D:D,"=文化艺术实践"))</f>
        <v>0</v>
      </c>
      <c r="S27" s="30">
        <f>SUMIFS(美育素质!L:L,美育素质!B:B,B27,美育素质!D:D,"=校内外文化艺术竞赛")</f>
        <v>0</v>
      </c>
      <c r="T27" s="30">
        <f t="shared" si="13"/>
        <v>0</v>
      </c>
      <c r="U27" s="30">
        <f>MAX(0,SUMIFS(劳育素质!K:K,劳育素质!B:B,B27,劳育素质!D:D,"=劳动日常考核基础分")+SUMIFS(劳育素质!K:K,劳育素质!B:B,B27,劳育素质!D:D,"=活动与卫生加减分"))</f>
        <v>1.44106666666667</v>
      </c>
      <c r="V27" s="30">
        <f>SUMIFS(劳育素质!K:K,劳育素质!B:B,B27,劳育素质!D:D,"=志愿服务",劳育素质!F:F,"=A类+B类")</f>
        <v>0</v>
      </c>
      <c r="W27" s="30">
        <f>SUMIFS(劳育素质!K:K,劳育素质!B:B,B27,劳育素质!D:D,"=志愿服务",劳育素质!F:F,"=C类")</f>
        <v>0</v>
      </c>
      <c r="X27" s="30">
        <f t="shared" si="14"/>
        <v>0</v>
      </c>
      <c r="Y27" s="30">
        <f>SUMIFS(劳育素质!K:K,劳育素质!B:B,B27,劳育素质!D:D,"=实习实训")</f>
        <v>0</v>
      </c>
      <c r="Z27" s="30">
        <f t="shared" si="15"/>
        <v>1.44106666666667</v>
      </c>
      <c r="AA27" s="30">
        <f>SUMIFS(创新与实践素质!L:L,创新与实践素质!B:B,B27,创新与实践素质!D:D,"=创新创业素质")</f>
        <v>0</v>
      </c>
      <c r="AB27" s="30">
        <f>SUMIFS(创新与实践素质!L:L,创新与实践素质!B:B,B27,创新与实践素质!D:D,"=水平考试")</f>
        <v>0</v>
      </c>
      <c r="AC27" s="30">
        <f>SUMIFS(创新与实践素质!L:L,创新与实践素质!B:B,B27,创新与实践素质!D:D,"=社会实践")</f>
        <v>0</v>
      </c>
      <c r="AD27" s="30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</v>
      </c>
      <c r="AE27" s="30">
        <f t="shared" si="16"/>
        <v>0</v>
      </c>
      <c r="AF27" s="30">
        <f t="shared" si="17"/>
        <v>59.7170145833333</v>
      </c>
    </row>
    <row r="28" spans="1:32">
      <c r="A28" s="14" t="s">
        <v>6</v>
      </c>
      <c r="B28" s="14" t="s">
        <v>31</v>
      </c>
      <c r="C28" s="14"/>
      <c r="D28" s="30">
        <f>SUMIFS(德育素质!H:H,德育素质!B:B,B28,德育素质!D:D,"=基本评定分")</f>
        <v>5.28</v>
      </c>
      <c r="E28" s="30">
        <f>MIN(2,SUMIFS(德育素质!H:H,德育素质!A:A,A28,德育素质!D:D,"=集体评定等级分",德育素质!E:E,"=班级考评等级")+SUMIFS(德育素质!H:H,德育素质!B:B,B28,德育素质!D:D,"=集体评定等级分"))</f>
        <v>1</v>
      </c>
      <c r="F28" s="30">
        <f>MIN(2,SUMIFS(德育素质!H:H,德育素质!B:B,B28,德育素质!D:D,"=社会责任记实分"))</f>
        <v>0</v>
      </c>
      <c r="G28" s="30">
        <f>SUMIFS(德育素质!H:H,德育素质!B:B,B28,德育素质!D:D,"=违纪违规扣分")</f>
        <v>0</v>
      </c>
      <c r="H28" s="30">
        <f>SUMIFS(德育素质!H:H,德育素质!B:B,B28,德育素质!D:D,"=荣誉称号加分")</f>
        <v>0</v>
      </c>
      <c r="I28" s="30">
        <f t="shared" si="9"/>
        <v>1</v>
      </c>
      <c r="J28" s="30">
        <f t="shared" si="10"/>
        <v>6.28</v>
      </c>
      <c r="K28" s="30">
        <f>(VLOOKUP(B28,智育素质!B:D,3,0)*10+50)*0.6</f>
        <v>38.49</v>
      </c>
      <c r="L28" s="30">
        <f>SUMIFS(体育素质!J:J,体育素质!B:B,B28,体育素质!D:D,"=体育课程成绩",体育素质!E:E,"=体育成绩")/40</f>
        <v>3.25</v>
      </c>
      <c r="M28" s="30">
        <f>SUMIFS(体育素质!L:L,体育素质!B:B,B28,体育素质!D:D,"=校内外体育竞赛")</f>
        <v>0</v>
      </c>
      <c r="N28" s="30">
        <f>SUMIFS(体育素质!L:L,体育素质!B:B,B28,体育素质!D:D,"=校内外体育活动",体育素质!E:E,"=早锻炼")</f>
        <v>0</v>
      </c>
      <c r="O28" s="30">
        <f>SUMIFS(体育素质!L:L,体育素质!B:B,B28,体育素质!D:D,"=校内外体育活动",体育素质!E:E,"=校园跑")</f>
        <v>0.5</v>
      </c>
      <c r="P28" s="30">
        <f t="shared" si="11"/>
        <v>0.5</v>
      </c>
      <c r="Q28" s="30">
        <f t="shared" si="12"/>
        <v>3.75</v>
      </c>
      <c r="R28" s="30">
        <f>MIN(0.5,SUMIFS(美育素质!L:L,美育素质!B:B,B28,美育素质!D:D,"=文化艺术实践"))</f>
        <v>0</v>
      </c>
      <c r="S28" s="30">
        <f>SUMIFS(美育素质!L:L,美育素质!B:B,B28,美育素质!D:D,"=校内外文化艺术竞赛")</f>
        <v>0</v>
      </c>
      <c r="T28" s="30">
        <f t="shared" si="13"/>
        <v>0</v>
      </c>
      <c r="U28" s="30">
        <f>MAX(0,SUMIFS(劳育素质!K:K,劳育素质!B:B,B28,劳育素质!D:D,"=劳动日常考核基础分")+SUMIFS(劳育素质!K:K,劳育素质!B:B,B28,劳育素质!D:D,"=活动与卫生加减分"))</f>
        <v>1.44106666666667</v>
      </c>
      <c r="V28" s="30">
        <f>SUMIFS(劳育素质!K:K,劳育素质!B:B,B28,劳育素质!D:D,"=志愿服务",劳育素质!F:F,"=A类+B类")</f>
        <v>0.6</v>
      </c>
      <c r="W28" s="30">
        <f>SUMIFS(劳育素质!K:K,劳育素质!B:B,B28,劳育素质!D:D,"=志愿服务",劳育素质!F:F,"=C类")</f>
        <v>0</v>
      </c>
      <c r="X28" s="30">
        <f t="shared" si="14"/>
        <v>0.6</v>
      </c>
      <c r="Y28" s="30">
        <f>SUMIFS(劳育素质!K:K,劳育素质!B:B,B28,劳育素质!D:D,"=实习实训")</f>
        <v>0</v>
      </c>
      <c r="Z28" s="30">
        <f t="shared" si="15"/>
        <v>2.04106666666667</v>
      </c>
      <c r="AA28" s="30">
        <f>SUMIFS(创新与实践素质!L:L,创新与实践素质!B:B,B28,创新与实践素质!D:D,"=创新创业素质")</f>
        <v>0</v>
      </c>
      <c r="AB28" s="30">
        <f>SUMIFS(创新与实践素质!L:L,创新与实践素质!B:B,B28,创新与实践素质!D:D,"=水平考试")</f>
        <v>0</v>
      </c>
      <c r="AC28" s="30">
        <f>SUMIFS(创新与实践素质!L:L,创新与实践素质!B:B,B28,创新与实践素质!D:D,"=社会实践")</f>
        <v>0</v>
      </c>
      <c r="AD28" s="30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0</v>
      </c>
      <c r="AE28" s="30">
        <f t="shared" si="16"/>
        <v>0</v>
      </c>
      <c r="AF28" s="30">
        <f t="shared" si="17"/>
        <v>50.5610666666667</v>
      </c>
    </row>
    <row r="29" spans="1:32">
      <c r="A29" s="14" t="s">
        <v>6</v>
      </c>
      <c r="B29" s="14" t="s">
        <v>32</v>
      </c>
      <c r="C29" s="14"/>
      <c r="D29" s="30">
        <f>SUMIFS(德育素质!H:H,德育素质!B:B,B29,德育素质!D:D,"=基本评定分")</f>
        <v>5.28</v>
      </c>
      <c r="E29" s="30">
        <f>MIN(2,SUMIFS(德育素质!H:H,德育素质!A:A,A29,德育素质!D:D,"=集体评定等级分",德育素质!E:E,"=班级考评等级")+SUMIFS(德育素质!H:H,德育素质!B:B,B29,德育素质!D:D,"=集体评定等级分"))</f>
        <v>1</v>
      </c>
      <c r="F29" s="30">
        <f>MIN(2,SUMIFS(德育素质!H:H,德育素质!B:B,B29,德育素质!D:D,"=社会责任记实分"))</f>
        <v>0</v>
      </c>
      <c r="G29" s="30">
        <f>SUMIFS(德育素质!H:H,德育素质!B:B,B29,德育素质!D:D,"=违纪违规扣分")</f>
        <v>0</v>
      </c>
      <c r="H29" s="30">
        <f>SUMIFS(德育素质!H:H,德育素质!B:B,B29,德育素质!D:D,"=荣誉称号加分")</f>
        <v>0</v>
      </c>
      <c r="I29" s="30">
        <f t="shared" si="9"/>
        <v>1</v>
      </c>
      <c r="J29" s="30">
        <f t="shared" si="10"/>
        <v>6.28</v>
      </c>
      <c r="K29" s="30">
        <f>(VLOOKUP(B29,智育素质!B:D,3,0)*10+50)*0.6</f>
        <v>50.268</v>
      </c>
      <c r="L29" s="30">
        <f>SUMIFS(体育素质!J:J,体育素质!B:B,B29,体育素质!D:D,"=体育课程成绩",体育素质!E:E,"=体育成绩")/40</f>
        <v>4.145</v>
      </c>
      <c r="M29" s="30">
        <f>SUMIFS(体育素质!L:L,体育素质!B:B,B29,体育素质!D:D,"=校内外体育竞赛")</f>
        <v>0</v>
      </c>
      <c r="N29" s="30">
        <f>SUMIFS(体育素质!L:L,体育素质!B:B,B29,体育素质!D:D,"=校内外体育活动",体育素质!E:E,"=早锻炼")</f>
        <v>0</v>
      </c>
      <c r="O29" s="30">
        <f>SUMIFS(体育素质!L:L,体育素质!B:B,B29,体育素质!D:D,"=校内外体育活动",体育素质!E:E,"=校园跑")</f>
        <v>1</v>
      </c>
      <c r="P29" s="30">
        <f t="shared" si="11"/>
        <v>1</v>
      </c>
      <c r="Q29" s="30">
        <f t="shared" si="12"/>
        <v>5.145</v>
      </c>
      <c r="R29" s="30">
        <f>MIN(0.5,SUMIFS(美育素质!L:L,美育素质!B:B,B29,美育素质!D:D,"=文化艺术实践"))</f>
        <v>0</v>
      </c>
      <c r="S29" s="30">
        <f>SUMIFS(美育素质!L:L,美育素质!B:B,B29,美育素质!D:D,"=校内外文化艺术竞赛")</f>
        <v>0</v>
      </c>
      <c r="T29" s="30">
        <f t="shared" si="13"/>
        <v>0</v>
      </c>
      <c r="U29" s="30">
        <f>MAX(0,SUMIFS(劳育素质!K:K,劳育素质!B:B,B29,劳育素质!D:D,"=劳动日常考核基础分")+SUMIFS(劳育素质!K:K,劳育素质!B:B,B29,劳育素质!D:D,"=活动与卫生加减分"))</f>
        <v>1.55583333333333</v>
      </c>
      <c r="V29" s="30">
        <f>SUMIFS(劳育素质!K:K,劳育素质!B:B,B29,劳育素质!D:D,"=志愿服务",劳育素质!F:F,"=A类+B类")</f>
        <v>0</v>
      </c>
      <c r="W29" s="30">
        <f>SUMIFS(劳育素质!K:K,劳育素质!B:B,B29,劳育素质!D:D,"=志愿服务",劳育素质!F:F,"=C类")</f>
        <v>0</v>
      </c>
      <c r="X29" s="30">
        <f t="shared" si="14"/>
        <v>0</v>
      </c>
      <c r="Y29" s="30">
        <f>SUMIFS(劳育素质!K:K,劳育素质!B:B,B29,劳育素质!D:D,"=实习实训")</f>
        <v>0</v>
      </c>
      <c r="Z29" s="30">
        <f t="shared" si="15"/>
        <v>1.55583333333333</v>
      </c>
      <c r="AA29" s="30">
        <f>SUMIFS(创新与实践素质!L:L,创新与实践素质!B:B,B29,创新与实践素质!D:D,"=创新创业素质")</f>
        <v>1.85</v>
      </c>
      <c r="AB29" s="30">
        <f>SUMIFS(创新与实践素质!L:L,创新与实践素质!B:B,B29,创新与实践素质!D:D,"=水平考试")</f>
        <v>0</v>
      </c>
      <c r="AC29" s="30">
        <f>SUMIFS(创新与实践素质!L:L,创新与实践素质!B:B,B29,创新与实践素质!D:D,"=社会实践")</f>
        <v>0</v>
      </c>
      <c r="AD29" s="30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30">
        <f t="shared" si="16"/>
        <v>1.85</v>
      </c>
      <c r="AF29" s="30">
        <f t="shared" si="17"/>
        <v>65.0988333333333</v>
      </c>
    </row>
    <row r="30" spans="1:32">
      <c r="A30" s="14" t="s">
        <v>6</v>
      </c>
      <c r="B30" s="14" t="s">
        <v>33</v>
      </c>
      <c r="C30" s="14"/>
      <c r="D30" s="30">
        <f>SUMIFS(德育素质!H:H,德育素质!B:B,B30,德育素质!D:D,"=基本评定分")</f>
        <v>5.28</v>
      </c>
      <c r="E30" s="30">
        <f>MIN(2,SUMIFS(德育素质!H:H,德育素质!A:A,A30,德育素质!D:D,"=集体评定等级分",德育素质!E:E,"=班级考评等级")+SUMIFS(德育素质!H:H,德育素质!B:B,B30,德育素质!D:D,"=集体评定等级分"))</f>
        <v>1</v>
      </c>
      <c r="F30" s="30">
        <f>MIN(2,SUMIFS(德育素质!H:H,德育素质!B:B,B30,德育素质!D:D,"=社会责任记实分"))</f>
        <v>0</v>
      </c>
      <c r="G30" s="30">
        <f>SUMIFS(德育素质!H:H,德育素质!B:B,B30,德育素质!D:D,"=违纪违规扣分")</f>
        <v>0</v>
      </c>
      <c r="H30" s="30">
        <f>SUMIFS(德育素质!H:H,德育素质!B:B,B30,德育素质!D:D,"=荣誉称号加分")</f>
        <v>0</v>
      </c>
      <c r="I30" s="30">
        <f t="shared" si="9"/>
        <v>1</v>
      </c>
      <c r="J30" s="30">
        <f t="shared" si="10"/>
        <v>6.28</v>
      </c>
      <c r="K30" s="30">
        <f>(VLOOKUP(B30,智育素质!B:D,3,0)*10+50)*0.6</f>
        <v>37.14</v>
      </c>
      <c r="L30" s="30">
        <f>SUMIFS(体育素质!J:J,体育素质!B:B,B30,体育素质!D:D,"=体育课程成绩",体育素质!E:E,"=体育成绩")/40</f>
        <v>3.425</v>
      </c>
      <c r="M30" s="30">
        <f>SUMIFS(体育素质!L:L,体育素质!B:B,B30,体育素质!D:D,"=校内外体育竞赛")</f>
        <v>0</v>
      </c>
      <c r="N30" s="30">
        <f>SUMIFS(体育素质!L:L,体育素质!B:B,B30,体育素质!D:D,"=校内外体育活动",体育素质!E:E,"=早锻炼")</f>
        <v>0</v>
      </c>
      <c r="O30" s="30">
        <f>SUMIFS(体育素质!L:L,体育素质!B:B,B30,体育素质!D:D,"=校内外体育活动",体育素质!E:E,"=校园跑")</f>
        <v>0</v>
      </c>
      <c r="P30" s="30">
        <f t="shared" si="11"/>
        <v>0</v>
      </c>
      <c r="Q30" s="30">
        <f t="shared" si="12"/>
        <v>3.425</v>
      </c>
      <c r="R30" s="30">
        <f>MIN(0.5,SUMIFS(美育素质!L:L,美育素质!B:B,B30,美育素质!D:D,"=文化艺术实践"))</f>
        <v>0</v>
      </c>
      <c r="S30" s="30">
        <f>SUMIFS(美育素质!L:L,美育素质!B:B,B30,美育素质!D:D,"=校内外文化艺术竞赛")</f>
        <v>0</v>
      </c>
      <c r="T30" s="30">
        <f t="shared" si="13"/>
        <v>0</v>
      </c>
      <c r="U30" s="30">
        <f>MAX(0,SUMIFS(劳育素质!K:K,劳育素质!B:B,B30,劳育素质!D:D,"=劳动日常考核基础分")+SUMIFS(劳育素质!K:K,劳育素质!B:B,B30,劳育素质!D:D,"=活动与卫生加减分"))</f>
        <v>1.451</v>
      </c>
      <c r="V30" s="30">
        <f>SUMIFS(劳育素质!K:K,劳育素质!B:B,B30,劳育素质!D:D,"=志愿服务",劳育素质!F:F,"=A类+B类")</f>
        <v>0</v>
      </c>
      <c r="W30" s="30">
        <f>SUMIFS(劳育素质!K:K,劳育素质!B:B,B30,劳育素质!D:D,"=志愿服务",劳育素质!F:F,"=C类")</f>
        <v>0</v>
      </c>
      <c r="X30" s="30">
        <f t="shared" si="14"/>
        <v>0</v>
      </c>
      <c r="Y30" s="30">
        <f>SUMIFS(劳育素质!K:K,劳育素质!B:B,B30,劳育素质!D:D,"=实习实训")</f>
        <v>0</v>
      </c>
      <c r="Z30" s="30">
        <f t="shared" si="15"/>
        <v>1.451</v>
      </c>
      <c r="AA30" s="30">
        <f>SUMIFS(创新与实践素质!L:L,创新与实践素质!B:B,B30,创新与实践素质!D:D,"=创新创业素质")</f>
        <v>0</v>
      </c>
      <c r="AB30" s="30">
        <f>SUMIFS(创新与实践素质!L:L,创新与实践素质!B:B,B30,创新与实践素质!D:D,"=水平考试")</f>
        <v>0</v>
      </c>
      <c r="AC30" s="30">
        <f>SUMIFS(创新与实践素质!L:L,创新与实践素质!B:B,B30,创新与实践素质!D:D,"=社会实践")</f>
        <v>0</v>
      </c>
      <c r="AD30" s="30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0</v>
      </c>
      <c r="AE30" s="30">
        <f t="shared" si="16"/>
        <v>0</v>
      </c>
      <c r="AF30" s="30">
        <f t="shared" si="17"/>
        <v>48.296</v>
      </c>
    </row>
    <row r="31" spans="1:32">
      <c r="A31" s="14" t="s">
        <v>6</v>
      </c>
      <c r="B31" s="14" t="s">
        <v>34</v>
      </c>
      <c r="C31" s="14"/>
      <c r="D31" s="30">
        <f>SUMIFS(德育素质!H:H,德育素质!B:B,B31,德育素质!D:D,"=基本评定分")</f>
        <v>6</v>
      </c>
      <c r="E31" s="30">
        <f>MIN(2,SUMIFS(德育素质!H:H,德育素质!A:A,A31,德育素质!D:D,"=集体评定等级分",德育素质!E:E,"=班级考评等级")+SUMIFS(德育素质!H:H,德育素质!B:B,B31,德育素质!D:D,"=集体评定等级分"))</f>
        <v>1</v>
      </c>
      <c r="F31" s="30">
        <f>MIN(2,SUMIFS(德育素质!H:H,德育素质!B:B,B31,德育素质!D:D,"=社会责任记实分"))</f>
        <v>0</v>
      </c>
      <c r="G31" s="30">
        <f>SUMIFS(德育素质!H:H,德育素质!B:B,B31,德育素质!D:D,"=违纪违规扣分")</f>
        <v>0</v>
      </c>
      <c r="H31" s="30">
        <f>SUMIFS(德育素质!H:H,德育素质!B:B,B31,德育素质!D:D,"=荣誉称号加分")</f>
        <v>0</v>
      </c>
      <c r="I31" s="30">
        <f t="shared" si="9"/>
        <v>1</v>
      </c>
      <c r="J31" s="30">
        <f t="shared" si="10"/>
        <v>7</v>
      </c>
      <c r="K31" s="30">
        <f>(VLOOKUP(B31,智育素质!B:D,3,0)*10+50)*0.6</f>
        <v>50.472</v>
      </c>
      <c r="L31" s="30">
        <f>SUMIFS(体育素质!J:J,体育素质!B:B,B31,体育素质!D:D,"=体育课程成绩",体育素质!E:E,"=体育成绩")/40</f>
        <v>4.425</v>
      </c>
      <c r="M31" s="30">
        <f>SUMIFS(体育素质!L:L,体育素质!B:B,B31,体育素质!D:D,"=校内外体育竞赛")</f>
        <v>0</v>
      </c>
      <c r="N31" s="30">
        <f>SUMIFS(体育素质!L:L,体育素质!B:B,B31,体育素质!D:D,"=校内外体育活动",体育素质!E:E,"=早锻炼")</f>
        <v>0</v>
      </c>
      <c r="O31" s="30">
        <f>SUMIFS(体育素质!L:L,体育素质!B:B,B31,体育素质!D:D,"=校内外体育活动",体育素质!E:E,"=校园跑")</f>
        <v>1</v>
      </c>
      <c r="P31" s="30">
        <f t="shared" si="11"/>
        <v>1</v>
      </c>
      <c r="Q31" s="30">
        <f t="shared" si="12"/>
        <v>5.425</v>
      </c>
      <c r="R31" s="30">
        <f>MIN(0.5,SUMIFS(美育素质!L:L,美育素质!B:B,B31,美育素质!D:D,"=文化艺术实践"))</f>
        <v>0</v>
      </c>
      <c r="S31" s="30">
        <f>SUMIFS(美育素质!L:L,美育素质!B:B,B31,美育素质!D:D,"=校内外文化艺术竞赛")</f>
        <v>0</v>
      </c>
      <c r="T31" s="30">
        <f t="shared" si="13"/>
        <v>0</v>
      </c>
      <c r="U31" s="30">
        <f>MAX(0,SUMIFS(劳育素质!K:K,劳育素质!B:B,B31,劳育素质!D:D,"=劳动日常考核基础分")+SUMIFS(劳育素质!K:K,劳育素质!B:B,B31,劳育素质!D:D,"=活动与卫生加减分"))</f>
        <v>1.52722222222222</v>
      </c>
      <c r="V31" s="30">
        <f>SUMIFS(劳育素质!K:K,劳育素质!B:B,B31,劳育素质!D:D,"=志愿服务",劳育素质!F:F,"=A类+B类")</f>
        <v>0.75</v>
      </c>
      <c r="W31" s="30">
        <f>SUMIFS(劳育素质!K:K,劳育素质!B:B,B31,劳育素质!D:D,"=志愿服务",劳育素质!F:F,"=C类")</f>
        <v>0</v>
      </c>
      <c r="X31" s="30">
        <f t="shared" si="14"/>
        <v>0.75</v>
      </c>
      <c r="Y31" s="30">
        <f>SUMIFS(劳育素质!K:K,劳育素质!B:B,B31,劳育素质!D:D,"=实习实训")</f>
        <v>0</v>
      </c>
      <c r="Z31" s="30">
        <f t="shared" si="15"/>
        <v>2.27722222222222</v>
      </c>
      <c r="AA31" s="30">
        <f>SUMIFS(创新与实践素质!L:L,创新与实践素质!B:B,B31,创新与实践素质!D:D,"=创新创业素质")</f>
        <v>2</v>
      </c>
      <c r="AB31" s="30">
        <f>SUMIFS(创新与实践素质!L:L,创新与实践素质!B:B,B31,创新与实践素质!D:D,"=水平考试")</f>
        <v>0</v>
      </c>
      <c r="AC31" s="30">
        <f>SUMIFS(创新与实践素质!L:L,创新与实践素质!B:B,B31,创新与实践素质!D:D,"=社会实践")</f>
        <v>0</v>
      </c>
      <c r="AD31" s="30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0.8</v>
      </c>
      <c r="AE31" s="30">
        <f t="shared" si="16"/>
        <v>2.8</v>
      </c>
      <c r="AF31" s="30">
        <f t="shared" si="17"/>
        <v>67.9742222222222</v>
      </c>
    </row>
    <row r="32" spans="1:32">
      <c r="A32" s="14" t="s">
        <v>6</v>
      </c>
      <c r="B32" s="14" t="s">
        <v>35</v>
      </c>
      <c r="C32" s="14"/>
      <c r="D32" s="30">
        <f>SUMIFS(德育素质!H:H,德育素质!B:B,B32,德育素质!D:D,"=基本评定分")</f>
        <v>6</v>
      </c>
      <c r="E32" s="30">
        <f>MIN(2,SUMIFS(德育素质!H:H,德育素质!A:A,A32,德育素质!D:D,"=集体评定等级分",德育素质!E:E,"=班级考评等级")+SUMIFS(德育素质!H:H,德育素质!B:B,B32,德育素质!D:D,"=集体评定等级分"))</f>
        <v>1</v>
      </c>
      <c r="F32" s="30">
        <f>MIN(2,SUMIFS(德育素质!H:H,德育素质!B:B,B32,德育素质!D:D,"=社会责任记实分"))</f>
        <v>0</v>
      </c>
      <c r="G32" s="30">
        <f>SUMIFS(德育素质!H:H,德育素质!B:B,B32,德育素质!D:D,"=违纪违规扣分")</f>
        <v>0</v>
      </c>
      <c r="H32" s="30">
        <f>SUMIFS(德育素质!H:H,德育素质!B:B,B32,德育素质!D:D,"=荣誉称号加分")</f>
        <v>0.25</v>
      </c>
      <c r="I32" s="30">
        <f t="shared" si="9"/>
        <v>1.25</v>
      </c>
      <c r="J32" s="30">
        <f t="shared" si="10"/>
        <v>7.25</v>
      </c>
      <c r="K32" s="30">
        <f>(VLOOKUP(B32,智育素质!B:D,3,0)*10+50)*0.6</f>
        <v>52.608</v>
      </c>
      <c r="L32" s="30">
        <f>SUMIFS(体育素质!J:J,体育素质!B:B,B32,体育素质!D:D,"=体育课程成绩",体育素质!E:E,"=体育成绩")/40</f>
        <v>4.435</v>
      </c>
      <c r="M32" s="30">
        <f>SUMIFS(体育素质!L:L,体育素质!B:B,B32,体育素质!D:D,"=校内外体育竞赛")</f>
        <v>0</v>
      </c>
      <c r="N32" s="30">
        <f>SUMIFS(体育素质!L:L,体育素质!B:B,B32,体育素质!D:D,"=校内外体育活动",体育素质!E:E,"=早锻炼")</f>
        <v>0</v>
      </c>
      <c r="O32" s="30">
        <f>SUMIFS(体育素质!L:L,体育素质!B:B,B32,体育素质!D:D,"=校内外体育活动",体育素质!E:E,"=校园跑")</f>
        <v>1</v>
      </c>
      <c r="P32" s="30">
        <f t="shared" si="11"/>
        <v>1</v>
      </c>
      <c r="Q32" s="30">
        <f t="shared" si="12"/>
        <v>5.435</v>
      </c>
      <c r="R32" s="30">
        <f>MIN(0.5,SUMIFS(美育素质!L:L,美育素质!B:B,B32,美育素质!D:D,"=文化艺术实践"))</f>
        <v>0</v>
      </c>
      <c r="S32" s="30">
        <f>SUMIFS(美育素质!L:L,美育素质!B:B,B32,美育素质!D:D,"=校内外文化艺术竞赛")</f>
        <v>0</v>
      </c>
      <c r="T32" s="30">
        <f t="shared" si="13"/>
        <v>0</v>
      </c>
      <c r="U32" s="30">
        <f>MAX(0,SUMIFS(劳育素质!K:K,劳育素质!B:B,B32,劳育素质!D:D,"=劳动日常考核基础分")+SUMIFS(劳育素质!K:K,劳育素质!B:B,B32,劳育素质!D:D,"=活动与卫生加减分"))</f>
        <v>1.60013333333333</v>
      </c>
      <c r="V32" s="30">
        <f>SUMIFS(劳育素质!K:K,劳育素质!B:B,B32,劳育素质!D:D,"=志愿服务",劳育素质!F:F,"=A类+B类")</f>
        <v>0.875</v>
      </c>
      <c r="W32" s="30">
        <f>SUMIFS(劳育素质!K:K,劳育素质!B:B,B32,劳育素质!D:D,"=志愿服务",劳育素质!F:F,"=C类")</f>
        <v>0</v>
      </c>
      <c r="X32" s="30">
        <f t="shared" si="14"/>
        <v>0.875</v>
      </c>
      <c r="Y32" s="30">
        <f>SUMIFS(劳育素质!K:K,劳育素质!B:B,B32,劳育素质!D:D,"=实习实训")</f>
        <v>0</v>
      </c>
      <c r="Z32" s="30">
        <f t="shared" si="15"/>
        <v>2.47513333333333</v>
      </c>
      <c r="AA32" s="30">
        <f>SUMIFS(创新与实践素质!L:L,创新与实践素质!B:B,B32,创新与实践素质!D:D,"=创新创业素质")</f>
        <v>2.95</v>
      </c>
      <c r="AB32" s="30">
        <f>SUMIFS(创新与实践素质!L:L,创新与实践素质!B:B,B32,创新与实践素质!D:D,"=水平考试")</f>
        <v>1.25</v>
      </c>
      <c r="AC32" s="30">
        <f>SUMIFS(创新与实践素质!L:L,创新与实践素质!B:B,B32,创新与实践素质!D:D,"=社会实践")</f>
        <v>0</v>
      </c>
      <c r="AD32" s="30">
        <f>_xlfn.MAXIFS(创新与实践素质!L:L,创新与实践素质!B:B,B32,创新与实践素质!D:D,"=社会工作能力（工作表现）",创新与实践素质!G:G,"=上学期")+_xlfn.MAXIFS(创新与实践素质!L:L,创新与实践素质!B:B,B32,创新与实践素质!D:D,"=社会工作能力（工作表现）",创新与实践素质!G:G,"=下学期")</f>
        <v>1</v>
      </c>
      <c r="AE32" s="30">
        <f t="shared" si="16"/>
        <v>5.2</v>
      </c>
      <c r="AF32" s="30">
        <f t="shared" si="17"/>
        <v>72.9681333333333</v>
      </c>
    </row>
    <row r="33" spans="1:32">
      <c r="A33" s="14" t="s">
        <v>6</v>
      </c>
      <c r="B33" s="14" t="s">
        <v>36</v>
      </c>
      <c r="C33" s="14"/>
      <c r="D33" s="30">
        <f>SUMIFS(德育素质!H:H,德育素质!B:B,B33,德育素质!D:D,"=基本评定分")</f>
        <v>5.28</v>
      </c>
      <c r="E33" s="30">
        <f>MIN(2,SUMIFS(德育素质!H:H,德育素质!A:A,A33,德育素质!D:D,"=集体评定等级分",德育素质!E:E,"=班级考评等级")+SUMIFS(德育素质!H:H,德育素质!B:B,B33,德育素质!D:D,"=集体评定等级分"))</f>
        <v>1</v>
      </c>
      <c r="F33" s="30">
        <f>MIN(2,SUMIFS(德育素质!H:H,德育素质!B:B,B33,德育素质!D:D,"=社会责任记实分"))</f>
        <v>0</v>
      </c>
      <c r="G33" s="30">
        <f>SUMIFS(德育素质!H:H,德育素质!B:B,B33,德育素质!D:D,"=违纪违规扣分")</f>
        <v>0</v>
      </c>
      <c r="H33" s="30">
        <f>SUMIFS(德育素质!H:H,德育素质!B:B,B33,德育素质!D:D,"=荣誉称号加分")</f>
        <v>0</v>
      </c>
      <c r="I33" s="30">
        <f t="shared" si="9"/>
        <v>1</v>
      </c>
      <c r="J33" s="30">
        <f t="shared" si="10"/>
        <v>6.28</v>
      </c>
      <c r="K33" s="30">
        <f>(VLOOKUP(B33,智育素质!B:D,3,0)*10+50)*0.6</f>
        <v>42.264</v>
      </c>
      <c r="L33" s="30">
        <f>SUMIFS(体育素质!J:J,体育素质!B:B,B33,体育素质!D:D,"=体育课程成绩",体育素质!E:E,"=体育成绩")/40</f>
        <v>1.875</v>
      </c>
      <c r="M33" s="30">
        <f>SUMIFS(体育素质!L:L,体育素质!B:B,B33,体育素质!D:D,"=校内外体育竞赛")</f>
        <v>0</v>
      </c>
      <c r="N33" s="30">
        <f>SUMIFS(体育素质!L:L,体育素质!B:B,B33,体育素质!D:D,"=校内外体育活动",体育素质!E:E,"=早锻炼")</f>
        <v>0</v>
      </c>
      <c r="O33" s="30">
        <f>SUMIFS(体育素质!L:L,体育素质!B:B,B33,体育素质!D:D,"=校内外体育活动",体育素质!E:E,"=校园跑")</f>
        <v>0</v>
      </c>
      <c r="P33" s="30">
        <f t="shared" si="11"/>
        <v>0</v>
      </c>
      <c r="Q33" s="30">
        <f t="shared" si="12"/>
        <v>1.875</v>
      </c>
      <c r="R33" s="30">
        <f>MIN(0.5,SUMIFS(美育素质!L:L,美育素质!B:B,B33,美育素质!D:D,"=文化艺术实践"))</f>
        <v>0</v>
      </c>
      <c r="S33" s="30">
        <f>SUMIFS(美育素质!L:L,美育素质!B:B,B33,美育素质!D:D,"=校内外文化艺术竞赛")</f>
        <v>0</v>
      </c>
      <c r="T33" s="30">
        <f t="shared" si="13"/>
        <v>0</v>
      </c>
      <c r="U33" s="30">
        <f>MAX(0,SUMIFS(劳育素质!K:K,劳育素质!B:B,B33,劳育素质!D:D,"=劳动日常考核基础分")+SUMIFS(劳育素质!K:K,劳育素质!B:B,B33,劳育素质!D:D,"=活动与卫生加减分"))</f>
        <v>1.38793333333333</v>
      </c>
      <c r="V33" s="30">
        <f>SUMIFS(劳育素质!K:K,劳育素质!B:B,B33,劳育素质!D:D,"=志愿服务",劳育素质!F:F,"=A类+B类")</f>
        <v>0</v>
      </c>
      <c r="W33" s="30">
        <f>SUMIFS(劳育素质!K:K,劳育素质!B:B,B33,劳育素质!D:D,"=志愿服务",劳育素质!F:F,"=C类")</f>
        <v>0</v>
      </c>
      <c r="X33" s="30">
        <f t="shared" si="14"/>
        <v>0</v>
      </c>
      <c r="Y33" s="30">
        <f>SUMIFS(劳育素质!K:K,劳育素质!B:B,B33,劳育素质!D:D,"=实习实训")</f>
        <v>0</v>
      </c>
      <c r="Z33" s="30">
        <f t="shared" si="15"/>
        <v>1.38793333333333</v>
      </c>
      <c r="AA33" s="30">
        <f>SUMIFS(创新与实践素质!L:L,创新与实践素质!B:B,B33,创新与实践素质!D:D,"=创新创业素质")</f>
        <v>0</v>
      </c>
      <c r="AB33" s="30">
        <f>SUMIFS(创新与实践素质!L:L,创新与实践素质!B:B,B33,创新与实践素质!D:D,"=水平考试")</f>
        <v>0</v>
      </c>
      <c r="AC33" s="30">
        <f>SUMIFS(创新与实践素质!L:L,创新与实践素质!B:B,B33,创新与实践素质!D:D,"=社会实践")</f>
        <v>0</v>
      </c>
      <c r="AD33" s="30">
        <f>_xlfn.MAXIFS(创新与实践素质!L:L,创新与实践素质!B:B,B33,创新与实践素质!D:D,"=社会工作能力（工作表现）",创新与实践素质!G:G,"=上学期")+_xlfn.MAXIFS(创新与实践素质!L:L,创新与实践素质!B:B,B33,创新与实践素质!D:D,"=社会工作能力（工作表现）",创新与实践素质!G:G,"=下学期")</f>
        <v>0</v>
      </c>
      <c r="AE33" s="30">
        <f t="shared" si="16"/>
        <v>0</v>
      </c>
      <c r="AF33" s="30">
        <f t="shared" si="17"/>
        <v>51.8069333333333</v>
      </c>
    </row>
    <row r="34" spans="1:32">
      <c r="A34" s="14" t="s">
        <v>6</v>
      </c>
      <c r="B34" s="14" t="s">
        <v>37</v>
      </c>
      <c r="C34" s="14"/>
      <c r="D34" s="30">
        <f>SUMIFS(德育素质!H:H,德育素质!B:B,B34,德育素质!D:D,"=基本评定分")</f>
        <v>5.28</v>
      </c>
      <c r="E34" s="30">
        <f>MIN(2,SUMIFS(德育素质!H:H,德育素质!A:A,A34,德育素质!D:D,"=集体评定等级分",德育素质!E:E,"=班级考评等级")+SUMIFS(德育素质!H:H,德育素质!B:B,B34,德育素质!D:D,"=集体评定等级分"))</f>
        <v>1</v>
      </c>
      <c r="F34" s="30">
        <f>MIN(2,SUMIFS(德育素质!H:H,德育素质!B:B,B34,德育素质!D:D,"=社会责任记实分"))</f>
        <v>0</v>
      </c>
      <c r="G34" s="30">
        <f>SUMIFS(德育素质!H:H,德育素质!B:B,B34,德育素质!D:D,"=违纪违规扣分")</f>
        <v>0</v>
      </c>
      <c r="H34" s="30">
        <f>SUMIFS(德育素质!H:H,德育素质!B:B,B34,德育素质!D:D,"=荣誉称号加分")</f>
        <v>0</v>
      </c>
      <c r="I34" s="30">
        <f t="shared" si="9"/>
        <v>1</v>
      </c>
      <c r="J34" s="30">
        <f t="shared" si="10"/>
        <v>6.28</v>
      </c>
      <c r="K34" s="30">
        <f>(VLOOKUP(B34,智育素质!B:D,3,0)*10+50)*0.6</f>
        <v>51.21</v>
      </c>
      <c r="L34" s="30">
        <f>SUMIFS(体育素质!J:J,体育素质!B:B,B34,体育素质!D:D,"=体育课程成绩",体育素质!E:E,"=体育成绩")/40</f>
        <v>3.24</v>
      </c>
      <c r="M34" s="30">
        <f>SUMIFS(体育素质!L:L,体育素质!B:B,B34,体育素质!D:D,"=校内外体育竞赛")</f>
        <v>0</v>
      </c>
      <c r="N34" s="30">
        <f>SUMIFS(体育素质!L:L,体育素质!B:B,B34,体育素质!D:D,"=校内外体育活动",体育素质!E:E,"=早锻炼")</f>
        <v>0</v>
      </c>
      <c r="O34" s="30">
        <f>SUMIFS(体育素质!L:L,体育素质!B:B,B34,体育素质!D:D,"=校内外体育活动",体育素质!E:E,"=校园跑")</f>
        <v>0.625260416666667</v>
      </c>
      <c r="P34" s="30">
        <f t="shared" si="11"/>
        <v>0.625260416666667</v>
      </c>
      <c r="Q34" s="30">
        <f t="shared" si="12"/>
        <v>3.86526041666667</v>
      </c>
      <c r="R34" s="30">
        <f>MIN(0.5,SUMIFS(美育素质!L:L,美育素质!B:B,B34,美育素质!D:D,"=文化艺术实践"))</f>
        <v>0</v>
      </c>
      <c r="S34" s="30">
        <f>SUMIFS(美育素质!L:L,美育素质!B:B,B34,美育素质!D:D,"=校内外文化艺术竞赛")</f>
        <v>0</v>
      </c>
      <c r="T34" s="30">
        <f t="shared" si="13"/>
        <v>0</v>
      </c>
      <c r="U34" s="30">
        <f>MAX(0,SUMIFS(劳育素质!K:K,劳育素质!B:B,B34,劳育素质!D:D,"=劳动日常考核基础分")+SUMIFS(劳育素质!K:K,劳育素质!B:B,B34,劳育素质!D:D,"=活动与卫生加减分"))</f>
        <v>1.40766666666667</v>
      </c>
      <c r="V34" s="30">
        <f>SUMIFS(劳育素质!K:K,劳育素质!B:B,B34,劳育素质!D:D,"=志愿服务",劳育素质!F:F,"=A类+B类")</f>
        <v>0.05</v>
      </c>
      <c r="W34" s="30">
        <f>SUMIFS(劳育素质!K:K,劳育素质!B:B,B34,劳育素质!D:D,"=志愿服务",劳育素质!F:F,"=C类")</f>
        <v>0</v>
      </c>
      <c r="X34" s="30">
        <f t="shared" si="14"/>
        <v>0.05</v>
      </c>
      <c r="Y34" s="30">
        <f>SUMIFS(劳育素质!K:K,劳育素质!B:B,B34,劳育素质!D:D,"=实习实训")</f>
        <v>0</v>
      </c>
      <c r="Z34" s="30">
        <f t="shared" si="15"/>
        <v>1.45766666666667</v>
      </c>
      <c r="AA34" s="30">
        <f>SUMIFS(创新与实践素质!L:L,创新与实践素质!B:B,B34,创新与实践素质!D:D,"=创新创业素质")</f>
        <v>0</v>
      </c>
      <c r="AB34" s="30">
        <f>SUMIFS(创新与实践素质!L:L,创新与实践素质!B:B,B34,创新与实践素质!D:D,"=水平考试")</f>
        <v>0</v>
      </c>
      <c r="AC34" s="30">
        <f>SUMIFS(创新与实践素质!L:L,创新与实践素质!B:B,B34,创新与实践素质!D:D,"=社会实践")</f>
        <v>0</v>
      </c>
      <c r="AD34" s="30">
        <f>_xlfn.MAXIFS(创新与实践素质!L:L,创新与实践素质!B:B,B34,创新与实践素质!D:D,"=社会工作能力（工作表现）",创新与实践素质!G:G,"=上学期")+_xlfn.MAXIFS(创新与实践素质!L:L,创新与实践素质!B:B,B34,创新与实践素质!D:D,"=社会工作能力（工作表现）",创新与实践素质!G:G,"=下学期")</f>
        <v>0</v>
      </c>
      <c r="AE34" s="30">
        <f t="shared" si="16"/>
        <v>0</v>
      </c>
      <c r="AF34" s="30">
        <f t="shared" si="17"/>
        <v>62.8129270833333</v>
      </c>
    </row>
    <row r="35" spans="1:32">
      <c r="A35" s="14" t="s">
        <v>6</v>
      </c>
      <c r="B35" s="14" t="s">
        <v>38</v>
      </c>
      <c r="C35" s="14"/>
      <c r="D35" s="30">
        <f>SUMIFS(德育素质!H:H,德育素质!B:B,B35,德育素质!D:D,"=基本评定分")</f>
        <v>6</v>
      </c>
      <c r="E35" s="30">
        <f>MIN(2,SUMIFS(德育素质!H:H,德育素质!A:A,A35,德育素质!D:D,"=集体评定等级分",德育素质!E:E,"=班级考评等级")+SUMIFS(德育素质!H:H,德育素质!B:B,B35,德育素质!D:D,"=集体评定等级分"))</f>
        <v>1</v>
      </c>
      <c r="F35" s="30">
        <f>MIN(2,SUMIFS(德育素质!H:H,德育素质!B:B,B35,德育素质!D:D,"=社会责任记实分"))</f>
        <v>0</v>
      </c>
      <c r="G35" s="30">
        <f>SUMIFS(德育素质!H:H,德育素质!B:B,B35,德育素质!D:D,"=违纪违规扣分")</f>
        <v>0</v>
      </c>
      <c r="H35" s="30">
        <f>SUMIFS(德育素质!H:H,德育素质!B:B,B35,德育素质!D:D,"=荣誉称号加分")</f>
        <v>0</v>
      </c>
      <c r="I35" s="30">
        <f t="shared" si="9"/>
        <v>1</v>
      </c>
      <c r="J35" s="30">
        <f t="shared" si="10"/>
        <v>7</v>
      </c>
      <c r="K35" s="30">
        <f>(VLOOKUP(B35,智育素质!B:D,3,0)*10+50)*0.6</f>
        <v>50.328</v>
      </c>
      <c r="L35" s="30">
        <f>SUMIFS(体育素质!J:J,体育素质!B:B,B35,体育素质!D:D,"=体育课程成绩",体育素质!E:E,"=体育成绩")/40</f>
        <v>3.25</v>
      </c>
      <c r="M35" s="30">
        <f>SUMIFS(体育素质!L:L,体育素质!B:B,B35,体育素质!D:D,"=校内外体育竞赛")</f>
        <v>0</v>
      </c>
      <c r="N35" s="30">
        <f>SUMIFS(体育素质!L:L,体育素质!B:B,B35,体育素质!D:D,"=校内外体育活动",体育素质!E:E,"=早锻炼")</f>
        <v>0</v>
      </c>
      <c r="O35" s="30">
        <f>SUMIFS(体育素质!L:L,体育素质!B:B,B35,体育素质!D:D,"=校内外体育活动",体育素质!E:E,"=校园跑")</f>
        <v>0.62546875</v>
      </c>
      <c r="P35" s="30">
        <f t="shared" si="11"/>
        <v>0.62546875</v>
      </c>
      <c r="Q35" s="30">
        <f t="shared" si="12"/>
        <v>3.87546875</v>
      </c>
      <c r="R35" s="30">
        <f>MIN(0.5,SUMIFS(美育素质!L:L,美育素质!B:B,B35,美育素质!D:D,"=文化艺术实践"))</f>
        <v>0</v>
      </c>
      <c r="S35" s="30">
        <f>SUMIFS(美育素质!L:L,美育素质!B:B,B35,美育素质!D:D,"=校内外文化艺术竞赛")</f>
        <v>0</v>
      </c>
      <c r="T35" s="30">
        <f t="shared" si="13"/>
        <v>0</v>
      </c>
      <c r="U35" s="30">
        <f>MAX(0,SUMIFS(劳育素质!K:K,劳育素质!B:B,B35,劳育素质!D:D,"=劳动日常考核基础分")+SUMIFS(劳育素质!K:K,劳育素质!B:B,B35,劳育素质!D:D,"=活动与卫生加减分"))</f>
        <v>1.40766666666667</v>
      </c>
      <c r="V35" s="30">
        <f>SUMIFS(劳育素质!K:K,劳育素质!B:B,B35,劳育素质!D:D,"=志愿服务",劳育素质!F:F,"=A类+B类")</f>
        <v>0.05</v>
      </c>
      <c r="W35" s="30">
        <f>SUMIFS(劳育素质!K:K,劳育素质!B:B,B35,劳育素质!D:D,"=志愿服务",劳育素质!F:F,"=C类")</f>
        <v>0</v>
      </c>
      <c r="X35" s="30">
        <f t="shared" si="14"/>
        <v>0.05</v>
      </c>
      <c r="Y35" s="30">
        <f>SUMIFS(劳育素质!K:K,劳育素质!B:B,B35,劳育素质!D:D,"=实习实训")</f>
        <v>0</v>
      </c>
      <c r="Z35" s="30">
        <f t="shared" si="15"/>
        <v>1.45766666666667</v>
      </c>
      <c r="AA35" s="30">
        <f>SUMIFS(创新与实践素质!L:L,创新与实践素质!B:B,B35,创新与实践素质!D:D,"=创新创业素质")</f>
        <v>0</v>
      </c>
      <c r="AB35" s="30">
        <f>SUMIFS(创新与实践素质!L:L,创新与实践素质!B:B,B35,创新与实践素质!D:D,"=水平考试")</f>
        <v>0</v>
      </c>
      <c r="AC35" s="30">
        <f>SUMIFS(创新与实践素质!L:L,创新与实践素质!B:B,B35,创新与实践素质!D:D,"=社会实践")</f>
        <v>0</v>
      </c>
      <c r="AD35" s="30">
        <f>_xlfn.MAXIFS(创新与实践素质!L:L,创新与实践素质!B:B,B35,创新与实践素质!D:D,"=社会工作能力（工作表现）",创新与实践素质!G:G,"=上学期")+_xlfn.MAXIFS(创新与实践素质!L:L,创新与实践素质!B:B,B35,创新与实践素质!D:D,"=社会工作能力（工作表现）",创新与实践素质!G:G,"=下学期")</f>
        <v>0</v>
      </c>
      <c r="AE35" s="30">
        <f t="shared" si="16"/>
        <v>0</v>
      </c>
      <c r="AF35" s="30">
        <f t="shared" si="17"/>
        <v>62.6611354166667</v>
      </c>
    </row>
    <row r="36" spans="1:32">
      <c r="A36" s="14" t="s">
        <v>6</v>
      </c>
      <c r="B36" s="14" t="s">
        <v>39</v>
      </c>
      <c r="C36" s="14"/>
      <c r="D36" s="30">
        <f>SUMIFS(德育素质!H:H,德育素质!B:B,B36,德育素质!D:D,"=基本评定分")</f>
        <v>5.28</v>
      </c>
      <c r="E36" s="30">
        <f>MIN(2,SUMIFS(德育素质!H:H,德育素质!A:A,A36,德育素质!D:D,"=集体评定等级分",德育素质!E:E,"=班级考评等级")+SUMIFS(德育素质!H:H,德育素质!B:B,B36,德育素质!D:D,"=集体评定等级分"))</f>
        <v>1</v>
      </c>
      <c r="F36" s="30">
        <f>MIN(2,SUMIFS(德育素质!H:H,德育素质!B:B,B36,德育素质!D:D,"=社会责任记实分"))</f>
        <v>0</v>
      </c>
      <c r="G36" s="30">
        <f>SUMIFS(德育素质!H:H,德育素质!B:B,B36,德育素质!D:D,"=违纪违规扣分")</f>
        <v>0</v>
      </c>
      <c r="H36" s="30">
        <f>SUMIFS(德育素质!H:H,德育素质!B:B,B36,德育素质!D:D,"=荣誉称号加分")</f>
        <v>0</v>
      </c>
      <c r="I36" s="30">
        <f t="shared" si="9"/>
        <v>1</v>
      </c>
      <c r="J36" s="30">
        <f t="shared" si="10"/>
        <v>6.28</v>
      </c>
      <c r="K36" s="30">
        <f>(VLOOKUP(B36,智育素质!B:D,3,0)*10+50)*0.6</f>
        <v>47.58</v>
      </c>
      <c r="L36" s="30">
        <f>SUMIFS(体育素质!J:J,体育素质!B:B,B36,体育素质!D:D,"=体育课程成绩",体育素质!E:E,"=体育成绩")/40</f>
        <v>3.255</v>
      </c>
      <c r="M36" s="30">
        <f>SUMIFS(体育素质!L:L,体育素质!B:B,B36,体育素质!D:D,"=校内外体育竞赛")</f>
        <v>0</v>
      </c>
      <c r="N36" s="30">
        <f>SUMIFS(体育素质!L:L,体育素质!B:B,B36,体育素质!D:D,"=校内外体育活动",体育素质!E:E,"=早锻炼")</f>
        <v>0</v>
      </c>
      <c r="O36" s="30">
        <f>SUMIFS(体育素质!L:L,体育素质!B:B,B36,体育素质!D:D,"=校内外体育活动",体育素质!E:E,"=校园跑")</f>
        <v>0.625416666666667</v>
      </c>
      <c r="P36" s="30">
        <f t="shared" si="11"/>
        <v>0.625416666666667</v>
      </c>
      <c r="Q36" s="30">
        <f t="shared" si="12"/>
        <v>3.88041666666667</v>
      </c>
      <c r="R36" s="30">
        <f>MIN(0.5,SUMIFS(美育素质!L:L,美育素质!B:B,B36,美育素质!D:D,"=文化艺术实践"))</f>
        <v>0</v>
      </c>
      <c r="S36" s="30">
        <f>SUMIFS(美育素质!L:L,美育素质!B:B,B36,美育素质!D:D,"=校内外文化艺术竞赛")</f>
        <v>0</v>
      </c>
      <c r="T36" s="30">
        <f t="shared" si="13"/>
        <v>0</v>
      </c>
      <c r="U36" s="30">
        <f>MAX(0,SUMIFS(劳育素质!K:K,劳育素质!B:B,B36,劳育素质!D:D,"=劳动日常考核基础分")+SUMIFS(劳育素质!K:K,劳育素质!B:B,B36,劳育素质!D:D,"=活动与卫生加减分"))</f>
        <v>1.40766666666667</v>
      </c>
      <c r="V36" s="30">
        <f>SUMIFS(劳育素质!K:K,劳育素质!B:B,B36,劳育素质!D:D,"=志愿服务",劳育素质!F:F,"=A类+B类")</f>
        <v>0.35</v>
      </c>
      <c r="W36" s="30">
        <f>SUMIFS(劳育素质!K:K,劳育素质!B:B,B36,劳育素质!D:D,"=志愿服务",劳育素质!F:F,"=C类")</f>
        <v>0</v>
      </c>
      <c r="X36" s="30">
        <f t="shared" si="14"/>
        <v>0.35</v>
      </c>
      <c r="Y36" s="30">
        <f>SUMIFS(劳育素质!K:K,劳育素质!B:B,B36,劳育素质!D:D,"=实习实训")</f>
        <v>0</v>
      </c>
      <c r="Z36" s="30">
        <f t="shared" si="15"/>
        <v>1.75766666666667</v>
      </c>
      <c r="AA36" s="30">
        <f>SUMIFS(创新与实践素质!L:L,创新与实践素质!B:B,B36,创新与实践素质!D:D,"=创新创业素质")</f>
        <v>0</v>
      </c>
      <c r="AB36" s="30">
        <f>SUMIFS(创新与实践素质!L:L,创新与实践素质!B:B,B36,创新与实践素质!D:D,"=水平考试")</f>
        <v>0</v>
      </c>
      <c r="AC36" s="30">
        <f>SUMIFS(创新与实践素质!L:L,创新与实践素质!B:B,B36,创新与实践素质!D:D,"=社会实践")</f>
        <v>0</v>
      </c>
      <c r="AD36" s="30">
        <f>_xlfn.MAXIFS(创新与实践素质!L:L,创新与实践素质!B:B,B36,创新与实践素质!D:D,"=社会工作能力（工作表现）",创新与实践素质!G:G,"=上学期")+_xlfn.MAXIFS(创新与实践素质!L:L,创新与实践素质!B:B,B36,创新与实践素质!D:D,"=社会工作能力（工作表现）",创新与实践素质!G:G,"=下学期")</f>
        <v>0</v>
      </c>
      <c r="AE36" s="30">
        <f t="shared" si="16"/>
        <v>0</v>
      </c>
      <c r="AF36" s="30">
        <f t="shared" si="17"/>
        <v>59.4980833333333</v>
      </c>
    </row>
    <row r="37" spans="1:32">
      <c r="A37" s="14" t="s">
        <v>6</v>
      </c>
      <c r="B37" s="14" t="s">
        <v>40</v>
      </c>
      <c r="C37" s="14"/>
      <c r="D37" s="30">
        <f>SUMIFS(德育素质!H:H,德育素质!B:B,B37,德育素质!D:D,"=基本评定分")</f>
        <v>5.28</v>
      </c>
      <c r="E37" s="30">
        <f>MIN(2,SUMIFS(德育素质!H:H,德育素质!A:A,A37,德育素质!D:D,"=集体评定等级分",德育素质!E:E,"=班级考评等级")+SUMIFS(德育素质!H:H,德育素质!B:B,B37,德育素质!D:D,"=集体评定等级分"))</f>
        <v>1</v>
      </c>
      <c r="F37" s="30">
        <f>MIN(2,SUMIFS(德育素质!H:H,德育素质!B:B,B37,德育素质!D:D,"=社会责任记实分"))</f>
        <v>0</v>
      </c>
      <c r="G37" s="30">
        <f>SUMIFS(德育素质!H:H,德育素质!B:B,B37,德育素质!D:D,"=违纪违规扣分")</f>
        <v>0</v>
      </c>
      <c r="H37" s="30">
        <f>SUMIFS(德育素质!H:H,德育素质!B:B,B37,德育素质!D:D,"=荣誉称号加分")</f>
        <v>0</v>
      </c>
      <c r="I37" s="30">
        <f t="shared" si="9"/>
        <v>1</v>
      </c>
      <c r="J37" s="30">
        <f t="shared" si="10"/>
        <v>6.28</v>
      </c>
      <c r="K37" s="30">
        <f>(VLOOKUP(B37,智育素质!B:D,3,0)*10+50)*0.6</f>
        <v>49.272</v>
      </c>
      <c r="L37" s="30">
        <f>SUMIFS(体育素质!J:J,体育素质!B:B,B37,体育素质!D:D,"=体育课程成绩",体育素质!E:E,"=体育成绩")/40</f>
        <v>3.865</v>
      </c>
      <c r="M37" s="30">
        <f>SUMIFS(体育素质!L:L,体育素质!B:B,B37,体育素质!D:D,"=校内外体育竞赛")</f>
        <v>0</v>
      </c>
      <c r="N37" s="30">
        <f>SUMIFS(体育素质!L:L,体育素质!B:B,B37,体育素质!D:D,"=校内外体育活动",体育素质!E:E,"=早锻炼")</f>
        <v>0</v>
      </c>
      <c r="O37" s="30">
        <f>SUMIFS(体育素质!L:L,体育素质!B:B,B37,体育素质!D:D,"=校内外体育活动",体育素质!E:E,"=校园跑")</f>
        <v>1</v>
      </c>
      <c r="P37" s="30">
        <f t="shared" si="11"/>
        <v>1</v>
      </c>
      <c r="Q37" s="30">
        <f t="shared" si="12"/>
        <v>4.865</v>
      </c>
      <c r="R37" s="30">
        <f>MIN(0.5,SUMIFS(美育素质!L:L,美育素质!B:B,B37,美育素质!D:D,"=文化艺术实践"))</f>
        <v>0</v>
      </c>
      <c r="S37" s="30">
        <f>SUMIFS(美育素质!L:L,美育素质!B:B,B37,美育素质!D:D,"=校内外文化艺术竞赛")</f>
        <v>0</v>
      </c>
      <c r="T37" s="30">
        <f t="shared" si="13"/>
        <v>0</v>
      </c>
      <c r="U37" s="30">
        <f>MAX(0,SUMIFS(劳育素质!K:K,劳育素质!B:B,B37,劳育素质!D:D,"=劳动日常考核基础分")+SUMIFS(劳育素质!K:K,劳育素质!B:B,B37,劳育素质!D:D,"=活动与卫生加减分"))</f>
        <v>1.416</v>
      </c>
      <c r="V37" s="30">
        <f>SUMIFS(劳育素质!K:K,劳育素质!B:B,B37,劳育素质!D:D,"=志愿服务",劳育素质!F:F,"=A类+B类")</f>
        <v>0</v>
      </c>
      <c r="W37" s="30">
        <f>SUMIFS(劳育素质!K:K,劳育素质!B:B,B37,劳育素质!D:D,"=志愿服务",劳育素质!F:F,"=C类")</f>
        <v>0</v>
      </c>
      <c r="X37" s="30">
        <f t="shared" si="14"/>
        <v>0</v>
      </c>
      <c r="Y37" s="30">
        <f>SUMIFS(劳育素质!K:K,劳育素质!B:B,B37,劳育素质!D:D,"=实习实训")</f>
        <v>0</v>
      </c>
      <c r="Z37" s="30">
        <f t="shared" si="15"/>
        <v>1.416</v>
      </c>
      <c r="AA37" s="30">
        <f>SUMIFS(创新与实践素质!L:L,创新与实践素质!B:B,B37,创新与实践素质!D:D,"=创新创业素质")</f>
        <v>0</v>
      </c>
      <c r="AB37" s="30">
        <f>SUMIFS(创新与实践素质!L:L,创新与实践素质!B:B,B37,创新与实践素质!D:D,"=水平考试")</f>
        <v>0</v>
      </c>
      <c r="AC37" s="30">
        <f>SUMIFS(创新与实践素质!L:L,创新与实践素质!B:B,B37,创新与实践素质!D:D,"=社会实践")</f>
        <v>0</v>
      </c>
      <c r="AD37" s="30">
        <f>_xlfn.MAXIFS(创新与实践素质!L:L,创新与实践素质!B:B,B37,创新与实践素质!D:D,"=社会工作能力（工作表现）",创新与实践素质!G:G,"=上学期")+_xlfn.MAXIFS(创新与实践素质!L:L,创新与实践素质!B:B,B37,创新与实践素质!D:D,"=社会工作能力（工作表现）",创新与实践素质!G:G,"=下学期")</f>
        <v>0</v>
      </c>
      <c r="AE37" s="30">
        <f t="shared" si="16"/>
        <v>0</v>
      </c>
      <c r="AF37" s="30">
        <f t="shared" si="17"/>
        <v>61.833</v>
      </c>
    </row>
    <row r="38" spans="1:32">
      <c r="A38" s="14" t="s">
        <v>6</v>
      </c>
      <c r="B38" s="14" t="s">
        <v>41</v>
      </c>
      <c r="C38" s="14"/>
      <c r="D38" s="30">
        <f>SUMIFS(德育素质!H:H,德育素质!B:B,B38,德育素质!D:D,"=基本评定分")</f>
        <v>5.28</v>
      </c>
      <c r="E38" s="30">
        <f>MIN(2,SUMIFS(德育素质!H:H,德育素质!A:A,A38,德育素质!D:D,"=集体评定等级分",德育素质!E:E,"=班级考评等级")+SUMIFS(德育素质!H:H,德育素质!B:B,B38,德育素质!D:D,"=集体评定等级分"))</f>
        <v>1</v>
      </c>
      <c r="F38" s="30">
        <f>MIN(2,SUMIFS(德育素质!H:H,德育素质!B:B,B38,德育素质!D:D,"=社会责任记实分"))</f>
        <v>0</v>
      </c>
      <c r="G38" s="30">
        <f>SUMIFS(德育素质!H:H,德育素质!B:B,B38,德育素质!D:D,"=违纪违规扣分")</f>
        <v>0</v>
      </c>
      <c r="H38" s="30">
        <f>SUMIFS(德育素质!H:H,德育素质!B:B,B38,德育素质!D:D,"=荣誉称号加分")</f>
        <v>0</v>
      </c>
      <c r="I38" s="30">
        <f t="shared" si="9"/>
        <v>1</v>
      </c>
      <c r="J38" s="30">
        <f t="shared" si="10"/>
        <v>6.28</v>
      </c>
      <c r="K38" s="30">
        <f>(VLOOKUP(B38,智育素质!B:D,3,0)*10+50)*0.6</f>
        <v>53.13</v>
      </c>
      <c r="L38" s="30">
        <f>SUMIFS(体育素质!J:J,体育素质!B:B,B38,体育素质!D:D,"=体育课程成绩",体育素质!E:E,"=体育成绩")/40</f>
        <v>3.905</v>
      </c>
      <c r="M38" s="30">
        <f>SUMIFS(体育素质!L:L,体育素质!B:B,B38,体育素质!D:D,"=校内外体育竞赛")</f>
        <v>0</v>
      </c>
      <c r="N38" s="30">
        <f>SUMIFS(体育素质!L:L,体育素质!B:B,B38,体育素质!D:D,"=校内外体育活动",体育素质!E:E,"=早锻炼")</f>
        <v>0</v>
      </c>
      <c r="O38" s="30">
        <f>SUMIFS(体育素质!L:L,体育素质!B:B,B38,体育素质!D:D,"=校内外体育活动",体育素质!E:E,"=校园跑")</f>
        <v>0.813333333333333</v>
      </c>
      <c r="P38" s="30">
        <f t="shared" si="11"/>
        <v>0.813333333333333</v>
      </c>
      <c r="Q38" s="30">
        <f t="shared" si="12"/>
        <v>4.71833333333333</v>
      </c>
      <c r="R38" s="30">
        <f>MIN(0.5,SUMIFS(美育素质!L:L,美育素质!B:B,B38,美育素质!D:D,"=文化艺术实践"))</f>
        <v>0</v>
      </c>
      <c r="S38" s="30">
        <f>SUMIFS(美育素质!L:L,美育素质!B:B,B38,美育素质!D:D,"=校内外文化艺术竞赛")</f>
        <v>0</v>
      </c>
      <c r="T38" s="30">
        <f t="shared" si="13"/>
        <v>0</v>
      </c>
      <c r="U38" s="30">
        <f>MAX(0,SUMIFS(劳育素质!K:K,劳育素质!B:B,B38,劳育素质!D:D,"=劳动日常考核基础分")+SUMIFS(劳育素质!K:K,劳育素质!B:B,B38,劳育素质!D:D,"=活动与卫生加减分"))</f>
        <v>1.36393333333333</v>
      </c>
      <c r="V38" s="30">
        <f>SUMIFS(劳育素质!K:K,劳育素质!B:B,B38,劳育素质!D:D,"=志愿服务",劳育素质!F:F,"=A类+B类")</f>
        <v>2.05</v>
      </c>
      <c r="W38" s="30">
        <f>SUMIFS(劳育素质!K:K,劳育素质!B:B,B38,劳育素质!D:D,"=志愿服务",劳育素质!F:F,"=C类")</f>
        <v>0</v>
      </c>
      <c r="X38" s="30">
        <f t="shared" si="14"/>
        <v>2.05</v>
      </c>
      <c r="Y38" s="30">
        <f>SUMIFS(劳育素质!K:K,劳育素质!B:B,B38,劳育素质!D:D,"=实习实训")</f>
        <v>0</v>
      </c>
      <c r="Z38" s="30">
        <f t="shared" si="15"/>
        <v>3.41393333333333</v>
      </c>
      <c r="AA38" s="30">
        <f>SUMIFS(创新与实践素质!L:L,创新与实践素质!B:B,B38,创新与实践素质!D:D,"=创新创业素质")</f>
        <v>2.5</v>
      </c>
      <c r="AB38" s="30">
        <f>SUMIFS(创新与实践素质!L:L,创新与实践素质!B:B,B38,创新与实践素质!D:D,"=水平考试")</f>
        <v>2.5</v>
      </c>
      <c r="AC38" s="30">
        <f>SUMIFS(创新与实践素质!L:L,创新与实践素质!B:B,B38,创新与实践素质!D:D,"=社会实践")</f>
        <v>0</v>
      </c>
      <c r="AD38" s="30">
        <f>_xlfn.MAXIFS(创新与实践素质!L:L,创新与实践素质!B:B,B38,创新与实践素质!D:D,"=社会工作能力（工作表现）",创新与实践素质!G:G,"=上学期")+_xlfn.MAXIFS(创新与实践素质!L:L,创新与实践素质!B:B,B38,创新与实践素质!D:D,"=社会工作能力（工作表现）",创新与实践素质!G:G,"=下学期")</f>
        <v>0</v>
      </c>
      <c r="AE38" s="30">
        <f t="shared" si="16"/>
        <v>5</v>
      </c>
      <c r="AF38" s="30">
        <f t="shared" si="17"/>
        <v>72.5422666666666</v>
      </c>
    </row>
    <row r="39" spans="1:32">
      <c r="A39" s="14" t="s">
        <v>6</v>
      </c>
      <c r="B39" s="14" t="s">
        <v>42</v>
      </c>
      <c r="C39" s="14"/>
      <c r="D39" s="30">
        <f>SUMIFS(德育素质!H:H,德育素质!B:B,B39,德育素质!D:D,"=基本评定分")</f>
        <v>6</v>
      </c>
      <c r="E39" s="30">
        <f>MIN(2,SUMIFS(德育素质!H:H,德育素质!A:A,A39,德育素质!D:D,"=集体评定等级分",德育素质!E:E,"=班级考评等级")+SUMIFS(德育素质!H:H,德育素质!B:B,B39,德育素质!D:D,"=集体评定等级分"))</f>
        <v>1</v>
      </c>
      <c r="F39" s="30">
        <f>MIN(2,SUMIFS(德育素质!H:H,德育素质!B:B,B39,德育素质!D:D,"=社会责任记实分"))</f>
        <v>0</v>
      </c>
      <c r="G39" s="30">
        <f>SUMIFS(德育素质!H:H,德育素质!B:B,B39,德育素质!D:D,"=违纪违规扣分")</f>
        <v>0</v>
      </c>
      <c r="H39" s="30">
        <f>SUMIFS(德育素质!H:H,德育素质!B:B,B39,德育素质!D:D,"=荣誉称号加分")</f>
        <v>0</v>
      </c>
      <c r="I39" s="30">
        <f t="shared" si="9"/>
        <v>1</v>
      </c>
      <c r="J39" s="30">
        <f t="shared" si="10"/>
        <v>7</v>
      </c>
      <c r="K39" s="30">
        <f>(VLOOKUP(B39,智育素质!B:D,3,0)*10+50)*0.6</f>
        <v>37.332</v>
      </c>
      <c r="L39" s="30">
        <f>SUMIFS(体育素质!J:J,体育素质!B:B,B39,体育素质!D:D,"=体育课程成绩",体育素质!E:E,"=体育成绩")/40</f>
        <v>3.275</v>
      </c>
      <c r="M39" s="30">
        <f>SUMIFS(体育素质!L:L,体育素质!B:B,B39,体育素质!D:D,"=校内外体育竞赛")</f>
        <v>0</v>
      </c>
      <c r="N39" s="30">
        <f>SUMIFS(体育素质!L:L,体育素质!B:B,B39,体育素质!D:D,"=校内外体育活动",体育素质!E:E,"=早锻炼")</f>
        <v>0</v>
      </c>
      <c r="O39" s="30">
        <f>SUMIFS(体育素质!L:L,体育素质!B:B,B39,体育素质!D:D,"=校内外体育活动",体育素质!E:E,"=校园跑")</f>
        <v>0.625104166666667</v>
      </c>
      <c r="P39" s="30">
        <f t="shared" si="11"/>
        <v>0.625104166666667</v>
      </c>
      <c r="Q39" s="30">
        <f t="shared" si="12"/>
        <v>3.90010416666667</v>
      </c>
      <c r="R39" s="30">
        <f>MIN(0.5,SUMIFS(美育素质!L:L,美育素质!B:B,B39,美育素质!D:D,"=文化艺术实践"))</f>
        <v>0</v>
      </c>
      <c r="S39" s="30">
        <f>SUMIFS(美育素质!L:L,美育素质!B:B,B39,美育素质!D:D,"=校内外文化艺术竞赛")</f>
        <v>0</v>
      </c>
      <c r="T39" s="30">
        <f t="shared" si="13"/>
        <v>0</v>
      </c>
      <c r="U39" s="30">
        <f>MAX(0,SUMIFS(劳育素质!K:K,劳育素质!B:B,B39,劳育素质!D:D,"=劳动日常考核基础分")+SUMIFS(劳育素质!K:K,劳育素质!B:B,B39,劳育素质!D:D,"=活动与卫生加减分"))</f>
        <v>1.36393333333333</v>
      </c>
      <c r="V39" s="30">
        <f>SUMIFS(劳育素质!K:K,劳育素质!B:B,B39,劳育素质!D:D,"=志愿服务",劳育素质!F:F,"=A类+B类")</f>
        <v>0</v>
      </c>
      <c r="W39" s="30">
        <f>SUMIFS(劳育素质!K:K,劳育素质!B:B,B39,劳育素质!D:D,"=志愿服务",劳育素质!F:F,"=C类")</f>
        <v>0</v>
      </c>
      <c r="X39" s="30">
        <f t="shared" si="14"/>
        <v>0</v>
      </c>
      <c r="Y39" s="30">
        <f>SUMIFS(劳育素质!K:K,劳育素质!B:B,B39,劳育素质!D:D,"=实习实训")</f>
        <v>0</v>
      </c>
      <c r="Z39" s="30">
        <f t="shared" si="15"/>
        <v>1.36393333333333</v>
      </c>
      <c r="AA39" s="30">
        <f>SUMIFS(创新与实践素质!L:L,创新与实践素质!B:B,B39,创新与实践素质!D:D,"=创新创业素质")</f>
        <v>0</v>
      </c>
      <c r="AB39" s="30">
        <f>SUMIFS(创新与实践素质!L:L,创新与实践素质!B:B,B39,创新与实践素质!D:D,"=水平考试")</f>
        <v>0</v>
      </c>
      <c r="AC39" s="30">
        <f>SUMIFS(创新与实践素质!L:L,创新与实践素质!B:B,B39,创新与实践素质!D:D,"=社会实践")</f>
        <v>0</v>
      </c>
      <c r="AD39" s="30">
        <f>_xlfn.MAXIFS(创新与实践素质!L:L,创新与实践素质!B:B,B39,创新与实践素质!D:D,"=社会工作能力（工作表现）",创新与实践素质!G:G,"=上学期")+_xlfn.MAXIFS(创新与实践素质!L:L,创新与实践素质!B:B,B39,创新与实践素质!D:D,"=社会工作能力（工作表现）",创新与实践素质!G:G,"=下学期")</f>
        <v>0.6</v>
      </c>
      <c r="AE39" s="30">
        <f t="shared" si="16"/>
        <v>0.6</v>
      </c>
      <c r="AF39" s="30">
        <f t="shared" si="17"/>
        <v>50.1960375</v>
      </c>
    </row>
    <row r="40" spans="1:32">
      <c r="A40" s="14" t="s">
        <v>6</v>
      </c>
      <c r="B40" s="14" t="s">
        <v>43</v>
      </c>
      <c r="C40" s="14"/>
      <c r="D40" s="30">
        <f>SUMIFS(德育素质!H:H,德育素质!B:B,B40,德育素质!D:D,"=基本评定分")</f>
        <v>6</v>
      </c>
      <c r="E40" s="30">
        <f>MIN(2,SUMIFS(德育素质!H:H,德育素质!A:A,A40,德育素质!D:D,"=集体评定等级分",德育素质!E:E,"=班级考评等级")+SUMIFS(德育素质!H:H,德育素质!B:B,B40,德育素质!D:D,"=集体评定等级分"))</f>
        <v>1</v>
      </c>
      <c r="F40" s="30">
        <f>MIN(2,SUMIFS(德育素质!H:H,德育素质!B:B,B40,德育素质!D:D,"=社会责任记实分"))</f>
        <v>0</v>
      </c>
      <c r="G40" s="30">
        <f>SUMIFS(德育素质!H:H,德育素质!B:B,B40,德育素质!D:D,"=违纪违规扣分")</f>
        <v>0</v>
      </c>
      <c r="H40" s="30">
        <f>SUMIFS(德育素质!H:H,德育素质!B:B,B40,德育素质!D:D,"=荣誉称号加分")</f>
        <v>1.125</v>
      </c>
      <c r="I40" s="30">
        <f t="shared" si="9"/>
        <v>2.125</v>
      </c>
      <c r="J40" s="30">
        <f t="shared" si="10"/>
        <v>8.125</v>
      </c>
      <c r="K40" s="30">
        <f>(VLOOKUP(B40,智育素质!B:D,3,0)*10+50)*0.6</f>
        <v>56.034</v>
      </c>
      <c r="L40" s="30">
        <f>SUMIFS(体育素质!J:J,体育素质!B:B,B40,体育素质!D:D,"=体育课程成绩",体育素质!E:E,"=体育成绩")/40</f>
        <v>4.465</v>
      </c>
      <c r="M40" s="30">
        <f>SUMIFS(体育素质!L:L,体育素质!B:B,B40,体育素质!D:D,"=校内外体育竞赛")</f>
        <v>0</v>
      </c>
      <c r="N40" s="30">
        <f>SUMIFS(体育素质!L:L,体育素质!B:B,B40,体育素质!D:D,"=校内外体育活动",体育素质!E:E,"=早锻炼")</f>
        <v>0</v>
      </c>
      <c r="O40" s="30">
        <f>SUMIFS(体育素质!L:L,体育素质!B:B,B40,体育素质!D:D,"=校内外体育活动",体育素质!E:E,"=校园跑")</f>
        <v>1</v>
      </c>
      <c r="P40" s="30">
        <f t="shared" si="11"/>
        <v>1</v>
      </c>
      <c r="Q40" s="30">
        <f t="shared" si="12"/>
        <v>5.465</v>
      </c>
      <c r="R40" s="30">
        <f>MIN(0.5,SUMIFS(美育素质!L:L,美育素质!B:B,B40,美育素质!D:D,"=文化艺术实践"))</f>
        <v>0</v>
      </c>
      <c r="S40" s="30">
        <f>SUMIFS(美育素质!L:L,美育素质!B:B,B40,美育素质!D:D,"=校内外文化艺术竞赛")</f>
        <v>0.25</v>
      </c>
      <c r="T40" s="30">
        <f t="shared" si="13"/>
        <v>0.25</v>
      </c>
      <c r="U40" s="30">
        <f>MAX(0,SUMIFS(劳育素质!K:K,劳育素质!B:B,B40,劳育素质!D:D,"=劳动日常考核基础分")+SUMIFS(劳育素质!K:K,劳育素质!B:B,B40,劳育素质!D:D,"=活动与卫生加减分"))</f>
        <v>1.60013333333333</v>
      </c>
      <c r="V40" s="30">
        <f>SUMIFS(劳育素质!K:K,劳育素质!B:B,B40,劳育素质!D:D,"=志愿服务",劳育素质!F:F,"=A类+B类")</f>
        <v>3</v>
      </c>
      <c r="W40" s="30">
        <f>SUMIFS(劳育素质!K:K,劳育素质!B:B,B40,劳育素质!D:D,"=志愿服务",劳育素质!F:F,"=C类")</f>
        <v>0</v>
      </c>
      <c r="X40" s="30">
        <f t="shared" si="14"/>
        <v>3</v>
      </c>
      <c r="Y40" s="30">
        <f>SUMIFS(劳育素质!K:K,劳育素质!B:B,B40,劳育素质!D:D,"=实习实训")</f>
        <v>0</v>
      </c>
      <c r="Z40" s="30">
        <f t="shared" si="15"/>
        <v>4.60013333333333</v>
      </c>
      <c r="AA40" s="30">
        <f>SUMIFS(创新与实践素质!L:L,创新与实践素质!B:B,B40,创新与实践素质!D:D,"=创新创业素质")</f>
        <v>14.3</v>
      </c>
      <c r="AB40" s="30">
        <f>SUMIFS(创新与实践素质!L:L,创新与实践素质!B:B,B40,创新与实践素质!D:D,"=水平考试")</f>
        <v>0</v>
      </c>
      <c r="AC40" s="30">
        <f>SUMIFS(创新与实践素质!L:L,创新与实践素质!B:B,B40,创新与实践素质!D:D,"=社会实践")</f>
        <v>0.5</v>
      </c>
      <c r="AD40" s="30">
        <f>_xlfn.MAXIFS(创新与实践素质!L:L,创新与实践素质!B:B,B40,创新与实践素质!D:D,"=社会工作能力（工作表现）",创新与实践素质!G:G,"=上学期")+_xlfn.MAXIFS(创新与实践素质!L:L,创新与实践素质!B:B,B40,创新与实践素质!D:D,"=社会工作能力（工作表现）",创新与实践素质!G:G,"=下学期")</f>
        <v>0</v>
      </c>
      <c r="AE40" s="30">
        <f t="shared" si="16"/>
        <v>12</v>
      </c>
      <c r="AF40" s="30">
        <f t="shared" si="17"/>
        <v>86.4741333333333</v>
      </c>
    </row>
    <row r="41" spans="1:32">
      <c r="A41" s="14" t="s">
        <v>6</v>
      </c>
      <c r="B41" s="14" t="s">
        <v>44</v>
      </c>
      <c r="C41" s="14"/>
      <c r="D41" s="30">
        <f>SUMIFS(德育素质!H:H,德育素质!B:B,B41,德育素质!D:D,"=基本评定分")</f>
        <v>5.28</v>
      </c>
      <c r="E41" s="30">
        <f>MIN(2,SUMIFS(德育素质!H:H,德育素质!A:A,A41,德育素质!D:D,"=集体评定等级分",德育素质!E:E,"=班级考评等级")+SUMIFS(德育素质!H:H,德育素质!B:B,B41,德育素质!D:D,"=集体评定等级分"))</f>
        <v>1</v>
      </c>
      <c r="F41" s="30">
        <f>MIN(2,SUMIFS(德育素质!H:H,德育素质!B:B,B41,德育素质!D:D,"=社会责任记实分"))</f>
        <v>0</v>
      </c>
      <c r="G41" s="30">
        <f>SUMIFS(德育素质!H:H,德育素质!B:B,B41,德育素质!D:D,"=违纪违规扣分")</f>
        <v>0</v>
      </c>
      <c r="H41" s="30">
        <f>SUMIFS(德育素质!H:H,德育素质!B:B,B41,德育素质!D:D,"=荣誉称号加分")</f>
        <v>0</v>
      </c>
      <c r="I41" s="30">
        <f t="shared" si="9"/>
        <v>1</v>
      </c>
      <c r="J41" s="30">
        <f t="shared" si="10"/>
        <v>6.28</v>
      </c>
      <c r="K41" s="30">
        <f>(VLOOKUP(B41,智育素质!B:D,3,0)*10+50)*0.6</f>
        <v>51.6</v>
      </c>
      <c r="L41" s="30">
        <f>SUMIFS(体育素质!J:J,体育素质!B:B,B41,体育素质!D:D,"=体育课程成绩",体育素质!E:E,"=体育成绩")/40</f>
        <v>3.84</v>
      </c>
      <c r="M41" s="30">
        <f>SUMIFS(体育素质!L:L,体育素质!B:B,B41,体育素质!D:D,"=校内外体育竞赛")</f>
        <v>0</v>
      </c>
      <c r="N41" s="30">
        <f>SUMIFS(体育素质!L:L,体育素质!B:B,B41,体育素质!D:D,"=校内外体育活动",体育素质!E:E,"=早锻炼")</f>
        <v>0</v>
      </c>
      <c r="O41" s="30">
        <f>SUMIFS(体育素质!L:L,体育素质!B:B,B41,体育素质!D:D,"=校内外体育活动",体育素质!E:E,"=校园跑")</f>
        <v>1</v>
      </c>
      <c r="P41" s="30">
        <f t="shared" si="11"/>
        <v>1</v>
      </c>
      <c r="Q41" s="30">
        <f t="shared" si="12"/>
        <v>4.84</v>
      </c>
      <c r="R41" s="30">
        <f>MIN(0.5,SUMIFS(美育素质!L:L,美育素质!B:B,B41,美育素质!D:D,"=文化艺术实践"))</f>
        <v>0</v>
      </c>
      <c r="S41" s="30">
        <f>SUMIFS(美育素质!L:L,美育素质!B:B,B41,美育素质!D:D,"=校内外文化艺术竞赛")</f>
        <v>0.2</v>
      </c>
      <c r="T41" s="30">
        <f t="shared" si="13"/>
        <v>0.2</v>
      </c>
      <c r="U41" s="30">
        <f>MAX(0,SUMIFS(劳育素质!K:K,劳育素质!B:B,B41,劳育素质!D:D,"=劳动日常考核基础分")+SUMIFS(劳育素质!K:K,劳育素质!B:B,B41,劳育素质!D:D,"=活动与卫生加减分"))</f>
        <v>1.47966666666667</v>
      </c>
      <c r="V41" s="30">
        <f>SUMIFS(劳育素质!K:K,劳育素质!B:B,B41,劳育素质!D:D,"=志愿服务",劳育素质!F:F,"=A类+B类")</f>
        <v>0.275</v>
      </c>
      <c r="W41" s="30">
        <f>SUMIFS(劳育素质!K:K,劳育素质!B:B,B41,劳育素质!D:D,"=志愿服务",劳育素质!F:F,"=C类")</f>
        <v>0</v>
      </c>
      <c r="X41" s="30">
        <f t="shared" si="14"/>
        <v>0.275</v>
      </c>
      <c r="Y41" s="30">
        <f>SUMIFS(劳育素质!K:K,劳育素质!B:B,B41,劳育素质!D:D,"=实习实训")</f>
        <v>0</v>
      </c>
      <c r="Z41" s="30">
        <f t="shared" si="15"/>
        <v>1.75466666666667</v>
      </c>
      <c r="AA41" s="30">
        <f>SUMIFS(创新与实践素质!L:L,创新与实践素质!B:B,B41,创新与实践素质!D:D,"=创新创业素质")</f>
        <v>0</v>
      </c>
      <c r="AB41" s="30">
        <f>SUMIFS(创新与实践素质!L:L,创新与实践素质!B:B,B41,创新与实践素质!D:D,"=水平考试")</f>
        <v>1</v>
      </c>
      <c r="AC41" s="30">
        <f>SUMIFS(创新与实践素质!L:L,创新与实践素质!B:B,B41,创新与实践素质!D:D,"=社会实践")</f>
        <v>0</v>
      </c>
      <c r="AD41" s="30">
        <f>_xlfn.MAXIFS(创新与实践素质!L:L,创新与实践素质!B:B,B41,创新与实践素质!D:D,"=社会工作能力（工作表现）",创新与实践素质!G:G,"=上学期")+_xlfn.MAXIFS(创新与实践素质!L:L,创新与实践素质!B:B,B41,创新与实践素质!D:D,"=社会工作能力（工作表现）",创新与实践素质!G:G,"=下学期")</f>
        <v>0</v>
      </c>
      <c r="AE41" s="30">
        <f t="shared" si="16"/>
        <v>1</v>
      </c>
      <c r="AF41" s="30">
        <f t="shared" si="17"/>
        <v>65.6746666666667</v>
      </c>
    </row>
    <row r="42" spans="1:32">
      <c r="A42" s="14" t="s">
        <v>6</v>
      </c>
      <c r="B42" s="14" t="s">
        <v>45</v>
      </c>
      <c r="C42" s="14"/>
      <c r="D42" s="30">
        <f>SUMIFS(德育素质!H:H,德育素质!B:B,B42,德育素质!D:D,"=基本评定分")</f>
        <v>6</v>
      </c>
      <c r="E42" s="30">
        <f>MIN(2,SUMIFS(德育素质!H:H,德育素质!A:A,A42,德育素质!D:D,"=集体评定等级分",德育素质!E:E,"=班级考评等级")+SUMIFS(德育素质!H:H,德育素质!B:B,B42,德育素质!D:D,"=集体评定等级分"))</f>
        <v>1</v>
      </c>
      <c r="F42" s="30">
        <f>MIN(2,SUMIFS(德育素质!H:H,德育素质!B:B,B42,德育素质!D:D,"=社会责任记实分"))</f>
        <v>0</v>
      </c>
      <c r="G42" s="30">
        <f>SUMIFS(德育素质!H:H,德育素质!B:B,B42,德育素质!D:D,"=违纪违规扣分")</f>
        <v>0</v>
      </c>
      <c r="H42" s="30">
        <f>SUMIFS(德育素质!H:H,德育素质!B:B,B42,德育素质!D:D,"=荣誉称号加分")</f>
        <v>0.25</v>
      </c>
      <c r="I42" s="30">
        <f t="shared" si="9"/>
        <v>1.25</v>
      </c>
      <c r="J42" s="30">
        <f t="shared" si="10"/>
        <v>7.25</v>
      </c>
      <c r="K42" s="30">
        <f>(VLOOKUP(B42,智育素质!B:D,3,0)*10+50)*0.6</f>
        <v>54.096</v>
      </c>
      <c r="L42" s="30">
        <f>SUMIFS(体育素质!J:J,体育素质!B:B,B42,体育素质!D:D,"=体育课程成绩",体育素质!E:E,"=体育成绩")/40</f>
        <v>4.47</v>
      </c>
      <c r="M42" s="30">
        <f>SUMIFS(体育素质!L:L,体育素质!B:B,B42,体育素质!D:D,"=校内外体育竞赛")</f>
        <v>0</v>
      </c>
      <c r="N42" s="30">
        <f>SUMIFS(体育素质!L:L,体育素质!B:B,B42,体育素质!D:D,"=校内外体育活动",体育素质!E:E,"=早锻炼")</f>
        <v>0</v>
      </c>
      <c r="O42" s="30">
        <f>SUMIFS(体育素质!L:L,体育素质!B:B,B42,体育素质!D:D,"=校内外体育活动",体育素质!E:E,"=校园跑")</f>
        <v>1</v>
      </c>
      <c r="P42" s="30">
        <f t="shared" si="11"/>
        <v>1</v>
      </c>
      <c r="Q42" s="30">
        <f t="shared" si="12"/>
        <v>5.47</v>
      </c>
      <c r="R42" s="30">
        <f>MIN(0.5,SUMIFS(美育素质!L:L,美育素质!B:B,B42,美育素质!D:D,"=文化艺术实践"))</f>
        <v>0</v>
      </c>
      <c r="S42" s="30">
        <f>SUMIFS(美育素质!L:L,美育素质!B:B,B42,美育素质!D:D,"=校内外文化艺术竞赛")</f>
        <v>0</v>
      </c>
      <c r="T42" s="30">
        <f t="shared" si="13"/>
        <v>0</v>
      </c>
      <c r="U42" s="30">
        <f>MAX(0,SUMIFS(劳育素质!K:K,劳育素质!B:B,B42,劳育素质!D:D,"=劳动日常考核基础分")+SUMIFS(劳育素质!K:K,劳育素质!B:B,B42,劳育素质!D:D,"=活动与卫生加减分"))</f>
        <v>1.60013333333333</v>
      </c>
      <c r="V42" s="30">
        <f>SUMIFS(劳育素质!K:K,劳育素质!B:B,B42,劳育素质!D:D,"=志愿服务",劳育素质!F:F,"=A类+B类")</f>
        <v>3</v>
      </c>
      <c r="W42" s="30">
        <f>SUMIFS(劳育素质!K:K,劳育素质!B:B,B42,劳育素质!D:D,"=志愿服务",劳育素质!F:F,"=C类")</f>
        <v>0</v>
      </c>
      <c r="X42" s="30">
        <f t="shared" si="14"/>
        <v>3</v>
      </c>
      <c r="Y42" s="30">
        <f>SUMIFS(劳育素质!K:K,劳育素质!B:B,B42,劳育素质!D:D,"=实习实训")</f>
        <v>0</v>
      </c>
      <c r="Z42" s="30">
        <f t="shared" si="15"/>
        <v>4.60013333333333</v>
      </c>
      <c r="AA42" s="30">
        <f>SUMIFS(创新与实践素质!L:L,创新与实践素质!B:B,B42,创新与实践素质!D:D,"=创新创业素质")</f>
        <v>0.5</v>
      </c>
      <c r="AB42" s="30">
        <f>SUMIFS(创新与实践素质!L:L,创新与实践素质!B:B,B42,创新与实践素质!D:D,"=水平考试")</f>
        <v>0</v>
      </c>
      <c r="AC42" s="30">
        <f>SUMIFS(创新与实践素质!L:L,创新与实践素质!B:B,B42,创新与实践素质!D:D,"=社会实践")</f>
        <v>0</v>
      </c>
      <c r="AD42" s="30">
        <f>_xlfn.MAXIFS(创新与实践素质!L:L,创新与实践素质!B:B,B42,创新与实践素质!D:D,"=社会工作能力（工作表现）",创新与实践素质!G:G,"=上学期")+_xlfn.MAXIFS(创新与实践素质!L:L,创新与实践素质!B:B,B42,创新与实践素质!D:D,"=社会工作能力（工作表现）",创新与实践素质!G:G,"=下学期")</f>
        <v>1.4</v>
      </c>
      <c r="AE42" s="30">
        <f t="shared" si="16"/>
        <v>1.9</v>
      </c>
      <c r="AF42" s="30">
        <f t="shared" si="17"/>
        <v>73.3161333333333</v>
      </c>
    </row>
    <row r="43" spans="1:32">
      <c r="A43" s="14" t="s">
        <v>6</v>
      </c>
      <c r="B43" s="14" t="s">
        <v>46</v>
      </c>
      <c r="C43" s="14"/>
      <c r="D43" s="30">
        <f>SUMIFS(德育素质!H:H,德育素质!B:B,B43,德育素质!D:D,"=基本评定分")</f>
        <v>6</v>
      </c>
      <c r="E43" s="30">
        <f>MIN(2,SUMIFS(德育素质!H:H,德育素质!A:A,A43,德育素质!D:D,"=集体评定等级分",德育素质!E:E,"=班级考评等级")+SUMIFS(德育素质!H:H,德育素质!B:B,B43,德育素质!D:D,"=集体评定等级分"))</f>
        <v>1</v>
      </c>
      <c r="F43" s="30">
        <f>MIN(2,SUMIFS(德育素质!H:H,德育素质!B:B,B43,德育素质!D:D,"=社会责任记实分"))</f>
        <v>0</v>
      </c>
      <c r="G43" s="30">
        <f>SUMIFS(德育素质!H:H,德育素质!B:B,B43,德育素质!D:D,"=违纪违规扣分")</f>
        <v>0</v>
      </c>
      <c r="H43" s="30">
        <f>SUMIFS(德育素质!H:H,德育素质!B:B,B43,德育素质!D:D,"=荣誉称号加分")</f>
        <v>0</v>
      </c>
      <c r="I43" s="30">
        <f t="shared" si="9"/>
        <v>1</v>
      </c>
      <c r="J43" s="30">
        <f t="shared" si="10"/>
        <v>7</v>
      </c>
      <c r="K43" s="30">
        <f>(VLOOKUP(B43,智育素质!B:D,3,0)*10+50)*0.6</f>
        <v>55.662</v>
      </c>
      <c r="L43" s="30">
        <f>SUMIFS(体育素质!J:J,体育素质!B:B,B43,体育素质!D:D,"=体育课程成绩",体育素质!E:E,"=体育成绩")/40</f>
        <v>4.17</v>
      </c>
      <c r="M43" s="30">
        <f>SUMIFS(体育素质!L:L,体育素质!B:B,B43,体育素质!D:D,"=校内外体育竞赛")</f>
        <v>0</v>
      </c>
      <c r="N43" s="30">
        <f>SUMIFS(体育素质!L:L,体育素质!B:B,B43,体育素质!D:D,"=校内外体育活动",体育素质!E:E,"=早锻炼")</f>
        <v>0</v>
      </c>
      <c r="O43" s="30">
        <f>SUMIFS(体育素质!L:L,体育素质!B:B,B43,体育素质!D:D,"=校内外体育活动",体育素质!E:E,"=校园跑")</f>
        <v>1</v>
      </c>
      <c r="P43" s="30">
        <f t="shared" si="11"/>
        <v>1</v>
      </c>
      <c r="Q43" s="30">
        <f t="shared" si="12"/>
        <v>5.17</v>
      </c>
      <c r="R43" s="30">
        <f>MIN(0.5,SUMIFS(美育素质!L:L,美育素质!B:B,B43,美育素质!D:D,"=文化艺术实践"))</f>
        <v>0</v>
      </c>
      <c r="S43" s="30">
        <f>SUMIFS(美育素质!L:L,美育素质!B:B,B43,美育素质!D:D,"=校内外文化艺术竞赛")</f>
        <v>0.5</v>
      </c>
      <c r="T43" s="30">
        <f t="shared" si="13"/>
        <v>0.5</v>
      </c>
      <c r="U43" s="30">
        <f>MAX(0,SUMIFS(劳育素质!K:K,劳育素质!B:B,B43,劳育素质!D:D,"=劳动日常考核基础分")+SUMIFS(劳育素质!K:K,劳育素质!B:B,B43,劳育素质!D:D,"=活动与卫生加减分"))</f>
        <v>1.4744</v>
      </c>
      <c r="V43" s="30">
        <f>SUMIFS(劳育素质!K:K,劳育素质!B:B,B43,劳育素质!D:D,"=志愿服务",劳育素质!F:F,"=A类+B类")</f>
        <v>3</v>
      </c>
      <c r="W43" s="30">
        <f>SUMIFS(劳育素质!K:K,劳育素质!B:B,B43,劳育素质!D:D,"=志愿服务",劳育素质!F:F,"=C类")</f>
        <v>0</v>
      </c>
      <c r="X43" s="30">
        <f t="shared" si="14"/>
        <v>3</v>
      </c>
      <c r="Y43" s="30">
        <f>SUMIFS(劳育素质!K:K,劳育素质!B:B,B43,劳育素质!D:D,"=实习实训")</f>
        <v>0</v>
      </c>
      <c r="Z43" s="30">
        <f t="shared" si="15"/>
        <v>4.4744</v>
      </c>
      <c r="AA43" s="30">
        <f>SUMIFS(创新与实践素质!L:L,创新与实践素质!B:B,B43,创新与实践素质!D:D,"=创新创业素质")</f>
        <v>13.65</v>
      </c>
      <c r="AB43" s="30">
        <f>SUMIFS(创新与实践素质!L:L,创新与实践素质!B:B,B43,创新与实践素质!D:D,"=水平考试")</f>
        <v>0</v>
      </c>
      <c r="AC43" s="30">
        <f>SUMIFS(创新与实践素质!L:L,创新与实践素质!B:B,B43,创新与实践素质!D:D,"=社会实践")</f>
        <v>0</v>
      </c>
      <c r="AD43" s="30">
        <f>_xlfn.MAXIFS(创新与实践素质!L:L,创新与实践素质!B:B,B43,创新与实践素质!D:D,"=社会工作能力（工作表现）",创新与实践素质!G:G,"=上学期")+_xlfn.MAXIFS(创新与实践素质!L:L,创新与实践素质!B:B,B43,创新与实践素质!D:D,"=社会工作能力（工作表现）",创新与实践素质!G:G,"=下学期")</f>
        <v>0</v>
      </c>
      <c r="AE43" s="30">
        <f t="shared" si="16"/>
        <v>12</v>
      </c>
      <c r="AF43" s="30">
        <f t="shared" si="17"/>
        <v>84.8064</v>
      </c>
    </row>
    <row r="44" spans="1:32">
      <c r="A44" s="14" t="s">
        <v>6</v>
      </c>
      <c r="B44" s="14" t="s">
        <v>47</v>
      </c>
      <c r="C44" s="14"/>
      <c r="D44" s="30">
        <f>SUMIFS(德育素质!H:H,德育素质!B:B,B44,德育素质!D:D,"=基本评定分")</f>
        <v>5.28</v>
      </c>
      <c r="E44" s="30">
        <f>MIN(2,SUMIFS(德育素质!H:H,德育素质!A:A,A44,德育素质!D:D,"=集体评定等级分",德育素质!E:E,"=班级考评等级")+SUMIFS(德育素质!H:H,德育素质!B:B,B44,德育素质!D:D,"=集体评定等级分"))</f>
        <v>1</v>
      </c>
      <c r="F44" s="30">
        <f>MIN(2,SUMIFS(德育素质!H:H,德育素质!B:B,B44,德育素质!D:D,"=社会责任记实分"))</f>
        <v>0</v>
      </c>
      <c r="G44" s="30">
        <f>SUMIFS(德育素质!H:H,德育素质!B:B,B44,德育素质!D:D,"=违纪违规扣分")</f>
        <v>0</v>
      </c>
      <c r="H44" s="30">
        <f>SUMIFS(德育素质!H:H,德育素质!B:B,B44,德育素质!D:D,"=荣誉称号加分")</f>
        <v>0</v>
      </c>
      <c r="I44" s="30">
        <f t="shared" si="9"/>
        <v>1</v>
      </c>
      <c r="J44" s="30">
        <f t="shared" si="10"/>
        <v>6.28</v>
      </c>
      <c r="K44" s="30">
        <f>(VLOOKUP(B44,智育素质!B:D,3,0)*10+50)*0.6</f>
        <v>42.06</v>
      </c>
      <c r="L44" s="30">
        <f>SUMIFS(体育素质!J:J,体育素质!B:B,B44,体育素质!D:D,"=体育课程成绩",体育素质!E:E,"=体育成绩")/40</f>
        <v>2.96666666666667</v>
      </c>
      <c r="M44" s="30">
        <f>SUMIFS(体育素质!L:L,体育素质!B:B,B44,体育素质!D:D,"=校内外体育竞赛")</f>
        <v>0</v>
      </c>
      <c r="N44" s="30">
        <f>SUMIFS(体育素质!L:L,体育素质!B:B,B44,体育素质!D:D,"=校内外体育活动",体育素质!E:E,"=早锻炼")</f>
        <v>0</v>
      </c>
      <c r="O44" s="30">
        <f>SUMIFS(体育素质!L:L,体育素质!B:B,B44,体育素质!D:D,"=校内外体育活动",体育素质!E:E,"=校园跑")</f>
        <v>0.125833333333333</v>
      </c>
      <c r="P44" s="30">
        <f t="shared" si="11"/>
        <v>0.125833333333333</v>
      </c>
      <c r="Q44" s="30">
        <f t="shared" si="12"/>
        <v>3.0925</v>
      </c>
      <c r="R44" s="30">
        <f>MIN(0.5,SUMIFS(美育素质!L:L,美育素质!B:B,B44,美育素质!D:D,"=文化艺术实践"))</f>
        <v>0</v>
      </c>
      <c r="S44" s="30">
        <f>SUMIFS(美育素质!L:L,美育素质!B:B,B44,美育素质!D:D,"=校内外文化艺术竞赛")</f>
        <v>0</v>
      </c>
      <c r="T44" s="30">
        <f t="shared" si="13"/>
        <v>0</v>
      </c>
      <c r="U44" s="30">
        <f>MAX(0,SUMIFS(劳育素质!K:K,劳育素质!B:B,B44,劳育素质!D:D,"=劳动日常考核基础分")+SUMIFS(劳育素质!K:K,劳育素质!B:B,B44,劳育素质!D:D,"=活动与卫生加减分"))</f>
        <v>1.4288</v>
      </c>
      <c r="V44" s="30">
        <f>SUMIFS(劳育素质!K:K,劳育素质!B:B,B44,劳育素质!D:D,"=志愿服务",劳育素质!F:F,"=A类+B类")</f>
        <v>0</v>
      </c>
      <c r="W44" s="30">
        <f>SUMIFS(劳育素质!K:K,劳育素质!B:B,B44,劳育素质!D:D,"=志愿服务",劳育素质!F:F,"=C类")</f>
        <v>0</v>
      </c>
      <c r="X44" s="30">
        <f t="shared" si="14"/>
        <v>0</v>
      </c>
      <c r="Y44" s="30">
        <f>SUMIFS(劳育素质!K:K,劳育素质!B:B,B44,劳育素质!D:D,"=实习实训")</f>
        <v>0</v>
      </c>
      <c r="Z44" s="30">
        <f t="shared" si="15"/>
        <v>1.4288</v>
      </c>
      <c r="AA44" s="30">
        <f>SUMIFS(创新与实践素质!L:L,创新与实践素质!B:B,B44,创新与实践素质!D:D,"=创新创业素质")</f>
        <v>0</v>
      </c>
      <c r="AB44" s="30">
        <f>SUMIFS(创新与实践素质!L:L,创新与实践素质!B:B,B44,创新与实践素质!D:D,"=水平考试")</f>
        <v>0</v>
      </c>
      <c r="AC44" s="30">
        <f>SUMIFS(创新与实践素质!L:L,创新与实践素质!B:B,B44,创新与实践素质!D:D,"=社会实践")</f>
        <v>0</v>
      </c>
      <c r="AD44" s="30">
        <f>_xlfn.MAXIFS(创新与实践素质!L:L,创新与实践素质!B:B,B44,创新与实践素质!D:D,"=社会工作能力（工作表现）",创新与实践素质!G:G,"=上学期")+_xlfn.MAXIFS(创新与实践素质!L:L,创新与实践素质!B:B,B44,创新与实践素质!D:D,"=社会工作能力（工作表现）",创新与实践素质!G:G,"=下学期")</f>
        <v>0</v>
      </c>
      <c r="AE44" s="30">
        <f t="shared" si="16"/>
        <v>0</v>
      </c>
      <c r="AF44" s="30">
        <f t="shared" si="17"/>
        <v>52.8613</v>
      </c>
    </row>
    <row r="45" spans="1:32">
      <c r="A45" s="14" t="s">
        <v>6</v>
      </c>
      <c r="B45" s="14" t="s">
        <v>48</v>
      </c>
      <c r="C45" s="14"/>
      <c r="D45" s="30">
        <f>SUMIFS(德育素质!H:H,德育素质!B:B,B45,德育素质!D:D,"=基本评定分")</f>
        <v>5.28</v>
      </c>
      <c r="E45" s="30">
        <f>MIN(2,SUMIFS(德育素质!H:H,德育素质!A:A,A45,德育素质!D:D,"=集体评定等级分",德育素质!E:E,"=班级考评等级")+SUMIFS(德育素质!H:H,德育素质!B:B,B45,德育素质!D:D,"=集体评定等级分"))</f>
        <v>1</v>
      </c>
      <c r="F45" s="30">
        <f>MIN(2,SUMIFS(德育素质!H:H,德育素质!B:B,B45,德育素质!D:D,"=社会责任记实分"))</f>
        <v>0</v>
      </c>
      <c r="G45" s="30">
        <f>SUMIFS(德育素质!H:H,德育素质!B:B,B45,德育素质!D:D,"=违纪违规扣分")</f>
        <v>0</v>
      </c>
      <c r="H45" s="30">
        <f>SUMIFS(德育素质!H:H,德育素质!B:B,B45,德育素质!D:D,"=荣誉称号加分")</f>
        <v>0</v>
      </c>
      <c r="I45" s="30">
        <f t="shared" si="9"/>
        <v>1</v>
      </c>
      <c r="J45" s="30">
        <f t="shared" si="10"/>
        <v>6.28</v>
      </c>
      <c r="K45" s="30">
        <f>(VLOOKUP(B45,智育素质!B:D,3,0)*10+50)*0.6</f>
        <v>46.5</v>
      </c>
      <c r="L45" s="30">
        <f>SUMIFS(体育素质!J:J,体育素质!B:B,B45,体育素质!D:D,"=体育课程成绩",体育素质!E:E,"=体育成绩")/40</f>
        <v>3.835</v>
      </c>
      <c r="M45" s="30">
        <f>SUMIFS(体育素质!L:L,体育素质!B:B,B45,体育素质!D:D,"=校内外体育竞赛")</f>
        <v>0</v>
      </c>
      <c r="N45" s="30">
        <f>SUMIFS(体育素质!L:L,体育素质!B:B,B45,体育素质!D:D,"=校内外体育活动",体育素质!E:E,"=早锻炼")</f>
        <v>0</v>
      </c>
      <c r="O45" s="30">
        <f>SUMIFS(体育素质!L:L,体育素质!B:B,B45,体育素质!D:D,"=校内外体育活动",体育素质!E:E,"=校园跑")</f>
        <v>1</v>
      </c>
      <c r="P45" s="30">
        <f t="shared" si="11"/>
        <v>1</v>
      </c>
      <c r="Q45" s="30">
        <f t="shared" si="12"/>
        <v>4.835</v>
      </c>
      <c r="R45" s="30">
        <f>MIN(0.5,SUMIFS(美育素质!L:L,美育素质!B:B,B45,美育素质!D:D,"=文化艺术实践"))</f>
        <v>0</v>
      </c>
      <c r="S45" s="30">
        <f>SUMIFS(美育素质!L:L,美育素质!B:B,B45,美育素质!D:D,"=校内外文化艺术竞赛")</f>
        <v>0</v>
      </c>
      <c r="T45" s="30">
        <f t="shared" si="13"/>
        <v>0</v>
      </c>
      <c r="U45" s="30">
        <f>MAX(0,SUMIFS(劳育素质!K:K,劳育素质!B:B,B45,劳育素质!D:D,"=劳动日常考核基础分")+SUMIFS(劳育素质!K:K,劳育素质!B:B,B45,劳育素质!D:D,"=活动与卫生加减分"))</f>
        <v>1.4288</v>
      </c>
      <c r="V45" s="30">
        <f>SUMIFS(劳育素质!K:K,劳育素质!B:B,B45,劳育素质!D:D,"=志愿服务",劳育素质!F:F,"=A类+B类")</f>
        <v>0</v>
      </c>
      <c r="W45" s="30">
        <f>SUMIFS(劳育素质!K:K,劳育素质!B:B,B45,劳育素质!D:D,"=志愿服务",劳育素质!F:F,"=C类")</f>
        <v>0</v>
      </c>
      <c r="X45" s="30">
        <f t="shared" si="14"/>
        <v>0</v>
      </c>
      <c r="Y45" s="30">
        <f>SUMIFS(劳育素质!K:K,劳育素质!B:B,B45,劳育素质!D:D,"=实习实训")</f>
        <v>0</v>
      </c>
      <c r="Z45" s="30">
        <f t="shared" si="15"/>
        <v>1.4288</v>
      </c>
      <c r="AA45" s="30">
        <f>SUMIFS(创新与实践素质!L:L,创新与实践素质!B:B,B45,创新与实践素质!D:D,"=创新创业素质")</f>
        <v>0</v>
      </c>
      <c r="AB45" s="30">
        <f>SUMIFS(创新与实践素质!L:L,创新与实践素质!B:B,B45,创新与实践素质!D:D,"=水平考试")</f>
        <v>0</v>
      </c>
      <c r="AC45" s="30">
        <f>SUMIFS(创新与实践素质!L:L,创新与实践素质!B:B,B45,创新与实践素质!D:D,"=社会实践")</f>
        <v>0</v>
      </c>
      <c r="AD45" s="30">
        <f>_xlfn.MAXIFS(创新与实践素质!L:L,创新与实践素质!B:B,B45,创新与实践素质!D:D,"=社会工作能力（工作表现）",创新与实践素质!G:G,"=上学期")+_xlfn.MAXIFS(创新与实践素质!L:L,创新与实践素质!B:B,B45,创新与实践素质!D:D,"=社会工作能力（工作表现）",创新与实践素质!G:G,"=下学期")</f>
        <v>0</v>
      </c>
      <c r="AE45" s="30">
        <f t="shared" si="16"/>
        <v>0</v>
      </c>
      <c r="AF45" s="30">
        <f t="shared" si="17"/>
        <v>59.0438</v>
      </c>
    </row>
    <row r="46" spans="1:32">
      <c r="A46" s="14" t="s">
        <v>6</v>
      </c>
      <c r="B46" s="14" t="s">
        <v>49</v>
      </c>
      <c r="C46" s="14"/>
      <c r="D46" s="30">
        <f>SUMIFS(德育素质!H:H,德育素质!B:B,B46,德育素质!D:D,"=基本评定分")</f>
        <v>5.28</v>
      </c>
      <c r="E46" s="30">
        <f>MIN(2,SUMIFS(德育素质!H:H,德育素质!A:A,A46,德育素质!D:D,"=集体评定等级分",德育素质!E:E,"=班级考评等级")+SUMIFS(德育素质!H:H,德育素质!B:B,B46,德育素质!D:D,"=集体评定等级分"))</f>
        <v>1</v>
      </c>
      <c r="F46" s="30">
        <f>MIN(2,SUMIFS(德育素质!H:H,德育素质!B:B,B46,德育素质!D:D,"=社会责任记实分"))</f>
        <v>0</v>
      </c>
      <c r="G46" s="30">
        <f>SUMIFS(德育素质!H:H,德育素质!B:B,B46,德育素质!D:D,"=违纪违规扣分")</f>
        <v>0</v>
      </c>
      <c r="H46" s="30">
        <f>SUMIFS(德育素质!H:H,德育素质!B:B,B46,德育素质!D:D,"=荣誉称号加分")</f>
        <v>0</v>
      </c>
      <c r="I46" s="30">
        <f t="shared" si="9"/>
        <v>1</v>
      </c>
      <c r="J46" s="30">
        <f t="shared" si="10"/>
        <v>6.28</v>
      </c>
      <c r="K46" s="30">
        <f>(VLOOKUP(B46,智育素质!B:D,3,0)*10+50)*0.6</f>
        <v>48.336</v>
      </c>
      <c r="L46" s="30">
        <f>SUMIFS(体育素质!J:J,体育素质!B:B,B46,体育素质!D:D,"=体育课程成绩",体育素质!E:E,"=体育成绩")/40</f>
        <v>3.485</v>
      </c>
      <c r="M46" s="30">
        <f>SUMIFS(体育素质!L:L,体育素质!B:B,B46,体育素质!D:D,"=校内外体育竞赛")</f>
        <v>0</v>
      </c>
      <c r="N46" s="30">
        <f>SUMIFS(体育素质!L:L,体育素质!B:B,B46,体育素质!D:D,"=校内外体育活动",体育素质!E:E,"=早锻炼")</f>
        <v>0</v>
      </c>
      <c r="O46" s="30">
        <f>SUMIFS(体育素质!L:L,体育素质!B:B,B46,体育素质!D:D,"=校内外体育活动",体育素质!E:E,"=校园跑")</f>
        <v>0.253125</v>
      </c>
      <c r="P46" s="30">
        <f t="shared" si="11"/>
        <v>0.253125</v>
      </c>
      <c r="Q46" s="30">
        <f t="shared" si="12"/>
        <v>3.738125</v>
      </c>
      <c r="R46" s="30">
        <f>MIN(0.5,SUMIFS(美育素质!L:L,美育素质!B:B,B46,美育素质!D:D,"=文化艺术实践"))</f>
        <v>0</v>
      </c>
      <c r="S46" s="30">
        <f>SUMIFS(美育素质!L:L,美育素质!B:B,B46,美育素质!D:D,"=校内外文化艺术竞赛")</f>
        <v>0</v>
      </c>
      <c r="T46" s="30">
        <f t="shared" si="13"/>
        <v>0</v>
      </c>
      <c r="U46" s="30">
        <f>MAX(0,SUMIFS(劳育素质!K:K,劳育素质!B:B,B46,劳育素质!D:D,"=劳动日常考核基础分")+SUMIFS(劳育素质!K:K,劳育素质!B:B,B46,劳育素质!D:D,"=活动与卫生加减分"))</f>
        <v>1.4904</v>
      </c>
      <c r="V46" s="30">
        <f>SUMIFS(劳育素质!K:K,劳育素质!B:B,B46,劳育素质!D:D,"=志愿服务",劳育素质!F:F,"=A类+B类")</f>
        <v>1.35</v>
      </c>
      <c r="W46" s="30">
        <f>SUMIFS(劳育素质!K:K,劳育素质!B:B,B46,劳育素质!D:D,"=志愿服务",劳育素质!F:F,"=C类")</f>
        <v>0</v>
      </c>
      <c r="X46" s="30">
        <f t="shared" si="14"/>
        <v>1.35</v>
      </c>
      <c r="Y46" s="30">
        <f>SUMIFS(劳育素质!K:K,劳育素质!B:B,B46,劳育素质!D:D,"=实习实训")</f>
        <v>0</v>
      </c>
      <c r="Z46" s="30">
        <f t="shared" si="15"/>
        <v>2.8404</v>
      </c>
      <c r="AA46" s="30">
        <f>SUMIFS(创新与实践素质!L:L,创新与实践素质!B:B,B46,创新与实践素质!D:D,"=创新创业素质")</f>
        <v>0</v>
      </c>
      <c r="AB46" s="30">
        <f>SUMIFS(创新与实践素质!L:L,创新与实践素质!B:B,B46,创新与实践素质!D:D,"=水平考试")</f>
        <v>0</v>
      </c>
      <c r="AC46" s="30">
        <f>SUMIFS(创新与实践素质!L:L,创新与实践素质!B:B,B46,创新与实践素质!D:D,"=社会实践")</f>
        <v>0</v>
      </c>
      <c r="AD46" s="30">
        <f>_xlfn.MAXIFS(创新与实践素质!L:L,创新与实践素质!B:B,B46,创新与实践素质!D:D,"=社会工作能力（工作表现）",创新与实践素质!G:G,"=上学期")+_xlfn.MAXIFS(创新与实践素质!L:L,创新与实践素质!B:B,B46,创新与实践素质!D:D,"=社会工作能力（工作表现）",创新与实践素质!G:G,"=下学期")</f>
        <v>0</v>
      </c>
      <c r="AE46" s="30">
        <f t="shared" si="16"/>
        <v>0</v>
      </c>
      <c r="AF46" s="30">
        <f t="shared" si="17"/>
        <v>61.194525</v>
      </c>
    </row>
    <row r="47" spans="1:32">
      <c r="A47" s="14" t="s">
        <v>50</v>
      </c>
      <c r="B47" s="14" t="s">
        <v>51</v>
      </c>
      <c r="C47" s="14"/>
      <c r="D47" s="30">
        <f>SUMIFS(德育素质!H:H,德育素质!B:B,B47,德育素质!D:D,"=基本评定分")</f>
        <v>5.28</v>
      </c>
      <c r="E47" s="30">
        <f>MIN(2,SUMIFS(德育素质!H:H,德育素质!A:A,A47,德育素质!D:D,"=集体评定等级分",德育素质!E:E,"=班级考评等级")+SUMIFS(德育素质!H:H,德育素质!B:B,B47,德育素质!D:D,"=集体评定等级分"))</f>
        <v>1</v>
      </c>
      <c r="F47" s="30">
        <f>MIN(2,SUMIFS(德育素质!H:H,德育素质!B:B,B47,德育素质!D:D,"=社会责任记实分"))</f>
        <v>0</v>
      </c>
      <c r="G47" s="30">
        <f>SUMIFS(德育素质!H:H,德育素质!B:B,B47,德育素质!D:D,"=违纪违规扣分")</f>
        <v>0</v>
      </c>
      <c r="H47" s="30">
        <f>SUMIFS(德育素质!H:H,德育素质!B:B,B47,德育素质!D:D,"=荣誉称号加分")</f>
        <v>0</v>
      </c>
      <c r="I47" s="30">
        <f t="shared" si="9"/>
        <v>1</v>
      </c>
      <c r="J47" s="30">
        <f t="shared" si="10"/>
        <v>6.28</v>
      </c>
      <c r="K47" s="30">
        <f>(VLOOKUP(B47,智育素质!B:D,3,0)*10+50)*0.6</f>
        <v>43.848</v>
      </c>
      <c r="L47" s="30">
        <f>SUMIFS(体育素质!J:J,体育素质!B:B,B47,体育素质!D:D,"=体育课程成绩",体育素质!E:E,"=体育成绩")/40</f>
        <v>3.315</v>
      </c>
      <c r="M47" s="30">
        <f>SUMIFS(体育素质!L:L,体育素质!B:B,B47,体育素质!D:D,"=校内外体育竞赛")</f>
        <v>0</v>
      </c>
      <c r="N47" s="30">
        <f>SUMIFS(体育素质!L:L,体育素质!B:B,B47,体育素质!D:D,"=校内外体育活动",体育素质!E:E,"=早锻炼")</f>
        <v>0</v>
      </c>
      <c r="O47" s="30">
        <f>SUMIFS(体育素质!L:L,体育素质!B:B,B47,体育素质!D:D,"=校内外体育活动",体育素质!E:E,"=校园跑")</f>
        <v>0.626875</v>
      </c>
      <c r="P47" s="30">
        <f t="shared" si="11"/>
        <v>0.626875</v>
      </c>
      <c r="Q47" s="30">
        <f t="shared" si="12"/>
        <v>3.941875</v>
      </c>
      <c r="R47" s="30">
        <f>MIN(0.5,SUMIFS(美育素质!L:L,美育素质!B:B,B47,美育素质!D:D,"=文化艺术实践"))</f>
        <v>0</v>
      </c>
      <c r="S47" s="30">
        <f>SUMIFS(美育素质!L:L,美育素质!B:B,B47,美育素质!D:D,"=校内外文化艺术竞赛")</f>
        <v>0</v>
      </c>
      <c r="T47" s="30">
        <f t="shared" si="13"/>
        <v>0</v>
      </c>
      <c r="U47" s="30">
        <f>MAX(0,SUMIFS(劳育素质!K:K,劳育素质!B:B,B47,劳育素质!D:D,"=劳动日常考核基础分")+SUMIFS(劳育素质!K:K,劳育素质!B:B,B47,劳育素质!D:D,"=活动与卫生加减分"))</f>
        <v>1.435</v>
      </c>
      <c r="V47" s="30">
        <f>SUMIFS(劳育素质!K:K,劳育素质!B:B,B47,劳育素质!D:D,"=志愿服务",劳育素质!F:F,"=A类+B类")</f>
        <v>0</v>
      </c>
      <c r="W47" s="30">
        <f>SUMIFS(劳育素质!K:K,劳育素质!B:B,B47,劳育素质!D:D,"=志愿服务",劳育素质!F:F,"=C类")</f>
        <v>0</v>
      </c>
      <c r="X47" s="30">
        <f t="shared" si="14"/>
        <v>0</v>
      </c>
      <c r="Y47" s="30">
        <f>SUMIFS(劳育素质!K:K,劳育素质!B:B,B47,劳育素质!D:D,"=实习实训")</f>
        <v>0</v>
      </c>
      <c r="Z47" s="30">
        <f t="shared" si="15"/>
        <v>1.435</v>
      </c>
      <c r="AA47" s="30">
        <f>SUMIFS(创新与实践素质!L:L,创新与实践素质!B:B,B47,创新与实践素质!D:D,"=创新创业素质")</f>
        <v>0</v>
      </c>
      <c r="AB47" s="30">
        <f>SUMIFS(创新与实践素质!L:L,创新与实践素质!B:B,B47,创新与实践素质!D:D,"=水平考试")</f>
        <v>0</v>
      </c>
      <c r="AC47" s="30">
        <f>SUMIFS(创新与实践素质!L:L,创新与实践素质!B:B,B47,创新与实践素质!D:D,"=社会实践")</f>
        <v>0</v>
      </c>
      <c r="AD47" s="30">
        <f>_xlfn.MAXIFS(创新与实践素质!L:L,创新与实践素质!B:B,B47,创新与实践素质!D:D,"=社会工作能力（工作表现）",创新与实践素质!G:G,"=上学期")+_xlfn.MAXIFS(创新与实践素质!L:L,创新与实践素质!B:B,B47,创新与实践素质!D:D,"=社会工作能力（工作表现）",创新与实践素质!G:G,"=下学期")</f>
        <v>0</v>
      </c>
      <c r="AE47" s="30">
        <f t="shared" si="16"/>
        <v>0</v>
      </c>
      <c r="AF47" s="30">
        <f t="shared" si="17"/>
        <v>55.504875</v>
      </c>
    </row>
    <row r="48" spans="1:32">
      <c r="A48" s="14" t="s">
        <v>50</v>
      </c>
      <c r="B48" s="14" t="s">
        <v>52</v>
      </c>
      <c r="C48" s="14"/>
      <c r="D48" s="30">
        <f>SUMIFS(德育素质!H:H,德育素质!B:B,B48,德育素质!D:D,"=基本评定分")</f>
        <v>5.28</v>
      </c>
      <c r="E48" s="30">
        <f>MIN(2,SUMIFS(德育素质!H:H,德育素质!A:A,A48,德育素质!D:D,"=集体评定等级分",德育素质!E:E,"=班级考评等级")+SUMIFS(德育素质!H:H,德育素质!B:B,B48,德育素质!D:D,"=集体评定等级分"))</f>
        <v>1</v>
      </c>
      <c r="F48" s="30">
        <f>MIN(2,SUMIFS(德育素质!H:H,德育素质!B:B,B48,德育素质!D:D,"=社会责任记实分"))</f>
        <v>0</v>
      </c>
      <c r="G48" s="30">
        <f>SUMIFS(德育素质!H:H,德育素质!B:B,B48,德育素质!D:D,"=违纪违规扣分")</f>
        <v>0</v>
      </c>
      <c r="H48" s="30">
        <f>SUMIFS(德育素质!H:H,德育素质!B:B,B48,德育素质!D:D,"=荣誉称号加分")</f>
        <v>0</v>
      </c>
      <c r="I48" s="30">
        <f t="shared" si="9"/>
        <v>1</v>
      </c>
      <c r="J48" s="30">
        <f t="shared" si="10"/>
        <v>6.28</v>
      </c>
      <c r="K48" s="30">
        <f>(VLOOKUP(B48,智育素质!B:D,3,0)*10+50)*0.6</f>
        <v>48.612</v>
      </c>
      <c r="L48" s="30">
        <f>SUMIFS(体育素质!J:J,体育素质!B:B,B48,体育素质!D:D,"=体育课程成绩",体育素质!E:E,"=体育成绩")/40</f>
        <v>3.56</v>
      </c>
      <c r="M48" s="30">
        <f>SUMIFS(体育素质!L:L,体育素质!B:B,B48,体育素质!D:D,"=校内外体育竞赛")</f>
        <v>0</v>
      </c>
      <c r="N48" s="30">
        <f>SUMIFS(体育素质!L:L,体育素质!B:B,B48,体育素质!D:D,"=校内外体育活动",体育素质!E:E,"=早锻炼")</f>
        <v>0</v>
      </c>
      <c r="O48" s="30">
        <f>SUMIFS(体育素质!L:L,体育素质!B:B,B48,体育素质!D:D,"=校内外体育活动",体育素质!E:E,"=校园跑")</f>
        <v>0.638229166666667</v>
      </c>
      <c r="P48" s="30">
        <f t="shared" si="11"/>
        <v>0.638229166666667</v>
      </c>
      <c r="Q48" s="30">
        <f t="shared" si="12"/>
        <v>4.19822916666667</v>
      </c>
      <c r="R48" s="30">
        <f>MIN(0.5,SUMIFS(美育素质!L:L,美育素质!B:B,B48,美育素质!D:D,"=文化艺术实践"))</f>
        <v>0</v>
      </c>
      <c r="S48" s="30">
        <f>SUMIFS(美育素质!L:L,美育素质!B:B,B48,美育素质!D:D,"=校内外文化艺术竞赛")</f>
        <v>0</v>
      </c>
      <c r="T48" s="30">
        <f t="shared" si="13"/>
        <v>0</v>
      </c>
      <c r="U48" s="30">
        <f>MAX(0,SUMIFS(劳育素质!K:K,劳育素质!B:B,B48,劳育素质!D:D,"=劳动日常考核基础分")+SUMIFS(劳育素质!K:K,劳育素质!B:B,B48,劳育素质!D:D,"=活动与卫生加减分"))</f>
        <v>1.3665</v>
      </c>
      <c r="V48" s="30">
        <f>SUMIFS(劳育素质!K:K,劳育素质!B:B,B48,劳育素质!D:D,"=志愿服务",劳育素质!F:F,"=A类+B类")</f>
        <v>0</v>
      </c>
      <c r="W48" s="30">
        <f>SUMIFS(劳育素质!K:K,劳育素质!B:B,B48,劳育素质!D:D,"=志愿服务",劳育素质!F:F,"=C类")</f>
        <v>0</v>
      </c>
      <c r="X48" s="30">
        <f t="shared" si="14"/>
        <v>0</v>
      </c>
      <c r="Y48" s="30">
        <f>SUMIFS(劳育素质!K:K,劳育素质!B:B,B48,劳育素质!D:D,"=实习实训")</f>
        <v>0</v>
      </c>
      <c r="Z48" s="30">
        <f t="shared" si="15"/>
        <v>1.3665</v>
      </c>
      <c r="AA48" s="30">
        <f>SUMIFS(创新与实践素质!L:L,创新与实践素质!B:B,B48,创新与实践素质!D:D,"=创新创业素质")</f>
        <v>0</v>
      </c>
      <c r="AB48" s="30">
        <f>SUMIFS(创新与实践素质!L:L,创新与实践素质!B:B,B48,创新与实践素质!D:D,"=水平考试")</f>
        <v>0</v>
      </c>
      <c r="AC48" s="30">
        <f>SUMIFS(创新与实践素质!L:L,创新与实践素质!B:B,B48,创新与实践素质!D:D,"=社会实践")</f>
        <v>0</v>
      </c>
      <c r="AD48" s="30">
        <f>_xlfn.MAXIFS(创新与实践素质!L:L,创新与实践素质!B:B,B48,创新与实践素质!D:D,"=社会工作能力（工作表现）",创新与实践素质!G:G,"=上学期")+_xlfn.MAXIFS(创新与实践素质!L:L,创新与实践素质!B:B,B48,创新与实践素质!D:D,"=社会工作能力（工作表现）",创新与实践素质!G:G,"=下学期")</f>
        <v>0</v>
      </c>
      <c r="AE48" s="30">
        <f t="shared" si="16"/>
        <v>0</v>
      </c>
      <c r="AF48" s="30">
        <f t="shared" si="17"/>
        <v>60.4567291666667</v>
      </c>
    </row>
    <row r="49" spans="1:32">
      <c r="A49" s="14" t="s">
        <v>50</v>
      </c>
      <c r="B49" s="14" t="s">
        <v>53</v>
      </c>
      <c r="C49" s="14"/>
      <c r="D49" s="30">
        <f>SUMIFS(德育素质!H:H,德育素质!B:B,B49,德育素质!D:D,"=基本评定分")</f>
        <v>5.28</v>
      </c>
      <c r="E49" s="30">
        <f>MIN(2,SUMIFS(德育素质!H:H,德育素质!A:A,A49,德育素质!D:D,"=集体评定等级分",德育素质!E:E,"=班级考评等级")+SUMIFS(德育素质!H:H,德育素质!B:B,B49,德育素质!D:D,"=集体评定等级分"))</f>
        <v>1</v>
      </c>
      <c r="F49" s="30">
        <f>MIN(2,SUMIFS(德育素质!H:H,德育素质!B:B,B49,德育素质!D:D,"=社会责任记实分"))</f>
        <v>0</v>
      </c>
      <c r="G49" s="30">
        <f>SUMIFS(德育素质!H:H,德育素质!B:B,B49,德育素质!D:D,"=违纪违规扣分")</f>
        <v>0</v>
      </c>
      <c r="H49" s="30">
        <f>SUMIFS(德育素质!H:H,德育素质!B:B,B49,德育素质!D:D,"=荣誉称号加分")</f>
        <v>0</v>
      </c>
      <c r="I49" s="30">
        <f t="shared" ref="I49:I80" si="18">MIN(4,E49+F49+G49+H49)</f>
        <v>1</v>
      </c>
      <c r="J49" s="30">
        <f t="shared" ref="J49:J80" si="19">D49+I49</f>
        <v>6.28</v>
      </c>
      <c r="K49" s="30">
        <f>(VLOOKUP(B49,智育素质!B:D,3,0)*10+50)*0.6</f>
        <v>52.626</v>
      </c>
      <c r="L49" s="30">
        <f>SUMIFS(体育素质!J:J,体育素质!B:B,B49,体育素质!D:D,"=体育课程成绩",体育素质!E:E,"=体育成绩")/40</f>
        <v>3.845</v>
      </c>
      <c r="M49" s="30">
        <f>SUMIFS(体育素质!L:L,体育素质!B:B,B49,体育素质!D:D,"=校内外体育竞赛")</f>
        <v>0</v>
      </c>
      <c r="N49" s="30">
        <f>SUMIFS(体育素质!L:L,体育素质!B:B,B49,体育素质!D:D,"=校内外体育活动",体育素质!E:E,"=早锻炼")</f>
        <v>0</v>
      </c>
      <c r="O49" s="30">
        <f>SUMIFS(体育素质!L:L,体育素质!B:B,B49,体育素质!D:D,"=校内外体育活动",体育素质!E:E,"=校园跑")</f>
        <v>1</v>
      </c>
      <c r="P49" s="30">
        <f t="shared" ref="P49:P80" si="20">MIN(3,M49+N49+O49)</f>
        <v>1</v>
      </c>
      <c r="Q49" s="30">
        <f t="shared" ref="Q49:Q80" si="21">MIN(8,P49+L49)</f>
        <v>4.845</v>
      </c>
      <c r="R49" s="30">
        <f>MIN(0.5,SUMIFS(美育素质!L:L,美育素质!B:B,B49,美育素质!D:D,"=文化艺术实践"))</f>
        <v>0</v>
      </c>
      <c r="S49" s="30">
        <f>SUMIFS(美育素质!L:L,美育素质!B:B,B49,美育素质!D:D,"=校内外文化艺术竞赛")</f>
        <v>0</v>
      </c>
      <c r="T49" s="30">
        <f t="shared" ref="T49:T80" si="22">MIN(5,S49+R49)</f>
        <v>0</v>
      </c>
      <c r="U49" s="30">
        <f>MAX(0,SUMIFS(劳育素质!K:K,劳育素质!B:B,B49,劳育素质!D:D,"=劳动日常考核基础分")+SUMIFS(劳育素质!K:K,劳育素质!B:B,B49,劳育素质!D:D,"=活动与卫生加减分"))</f>
        <v>1.51944444444445</v>
      </c>
      <c r="V49" s="30">
        <f>SUMIFS(劳育素质!K:K,劳育素质!B:B,B49,劳育素质!D:D,"=志愿服务",劳育素质!F:F,"=A类+B类")</f>
        <v>0</v>
      </c>
      <c r="W49" s="30">
        <f>SUMIFS(劳育素质!K:K,劳育素质!B:B,B49,劳育素质!D:D,"=志愿服务",劳育素质!F:F,"=C类")</f>
        <v>0</v>
      </c>
      <c r="X49" s="30">
        <f t="shared" ref="X49:X80" si="23">MIN(4,V49+W49)</f>
        <v>0</v>
      </c>
      <c r="Y49" s="30">
        <f>SUMIFS(劳育素质!K:K,劳育素质!B:B,B49,劳育素质!D:D,"=实习实训")</f>
        <v>0</v>
      </c>
      <c r="Z49" s="30">
        <f t="shared" ref="Z49:Z80" si="24">MIN(5,U49+X49+Y49)</f>
        <v>1.51944444444445</v>
      </c>
      <c r="AA49" s="30">
        <f>SUMIFS(创新与实践素质!L:L,创新与实践素质!B:B,B49,创新与实践素质!D:D,"=创新创业素质")</f>
        <v>0</v>
      </c>
      <c r="AB49" s="30">
        <f>SUMIFS(创新与实践素质!L:L,创新与实践素质!B:B,B49,创新与实践素质!D:D,"=水平考试")</f>
        <v>0</v>
      </c>
      <c r="AC49" s="30">
        <f>SUMIFS(创新与实践素质!L:L,创新与实践素质!B:B,B49,创新与实践素质!D:D,"=社会实践")</f>
        <v>0</v>
      </c>
      <c r="AD49" s="30">
        <f>_xlfn.MAXIFS(创新与实践素质!L:L,创新与实践素质!B:B,B49,创新与实践素质!D:D,"=社会工作能力（工作表现）",创新与实践素质!G:G,"=上学期")+_xlfn.MAXIFS(创新与实践素质!L:L,创新与实践素质!B:B,B49,创新与实践素质!D:D,"=社会工作能力（工作表现）",创新与实践素质!G:G,"=下学期")</f>
        <v>0</v>
      </c>
      <c r="AE49" s="30">
        <f t="shared" ref="AE49:AE80" si="25">MIN(12,AA49+AB49+AC49+AD49)</f>
        <v>0</v>
      </c>
      <c r="AF49" s="30">
        <f t="shared" ref="AF49:AF80" si="26">AE49+Z49+T49+Q49+K49+J49</f>
        <v>65.2704444444445</v>
      </c>
    </row>
    <row r="50" spans="1:32">
      <c r="A50" s="14" t="s">
        <v>50</v>
      </c>
      <c r="B50" s="14" t="s">
        <v>54</v>
      </c>
      <c r="C50" s="14"/>
      <c r="D50" s="30">
        <f>SUMIFS(德育素质!H:H,德育素质!B:B,B50,德育素质!D:D,"=基本评定分")</f>
        <v>6</v>
      </c>
      <c r="E50" s="30">
        <f>MIN(2,SUMIFS(德育素质!H:H,德育素质!A:A,A50,德育素质!D:D,"=集体评定等级分",德育素质!E:E,"=班级考评等级")+SUMIFS(德育素质!H:H,德育素质!B:B,B50,德育素质!D:D,"=集体评定等级分"))</f>
        <v>1</v>
      </c>
      <c r="F50" s="30">
        <f>MIN(2,SUMIFS(德育素质!H:H,德育素质!B:B,B50,德育素质!D:D,"=社会责任记实分"))</f>
        <v>0</v>
      </c>
      <c r="G50" s="30">
        <f>SUMIFS(德育素质!H:H,德育素质!B:B,B50,德育素质!D:D,"=违纪违规扣分")</f>
        <v>0</v>
      </c>
      <c r="H50" s="30">
        <f>SUMIFS(德育素质!H:H,德育素质!B:B,B50,德育素质!D:D,"=荣誉称号加分")</f>
        <v>0</v>
      </c>
      <c r="I50" s="30">
        <f t="shared" si="18"/>
        <v>1</v>
      </c>
      <c r="J50" s="30">
        <f t="shared" si="19"/>
        <v>7</v>
      </c>
      <c r="K50" s="30">
        <f>(VLOOKUP(B50,智育素质!B:D,3,0)*10+50)*0.6</f>
        <v>53.004</v>
      </c>
      <c r="L50" s="30">
        <f>SUMIFS(体育素质!J:J,体育素质!B:B,B50,体育素质!D:D,"=体育课程成绩",体育素质!E:E,"=体育成绩")/40</f>
        <v>4.425</v>
      </c>
      <c r="M50" s="30">
        <f>SUMIFS(体育素质!L:L,体育素质!B:B,B50,体育素质!D:D,"=校内外体育竞赛")</f>
        <v>32</v>
      </c>
      <c r="N50" s="30">
        <f>SUMIFS(体育素质!L:L,体育素质!B:B,B50,体育素质!D:D,"=校内外体育活动",体育素质!E:E,"=早锻炼")</f>
        <v>0</v>
      </c>
      <c r="O50" s="30">
        <f>SUMIFS(体育素质!L:L,体育素质!B:B,B50,体育素质!D:D,"=校内外体育活动",体育素质!E:E,"=校园跑")</f>
        <v>1</v>
      </c>
      <c r="P50" s="30">
        <f t="shared" si="20"/>
        <v>3</v>
      </c>
      <c r="Q50" s="30">
        <f t="shared" si="21"/>
        <v>7.425</v>
      </c>
      <c r="R50" s="30">
        <f>MIN(0.5,SUMIFS(美育素质!L:L,美育素质!B:B,B50,美育素质!D:D,"=文化艺术实践"))</f>
        <v>0</v>
      </c>
      <c r="S50" s="30">
        <f>SUMIFS(美育素质!L:L,美育素质!B:B,B50,美育素质!D:D,"=校内外文化艺术竞赛")</f>
        <v>0</v>
      </c>
      <c r="T50" s="30">
        <f t="shared" si="22"/>
        <v>0</v>
      </c>
      <c r="U50" s="30">
        <f>MAX(0,SUMIFS(劳育素质!K:K,劳育素质!B:B,B50,劳育素质!D:D,"=劳动日常考核基础分")+SUMIFS(劳育素质!K:K,劳育素质!B:B,B50,劳育素质!D:D,"=活动与卫生加减分"))</f>
        <v>1.51944444444445</v>
      </c>
      <c r="V50" s="30">
        <f>SUMIFS(劳育素质!K:K,劳育素质!B:B,B50,劳育素质!D:D,"=志愿服务",劳育素质!F:F,"=A类+B类")</f>
        <v>0</v>
      </c>
      <c r="W50" s="30">
        <f>SUMIFS(劳育素质!K:K,劳育素质!B:B,B50,劳育素质!D:D,"=志愿服务",劳育素质!F:F,"=C类")</f>
        <v>0</v>
      </c>
      <c r="X50" s="30">
        <f t="shared" si="23"/>
        <v>0</v>
      </c>
      <c r="Y50" s="30">
        <f>SUMIFS(劳育素质!K:K,劳育素质!B:B,B50,劳育素质!D:D,"=实习实训")</f>
        <v>0</v>
      </c>
      <c r="Z50" s="30">
        <f t="shared" si="24"/>
        <v>1.51944444444445</v>
      </c>
      <c r="AA50" s="30">
        <f>SUMIFS(创新与实践素质!L:L,创新与实践素质!B:B,B50,创新与实践素质!D:D,"=创新创业素质")</f>
        <v>2.25</v>
      </c>
      <c r="AB50" s="30">
        <f>SUMIFS(创新与实践素质!L:L,创新与实践素质!B:B,B50,创新与实践素质!D:D,"=水平考试")</f>
        <v>1</v>
      </c>
      <c r="AC50" s="30">
        <f>SUMIFS(创新与实践素质!L:L,创新与实践素质!B:B,B50,创新与实践素质!D:D,"=社会实践")</f>
        <v>0</v>
      </c>
      <c r="AD50" s="30">
        <f>_xlfn.MAXIFS(创新与实践素质!L:L,创新与实践素质!B:B,B50,创新与实践素质!D:D,"=社会工作能力（工作表现）",创新与实践素质!G:G,"=上学期")+_xlfn.MAXIFS(创新与实践素质!L:L,创新与实践素质!B:B,B50,创新与实践素质!D:D,"=社会工作能力（工作表现）",创新与实践素质!G:G,"=下学期")</f>
        <v>0</v>
      </c>
      <c r="AE50" s="30">
        <f t="shared" si="25"/>
        <v>3.25</v>
      </c>
      <c r="AF50" s="30">
        <f t="shared" si="26"/>
        <v>72.1984444444444</v>
      </c>
    </row>
    <row r="51" spans="1:32">
      <c r="A51" s="14" t="s">
        <v>50</v>
      </c>
      <c r="B51" s="14" t="s">
        <v>55</v>
      </c>
      <c r="C51" s="14"/>
      <c r="D51" s="30">
        <f>SUMIFS(德育素质!H:H,德育素质!B:B,B51,德育素质!D:D,"=基本评定分")</f>
        <v>6</v>
      </c>
      <c r="E51" s="30">
        <f>MIN(2,SUMIFS(德育素质!H:H,德育素质!A:A,A51,德育素质!D:D,"=集体评定等级分",德育素质!E:E,"=班级考评等级")+SUMIFS(德育素质!H:H,德育素质!B:B,B51,德育素质!D:D,"=集体评定等级分"))</f>
        <v>1</v>
      </c>
      <c r="F51" s="30">
        <f>MIN(2,SUMIFS(德育素质!H:H,德育素质!B:B,B51,德育素质!D:D,"=社会责任记实分"))</f>
        <v>0</v>
      </c>
      <c r="G51" s="30">
        <f>SUMIFS(德育素质!H:H,德育素质!B:B,B51,德育素质!D:D,"=违纪违规扣分")</f>
        <v>0</v>
      </c>
      <c r="H51" s="30">
        <f>SUMIFS(德育素质!H:H,德育素质!B:B,B51,德育素质!D:D,"=荣誉称号加分")</f>
        <v>0</v>
      </c>
      <c r="I51" s="30">
        <f t="shared" si="18"/>
        <v>1</v>
      </c>
      <c r="J51" s="30">
        <f t="shared" si="19"/>
        <v>7</v>
      </c>
      <c r="K51" s="30">
        <f>(VLOOKUP(B51,智育素质!B:D,3,0)*10+50)*0.6</f>
        <v>49.758</v>
      </c>
      <c r="L51" s="30">
        <f>SUMIFS(体育素质!J:J,体育素质!B:B,B51,体育素质!D:D,"=体育课程成绩",体育素质!E:E,"=体育成绩")/40</f>
        <v>3.81</v>
      </c>
      <c r="M51" s="30">
        <f>SUMIFS(体育素质!L:L,体育素质!B:B,B51,体育素质!D:D,"=校内外体育竞赛")</f>
        <v>33.5</v>
      </c>
      <c r="N51" s="30">
        <f>SUMIFS(体育素质!L:L,体育素质!B:B,B51,体育素质!D:D,"=校内外体育活动",体育素质!E:E,"=早锻炼")</f>
        <v>0</v>
      </c>
      <c r="O51" s="30">
        <f>SUMIFS(体育素质!L:L,体育素质!B:B,B51,体育素质!D:D,"=校内外体育活动",体育素质!E:E,"=校园跑")</f>
        <v>0.6265625</v>
      </c>
      <c r="P51" s="30">
        <f t="shared" si="20"/>
        <v>3</v>
      </c>
      <c r="Q51" s="30">
        <f t="shared" si="21"/>
        <v>6.81</v>
      </c>
      <c r="R51" s="30">
        <f>MIN(0.5,SUMIFS(美育素质!L:L,美育素质!B:B,B51,美育素质!D:D,"=文化艺术实践"))</f>
        <v>0</v>
      </c>
      <c r="S51" s="30">
        <f>SUMIFS(美育素质!L:L,美育素质!B:B,B51,美育素质!D:D,"=校内外文化艺术竞赛")</f>
        <v>0</v>
      </c>
      <c r="T51" s="30">
        <f t="shared" si="22"/>
        <v>0</v>
      </c>
      <c r="U51" s="30">
        <f>MAX(0,SUMIFS(劳育素质!K:K,劳育素质!B:B,B51,劳育素质!D:D,"=劳动日常考核基础分")+SUMIFS(劳育素质!K:K,劳育素质!B:B,B51,劳育素质!D:D,"=活动与卫生加减分"))</f>
        <v>1.52066666666667</v>
      </c>
      <c r="V51" s="30">
        <f>SUMIFS(劳育素质!K:K,劳育素质!B:B,B51,劳育素质!D:D,"=志愿服务",劳育素质!F:F,"=A类+B类")</f>
        <v>0.45</v>
      </c>
      <c r="W51" s="30">
        <f>SUMIFS(劳育素质!K:K,劳育素质!B:B,B51,劳育素质!D:D,"=志愿服务",劳育素质!F:F,"=C类")</f>
        <v>0</v>
      </c>
      <c r="X51" s="30">
        <f t="shared" si="23"/>
        <v>0.45</v>
      </c>
      <c r="Y51" s="30">
        <f>SUMIFS(劳育素质!K:K,劳育素质!B:B,B51,劳育素质!D:D,"=实习实训")</f>
        <v>0</v>
      </c>
      <c r="Z51" s="30">
        <f t="shared" si="24"/>
        <v>1.97066666666667</v>
      </c>
      <c r="AA51" s="30">
        <f>SUMIFS(创新与实践素质!L:L,创新与实践素质!B:B,B51,创新与实践素质!D:D,"=创新创业素质")</f>
        <v>0</v>
      </c>
      <c r="AB51" s="30">
        <f>SUMIFS(创新与实践素质!L:L,创新与实践素质!B:B,B51,创新与实践素质!D:D,"=水平考试")</f>
        <v>1.74</v>
      </c>
      <c r="AC51" s="30">
        <f>SUMIFS(创新与实践素质!L:L,创新与实践素质!B:B,B51,创新与实践素质!D:D,"=社会实践")</f>
        <v>0</v>
      </c>
      <c r="AD51" s="30">
        <f>_xlfn.MAXIFS(创新与实践素质!L:L,创新与实践素质!B:B,B51,创新与实践素质!D:D,"=社会工作能力（工作表现）",创新与实践素质!G:G,"=上学期")+_xlfn.MAXIFS(创新与实践素质!L:L,创新与实践素质!B:B,B51,创新与实践素质!D:D,"=社会工作能力（工作表现）",创新与实践素质!G:G,"=下学期")</f>
        <v>0</v>
      </c>
      <c r="AE51" s="30">
        <f t="shared" si="25"/>
        <v>1.74</v>
      </c>
      <c r="AF51" s="30">
        <f t="shared" si="26"/>
        <v>67.2786666666667</v>
      </c>
    </row>
    <row r="52" spans="1:32">
      <c r="A52" s="14" t="s">
        <v>50</v>
      </c>
      <c r="B52" s="14" t="s">
        <v>56</v>
      </c>
      <c r="C52" s="14"/>
      <c r="D52" s="30">
        <f>SUMIFS(德育素质!H:H,德育素质!B:B,B52,德育素质!D:D,"=基本评定分")</f>
        <v>5.28</v>
      </c>
      <c r="E52" s="30">
        <f>MIN(2,SUMIFS(德育素质!H:H,德育素质!A:A,A52,德育素质!D:D,"=集体评定等级分",德育素质!E:E,"=班级考评等级")+SUMIFS(德育素质!H:H,德育素质!B:B,B52,德育素质!D:D,"=集体评定等级分"))</f>
        <v>1</v>
      </c>
      <c r="F52" s="30">
        <f>MIN(2,SUMIFS(德育素质!H:H,德育素质!B:B,B52,德育素质!D:D,"=社会责任记实分"))</f>
        <v>0</v>
      </c>
      <c r="G52" s="30">
        <f>SUMIFS(德育素质!H:H,德育素质!B:B,B52,德育素质!D:D,"=违纪违规扣分")</f>
        <v>0</v>
      </c>
      <c r="H52" s="30">
        <f>SUMIFS(德育素质!H:H,德育素质!B:B,B52,德育素质!D:D,"=荣誉称号加分")</f>
        <v>0</v>
      </c>
      <c r="I52" s="30">
        <f t="shared" si="18"/>
        <v>1</v>
      </c>
      <c r="J52" s="30">
        <f t="shared" si="19"/>
        <v>6.28</v>
      </c>
      <c r="K52" s="30">
        <f>(VLOOKUP(B52,智育素质!B:D,3,0)*10+50)*0.6</f>
        <v>48.558</v>
      </c>
      <c r="L52" s="30">
        <f>SUMIFS(体育素质!J:J,体育素质!B:B,B52,体育素质!D:D,"=体育课程成绩",体育素质!E:E,"=体育成绩")/40</f>
        <v>3.51</v>
      </c>
      <c r="M52" s="30">
        <f>SUMIFS(体育素质!L:L,体育素质!B:B,B52,体育素质!D:D,"=校内外体育竞赛")</f>
        <v>0</v>
      </c>
      <c r="N52" s="30">
        <f>SUMIFS(体育素质!L:L,体育素质!B:B,B52,体育素质!D:D,"=校内外体育活动",体育素质!E:E,"=早锻炼")</f>
        <v>0</v>
      </c>
      <c r="O52" s="30">
        <f>SUMIFS(体育素质!L:L,体育素质!B:B,B52,体育素质!D:D,"=校内外体育活动",体育素质!E:E,"=校园跑")</f>
        <v>0.625</v>
      </c>
      <c r="P52" s="30">
        <f t="shared" si="20"/>
        <v>0.625</v>
      </c>
      <c r="Q52" s="30">
        <f t="shared" si="21"/>
        <v>4.135</v>
      </c>
      <c r="R52" s="30">
        <f>MIN(0.5,SUMIFS(美育素质!L:L,美育素质!B:B,B52,美育素质!D:D,"=文化艺术实践"))</f>
        <v>0</v>
      </c>
      <c r="S52" s="30">
        <f>SUMIFS(美育素质!L:L,美育素质!B:B,B52,美育素质!D:D,"=校内外文化艺术竞赛")</f>
        <v>0</v>
      </c>
      <c r="T52" s="30">
        <f t="shared" si="22"/>
        <v>0</v>
      </c>
      <c r="U52" s="30">
        <f>MAX(0,SUMIFS(劳育素质!K:K,劳育素质!B:B,B52,劳育素质!D:D,"=劳动日常考核基础分")+SUMIFS(劳育素质!K:K,劳育素质!B:B,B52,劳育素质!D:D,"=活动与卫生加减分"))</f>
        <v>1.4954</v>
      </c>
      <c r="V52" s="30">
        <f>SUMIFS(劳育素质!K:K,劳育素质!B:B,B52,劳育素质!D:D,"=志愿服务",劳育素质!F:F,"=A类+B类")</f>
        <v>0</v>
      </c>
      <c r="W52" s="30">
        <f>SUMIFS(劳育素质!K:K,劳育素质!B:B,B52,劳育素质!D:D,"=志愿服务",劳育素质!F:F,"=C类")</f>
        <v>0</v>
      </c>
      <c r="X52" s="30">
        <f t="shared" si="23"/>
        <v>0</v>
      </c>
      <c r="Y52" s="30">
        <f>SUMIFS(劳育素质!K:K,劳育素质!B:B,B52,劳育素质!D:D,"=实习实训")</f>
        <v>0</v>
      </c>
      <c r="Z52" s="30">
        <f t="shared" si="24"/>
        <v>1.4954</v>
      </c>
      <c r="AA52" s="30">
        <f>SUMIFS(创新与实践素质!L:L,创新与实践素质!B:B,B52,创新与实践素质!D:D,"=创新创业素质")</f>
        <v>0</v>
      </c>
      <c r="AB52" s="30">
        <f>SUMIFS(创新与实践素质!L:L,创新与实践素质!B:B,B52,创新与实践素质!D:D,"=水平考试")</f>
        <v>0</v>
      </c>
      <c r="AC52" s="30">
        <f>SUMIFS(创新与实践素质!L:L,创新与实践素质!B:B,B52,创新与实践素质!D:D,"=社会实践")</f>
        <v>0</v>
      </c>
      <c r="AD52" s="30">
        <f>_xlfn.MAXIFS(创新与实践素质!L:L,创新与实践素质!B:B,B52,创新与实践素质!D:D,"=社会工作能力（工作表现）",创新与实践素质!G:G,"=上学期")+_xlfn.MAXIFS(创新与实践素质!L:L,创新与实践素质!B:B,B52,创新与实践素质!D:D,"=社会工作能力（工作表现）",创新与实践素质!G:G,"=下学期")</f>
        <v>0</v>
      </c>
      <c r="AE52" s="30">
        <f t="shared" si="25"/>
        <v>0</v>
      </c>
      <c r="AF52" s="30">
        <f t="shared" si="26"/>
        <v>60.4684</v>
      </c>
    </row>
    <row r="53" spans="1:32">
      <c r="A53" s="14" t="s">
        <v>50</v>
      </c>
      <c r="B53" s="14" t="s">
        <v>57</v>
      </c>
      <c r="C53" s="14"/>
      <c r="D53" s="30">
        <f>SUMIFS(德育素质!H:H,德育素质!B:B,B53,德育素质!D:D,"=基本评定分")</f>
        <v>5.28</v>
      </c>
      <c r="E53" s="30">
        <f>MIN(2,SUMIFS(德育素质!H:H,德育素质!A:A,A53,德育素质!D:D,"=集体评定等级分",德育素质!E:E,"=班级考评等级")+SUMIFS(德育素质!H:H,德育素质!B:B,B53,德育素质!D:D,"=集体评定等级分"))</f>
        <v>1</v>
      </c>
      <c r="F53" s="30">
        <f>MIN(2,SUMIFS(德育素质!H:H,德育素质!B:B,B53,德育素质!D:D,"=社会责任记实分"))</f>
        <v>0</v>
      </c>
      <c r="G53" s="30">
        <f>SUMIFS(德育素质!H:H,德育素质!B:B,B53,德育素质!D:D,"=违纪违规扣分")</f>
        <v>0</v>
      </c>
      <c r="H53" s="30">
        <f>SUMIFS(德育素质!H:H,德育素质!B:B,B53,德育素质!D:D,"=荣誉称号加分")</f>
        <v>0</v>
      </c>
      <c r="I53" s="30">
        <f t="shared" si="18"/>
        <v>1</v>
      </c>
      <c r="J53" s="30">
        <f t="shared" si="19"/>
        <v>6.28</v>
      </c>
      <c r="K53" s="30">
        <f>(VLOOKUP(B53,智育素质!B:D,3,0)*10+50)*0.6</f>
        <v>46.434</v>
      </c>
      <c r="L53" s="30">
        <f>SUMIFS(体育素质!J:J,体育素质!B:B,B53,体育素质!D:D,"=体育课程成绩",体育素质!E:E,"=体育成绩")/40</f>
        <v>3.23</v>
      </c>
      <c r="M53" s="30">
        <f>SUMIFS(体育素质!L:L,体育素质!B:B,B53,体育素质!D:D,"=校内外体育竞赛")</f>
        <v>0</v>
      </c>
      <c r="N53" s="30">
        <f>SUMIFS(体育素质!L:L,体育素质!B:B,B53,体育素质!D:D,"=校内外体育活动",体育素质!E:E,"=早锻炼")</f>
        <v>0</v>
      </c>
      <c r="O53" s="30">
        <f>SUMIFS(体育素质!L:L,体育素质!B:B,B53,体育素质!D:D,"=校内外体育活动",体育素质!E:E,"=校园跑")</f>
        <v>0.625416666666667</v>
      </c>
      <c r="P53" s="30">
        <f t="shared" si="20"/>
        <v>0.625416666666667</v>
      </c>
      <c r="Q53" s="30">
        <f t="shared" si="21"/>
        <v>3.85541666666667</v>
      </c>
      <c r="R53" s="30">
        <f>MIN(0.5,SUMIFS(美育素质!L:L,美育素质!B:B,B53,美育素质!D:D,"=文化艺术实践"))</f>
        <v>0</v>
      </c>
      <c r="S53" s="30">
        <f>SUMIFS(美育素质!L:L,美育素质!B:B,B53,美育素质!D:D,"=校内外文化艺术竞赛")</f>
        <v>0</v>
      </c>
      <c r="T53" s="30">
        <f t="shared" si="22"/>
        <v>0</v>
      </c>
      <c r="U53" s="30">
        <f>MAX(0,SUMIFS(劳育素质!K:K,劳育素质!B:B,B53,劳育素质!D:D,"=劳动日常考核基础分")+SUMIFS(劳育素质!K:K,劳育素质!B:B,B53,劳育素质!D:D,"=活动与卫生加减分"))</f>
        <v>1.52066666666667</v>
      </c>
      <c r="V53" s="30">
        <f>SUMIFS(劳育素质!K:K,劳育素质!B:B,B53,劳育素质!D:D,"=志愿服务",劳育素质!F:F,"=A类+B类")</f>
        <v>0.65</v>
      </c>
      <c r="W53" s="30">
        <f>SUMIFS(劳育素质!K:K,劳育素质!B:B,B53,劳育素质!D:D,"=志愿服务",劳育素质!F:F,"=C类")</f>
        <v>0</v>
      </c>
      <c r="X53" s="30">
        <f t="shared" si="23"/>
        <v>0.65</v>
      </c>
      <c r="Y53" s="30">
        <f>SUMIFS(劳育素质!K:K,劳育素质!B:B,B53,劳育素质!D:D,"=实习实训")</f>
        <v>0</v>
      </c>
      <c r="Z53" s="30">
        <f t="shared" si="24"/>
        <v>2.17066666666667</v>
      </c>
      <c r="AA53" s="30">
        <f>SUMIFS(创新与实践素质!L:L,创新与实践素质!B:B,B53,创新与实践素质!D:D,"=创新创业素质")</f>
        <v>0</v>
      </c>
      <c r="AB53" s="30">
        <f>SUMIFS(创新与实践素质!L:L,创新与实践素质!B:B,B53,创新与实践素质!D:D,"=水平考试")</f>
        <v>0</v>
      </c>
      <c r="AC53" s="30">
        <f>SUMIFS(创新与实践素质!L:L,创新与实践素质!B:B,B53,创新与实践素质!D:D,"=社会实践")</f>
        <v>0</v>
      </c>
      <c r="AD53" s="30">
        <f>_xlfn.MAXIFS(创新与实践素质!L:L,创新与实践素质!B:B,B53,创新与实践素质!D:D,"=社会工作能力（工作表现）",创新与实践素质!G:G,"=上学期")+_xlfn.MAXIFS(创新与实践素质!L:L,创新与实践素质!B:B,B53,创新与实践素质!D:D,"=社会工作能力（工作表现）",创新与实践素质!G:G,"=下学期")</f>
        <v>0</v>
      </c>
      <c r="AE53" s="30">
        <f t="shared" si="25"/>
        <v>0</v>
      </c>
      <c r="AF53" s="30">
        <f t="shared" si="26"/>
        <v>58.7400833333333</v>
      </c>
    </row>
    <row r="54" spans="1:32">
      <c r="A54" s="14" t="s">
        <v>50</v>
      </c>
      <c r="B54" s="14" t="s">
        <v>58</v>
      </c>
      <c r="C54" s="14"/>
      <c r="D54" s="30">
        <f>SUMIFS(德育素质!H:H,德育素质!B:B,B54,德育素质!D:D,"=基本评定分")</f>
        <v>5.28</v>
      </c>
      <c r="E54" s="30">
        <f>MIN(2,SUMIFS(德育素质!H:H,德育素质!A:A,A54,德育素质!D:D,"=集体评定等级分",德育素质!E:E,"=班级考评等级")+SUMIFS(德育素质!H:H,德育素质!B:B,B54,德育素质!D:D,"=集体评定等级分"))</f>
        <v>1</v>
      </c>
      <c r="F54" s="30">
        <f>MIN(2,SUMIFS(德育素质!H:H,德育素质!B:B,B54,德育素质!D:D,"=社会责任记实分"))</f>
        <v>0</v>
      </c>
      <c r="G54" s="30">
        <f>SUMIFS(德育素质!H:H,德育素质!B:B,B54,德育素质!D:D,"=违纪违规扣分")</f>
        <v>0</v>
      </c>
      <c r="H54" s="30">
        <f>SUMIFS(德育素质!H:H,德育素质!B:B,B54,德育素质!D:D,"=荣誉称号加分")</f>
        <v>0</v>
      </c>
      <c r="I54" s="30">
        <f t="shared" si="18"/>
        <v>1</v>
      </c>
      <c r="J54" s="30">
        <f t="shared" si="19"/>
        <v>6.28</v>
      </c>
      <c r="K54" s="30">
        <f>(VLOOKUP(B54,智育素质!B:D,3,0)*10+50)*0.6</f>
        <v>45.99</v>
      </c>
      <c r="L54" s="30">
        <f>SUMIFS(体育素质!J:J,体育素质!B:B,B54,体育素质!D:D,"=体育课程成绩",体育素质!E:E,"=体育成绩")/40</f>
        <v>3.51</v>
      </c>
      <c r="M54" s="30">
        <f>SUMIFS(体育素质!L:L,体育素质!B:B,B54,体育素质!D:D,"=校内外体育竞赛")</f>
        <v>0</v>
      </c>
      <c r="N54" s="30">
        <f>SUMIFS(体育素质!L:L,体育素质!B:B,B54,体育素质!D:D,"=校内外体育活动",体育素质!E:E,"=早锻炼")</f>
        <v>0</v>
      </c>
      <c r="O54" s="30">
        <f>SUMIFS(体育素质!L:L,体育素质!B:B,B54,体育素质!D:D,"=校内外体育活动",体育素质!E:E,"=校园跑")</f>
        <v>0.625</v>
      </c>
      <c r="P54" s="30">
        <f t="shared" si="20"/>
        <v>0.625</v>
      </c>
      <c r="Q54" s="30">
        <f t="shared" si="21"/>
        <v>4.135</v>
      </c>
      <c r="R54" s="30">
        <f>MIN(0.5,SUMIFS(美育素质!L:L,美育素质!B:B,B54,美育素质!D:D,"=文化艺术实践"))</f>
        <v>0</v>
      </c>
      <c r="S54" s="30">
        <f>SUMIFS(美育素质!L:L,美育素质!B:B,B54,美育素质!D:D,"=校内外文化艺术竞赛")</f>
        <v>0</v>
      </c>
      <c r="T54" s="30">
        <f t="shared" si="22"/>
        <v>0</v>
      </c>
      <c r="U54" s="30">
        <f>MAX(0,SUMIFS(劳育素质!K:K,劳育素质!B:B,B54,劳育素质!D:D,"=劳动日常考核基础分")+SUMIFS(劳育素质!K:K,劳育素质!B:B,B54,劳育素质!D:D,"=活动与卫生加减分"))</f>
        <v>1.4227619047619</v>
      </c>
      <c r="V54" s="30">
        <f>SUMIFS(劳育素质!K:K,劳育素质!B:B,B54,劳育素质!D:D,"=志愿服务",劳育素质!F:F,"=A类+B类")</f>
        <v>0.075</v>
      </c>
      <c r="W54" s="30">
        <f>SUMIFS(劳育素质!K:K,劳育素质!B:B,B54,劳育素质!D:D,"=志愿服务",劳育素质!F:F,"=C类")</f>
        <v>0</v>
      </c>
      <c r="X54" s="30">
        <f t="shared" si="23"/>
        <v>0.075</v>
      </c>
      <c r="Y54" s="30">
        <f>SUMIFS(劳育素质!K:K,劳育素质!B:B,B54,劳育素质!D:D,"=实习实训")</f>
        <v>0</v>
      </c>
      <c r="Z54" s="30">
        <f t="shared" si="24"/>
        <v>1.4977619047619</v>
      </c>
      <c r="AA54" s="30">
        <f>SUMIFS(创新与实践素质!L:L,创新与实践素质!B:B,B54,创新与实践素质!D:D,"=创新创业素质")</f>
        <v>0</v>
      </c>
      <c r="AB54" s="30">
        <f>SUMIFS(创新与实践素质!L:L,创新与实践素质!B:B,B54,创新与实践素质!D:D,"=水平考试")</f>
        <v>0</v>
      </c>
      <c r="AC54" s="30">
        <f>SUMIFS(创新与实践素质!L:L,创新与实践素质!B:B,B54,创新与实践素质!D:D,"=社会实践")</f>
        <v>0</v>
      </c>
      <c r="AD54" s="30">
        <f>_xlfn.MAXIFS(创新与实践素质!L:L,创新与实践素质!B:B,B54,创新与实践素质!D:D,"=社会工作能力（工作表现）",创新与实践素质!G:G,"=上学期")+_xlfn.MAXIFS(创新与实践素质!L:L,创新与实践素质!B:B,B54,创新与实践素质!D:D,"=社会工作能力（工作表现）",创新与实践素质!G:G,"=下学期")</f>
        <v>0</v>
      </c>
      <c r="AE54" s="30">
        <f t="shared" si="25"/>
        <v>0</v>
      </c>
      <c r="AF54" s="30">
        <f t="shared" si="26"/>
        <v>57.9027619047619</v>
      </c>
    </row>
    <row r="55" spans="1:32">
      <c r="A55" s="14" t="s">
        <v>50</v>
      </c>
      <c r="B55" s="14" t="s">
        <v>59</v>
      </c>
      <c r="C55" s="14"/>
      <c r="D55" s="30">
        <f>SUMIFS(德育素质!H:H,德育素质!B:B,B55,德育素质!D:D,"=基本评定分")</f>
        <v>5.28</v>
      </c>
      <c r="E55" s="30">
        <f>MIN(2,SUMIFS(德育素质!H:H,德育素质!A:A,A55,德育素质!D:D,"=集体评定等级分",德育素质!E:E,"=班级考评等级")+SUMIFS(德育素质!H:H,德育素质!B:B,B55,德育素质!D:D,"=集体评定等级分"))</f>
        <v>1</v>
      </c>
      <c r="F55" s="30">
        <f>MIN(2,SUMIFS(德育素质!H:H,德育素质!B:B,B55,德育素质!D:D,"=社会责任记实分"))</f>
        <v>0</v>
      </c>
      <c r="G55" s="30">
        <f>SUMIFS(德育素质!H:H,德育素质!B:B,B55,德育素质!D:D,"=违纪违规扣分")</f>
        <v>0</v>
      </c>
      <c r="H55" s="30">
        <f>SUMIFS(德育素质!H:H,德育素质!B:B,B55,德育素质!D:D,"=荣誉称号加分")</f>
        <v>0</v>
      </c>
      <c r="I55" s="30">
        <f t="shared" si="18"/>
        <v>1</v>
      </c>
      <c r="J55" s="30">
        <f t="shared" si="19"/>
        <v>6.28</v>
      </c>
      <c r="K55" s="30">
        <f>(VLOOKUP(B55,智育素质!B:D,3,0)*10+50)*0.6</f>
        <v>45.9</v>
      </c>
      <c r="L55" s="30">
        <f>SUMIFS(体育素质!J:J,体育素质!B:B,B55,体育素质!D:D,"=体育课程成绩",体育素质!E:E,"=体育成绩")/40</f>
        <v>3.925</v>
      </c>
      <c r="M55" s="30">
        <f>SUMIFS(体育素质!L:L,体育素质!B:B,B55,体育素质!D:D,"=校内外体育竞赛")</f>
        <v>0</v>
      </c>
      <c r="N55" s="30">
        <f>SUMIFS(体育素质!L:L,体育素质!B:B,B55,体育素质!D:D,"=校内外体育活动",体育素质!E:E,"=早锻炼")</f>
        <v>0</v>
      </c>
      <c r="O55" s="30">
        <f>SUMIFS(体育素质!L:L,体育素质!B:B,B55,体育素质!D:D,"=校内外体育活动",体育素质!E:E,"=校园跑")</f>
        <v>0</v>
      </c>
      <c r="P55" s="30">
        <f t="shared" si="20"/>
        <v>0</v>
      </c>
      <c r="Q55" s="30">
        <f t="shared" si="21"/>
        <v>3.925</v>
      </c>
      <c r="R55" s="30">
        <f>MIN(0.5,SUMIFS(美育素质!L:L,美育素质!B:B,B55,美育素质!D:D,"=文化艺术实践"))</f>
        <v>0</v>
      </c>
      <c r="S55" s="30">
        <f>SUMIFS(美育素质!L:L,美育素质!B:B,B55,美育素质!D:D,"=校内外文化艺术竞赛")</f>
        <v>0</v>
      </c>
      <c r="T55" s="30">
        <f t="shared" si="22"/>
        <v>0</v>
      </c>
      <c r="U55" s="30">
        <f>MAX(0,SUMIFS(劳育素质!K:K,劳育素质!B:B,B55,劳育素质!D:D,"=劳动日常考核基础分")+SUMIFS(劳育素质!K:K,劳育素质!B:B,B55,劳育素质!D:D,"=活动与卫生加减分"))</f>
        <v>1.4227619047619</v>
      </c>
      <c r="V55" s="30">
        <f>SUMIFS(劳育素质!K:K,劳育素质!B:B,B55,劳育素质!D:D,"=志愿服务",劳育素质!F:F,"=A类+B类")</f>
        <v>0</v>
      </c>
      <c r="W55" s="30">
        <f>SUMIFS(劳育素质!K:K,劳育素质!B:B,B55,劳育素质!D:D,"=志愿服务",劳育素质!F:F,"=C类")</f>
        <v>0</v>
      </c>
      <c r="X55" s="30">
        <f t="shared" si="23"/>
        <v>0</v>
      </c>
      <c r="Y55" s="30">
        <f>SUMIFS(劳育素质!K:K,劳育素质!B:B,B55,劳育素质!D:D,"=实习实训")</f>
        <v>0</v>
      </c>
      <c r="Z55" s="30">
        <f t="shared" si="24"/>
        <v>1.4227619047619</v>
      </c>
      <c r="AA55" s="30">
        <f>SUMIFS(创新与实践素质!L:L,创新与实践素质!B:B,B55,创新与实践素质!D:D,"=创新创业素质")</f>
        <v>0</v>
      </c>
      <c r="AB55" s="30">
        <f>SUMIFS(创新与实践素质!L:L,创新与实践素质!B:B,B55,创新与实践素质!D:D,"=水平考试")</f>
        <v>0</v>
      </c>
      <c r="AC55" s="30">
        <f>SUMIFS(创新与实践素质!L:L,创新与实践素质!B:B,B55,创新与实践素质!D:D,"=社会实践")</f>
        <v>0</v>
      </c>
      <c r="AD55" s="30">
        <f>_xlfn.MAXIFS(创新与实践素质!L:L,创新与实践素质!B:B,B55,创新与实践素质!D:D,"=社会工作能力（工作表现）",创新与实践素质!G:G,"=上学期")+_xlfn.MAXIFS(创新与实践素质!L:L,创新与实践素质!B:B,B55,创新与实践素质!D:D,"=社会工作能力（工作表现）",创新与实践素质!G:G,"=下学期")</f>
        <v>0</v>
      </c>
      <c r="AE55" s="30">
        <f t="shared" si="25"/>
        <v>0</v>
      </c>
      <c r="AF55" s="30">
        <f t="shared" si="26"/>
        <v>57.5277619047619</v>
      </c>
    </row>
    <row r="56" spans="1:32">
      <c r="A56" s="14" t="s">
        <v>50</v>
      </c>
      <c r="B56" s="14" t="s">
        <v>60</v>
      </c>
      <c r="C56" s="14"/>
      <c r="D56" s="30">
        <f>SUMIFS(德育素质!H:H,德育素质!B:B,B56,德育素质!D:D,"=基本评定分")</f>
        <v>5.28</v>
      </c>
      <c r="E56" s="30">
        <f>MIN(2,SUMIFS(德育素质!H:H,德育素质!A:A,A56,德育素质!D:D,"=集体评定等级分",德育素质!E:E,"=班级考评等级")+SUMIFS(德育素质!H:H,德育素质!B:B,B56,德育素质!D:D,"=集体评定等级分"))</f>
        <v>1</v>
      </c>
      <c r="F56" s="30">
        <f>MIN(2,SUMIFS(德育素质!H:H,德育素质!B:B,B56,德育素质!D:D,"=社会责任记实分"))</f>
        <v>0</v>
      </c>
      <c r="G56" s="30">
        <f>SUMIFS(德育素质!H:H,德育素质!B:B,B56,德育素质!D:D,"=违纪违规扣分")</f>
        <v>0</v>
      </c>
      <c r="H56" s="30">
        <f>SUMIFS(德育素质!H:H,德育素质!B:B,B56,德育素质!D:D,"=荣誉称号加分")</f>
        <v>0</v>
      </c>
      <c r="I56" s="30">
        <f t="shared" si="18"/>
        <v>1</v>
      </c>
      <c r="J56" s="30">
        <f t="shared" si="19"/>
        <v>6.28</v>
      </c>
      <c r="K56" s="30">
        <f>(VLOOKUP(B56,智育素质!B:D,3,0)*10+50)*0.6</f>
        <v>49.77</v>
      </c>
      <c r="L56" s="30">
        <f>SUMIFS(体育素质!J:J,体育素质!B:B,B56,体育素质!D:D,"=体育课程成绩",体育素质!E:E,"=体育成绩")/40</f>
        <v>4.12</v>
      </c>
      <c r="M56" s="30">
        <f>SUMIFS(体育素质!L:L,体育素质!B:B,B56,体育素质!D:D,"=校内外体育竞赛")</f>
        <v>0</v>
      </c>
      <c r="N56" s="30">
        <f>SUMIFS(体育素质!L:L,体育素质!B:B,B56,体育素质!D:D,"=校内外体育活动",体育素质!E:E,"=早锻炼")</f>
        <v>0</v>
      </c>
      <c r="O56" s="30">
        <f>SUMIFS(体育素质!L:L,体育素质!B:B,B56,体育素质!D:D,"=校内外体育活动",体育素质!E:E,"=校园跑")</f>
        <v>0.8125</v>
      </c>
      <c r="P56" s="30">
        <f t="shared" si="20"/>
        <v>0.8125</v>
      </c>
      <c r="Q56" s="30">
        <f t="shared" si="21"/>
        <v>4.9325</v>
      </c>
      <c r="R56" s="30">
        <f>MIN(0.5,SUMIFS(美育素质!L:L,美育素质!B:B,B56,美育素质!D:D,"=文化艺术实践"))</f>
        <v>0</v>
      </c>
      <c r="S56" s="30">
        <f>SUMIFS(美育素质!L:L,美育素质!B:B,B56,美育素质!D:D,"=校内外文化艺术竞赛")</f>
        <v>0</v>
      </c>
      <c r="T56" s="30">
        <f t="shared" si="22"/>
        <v>0</v>
      </c>
      <c r="U56" s="30">
        <f>MAX(0,SUMIFS(劳育素质!K:K,劳育素质!B:B,B56,劳育素质!D:D,"=劳动日常考核基础分")+SUMIFS(劳育素质!K:K,劳育素质!B:B,B56,劳育素质!D:D,"=活动与卫生加减分"))</f>
        <v>1.475</v>
      </c>
      <c r="V56" s="30">
        <f>SUMIFS(劳育素质!K:K,劳育素质!B:B,B56,劳育素质!D:D,"=志愿服务",劳育素质!F:F,"=A类+B类")</f>
        <v>0</v>
      </c>
      <c r="W56" s="30">
        <f>SUMIFS(劳育素质!K:K,劳育素质!B:B,B56,劳育素质!D:D,"=志愿服务",劳育素质!F:F,"=C类")</f>
        <v>0</v>
      </c>
      <c r="X56" s="30">
        <f t="shared" si="23"/>
        <v>0</v>
      </c>
      <c r="Y56" s="30">
        <f>SUMIFS(劳育素质!K:K,劳育素质!B:B,B56,劳育素质!D:D,"=实习实训")</f>
        <v>0</v>
      </c>
      <c r="Z56" s="30">
        <f t="shared" si="24"/>
        <v>1.475</v>
      </c>
      <c r="AA56" s="30">
        <f>SUMIFS(创新与实践素质!L:L,创新与实践素质!B:B,B56,创新与实践素质!D:D,"=创新创业素质")</f>
        <v>0</v>
      </c>
      <c r="AB56" s="30">
        <f>SUMIFS(创新与实践素质!L:L,创新与实践素质!B:B,B56,创新与实践素质!D:D,"=水平考试")</f>
        <v>0</v>
      </c>
      <c r="AC56" s="30">
        <f>SUMIFS(创新与实践素质!L:L,创新与实践素质!B:B,B56,创新与实践素质!D:D,"=社会实践")</f>
        <v>0</v>
      </c>
      <c r="AD56" s="30">
        <f>_xlfn.MAXIFS(创新与实践素质!L:L,创新与实践素质!B:B,B56,创新与实践素质!D:D,"=社会工作能力（工作表现）",创新与实践素质!G:G,"=上学期")+_xlfn.MAXIFS(创新与实践素质!L:L,创新与实践素质!B:B,B56,创新与实践素质!D:D,"=社会工作能力（工作表现）",创新与实践素质!G:G,"=下学期")</f>
        <v>0</v>
      </c>
      <c r="AE56" s="30">
        <f t="shared" si="25"/>
        <v>0</v>
      </c>
      <c r="AF56" s="30">
        <f t="shared" si="26"/>
        <v>62.4575</v>
      </c>
    </row>
    <row r="57" spans="1:32">
      <c r="A57" s="14" t="s">
        <v>50</v>
      </c>
      <c r="B57" s="14" t="s">
        <v>61</v>
      </c>
      <c r="C57" s="14"/>
      <c r="D57" s="30">
        <f>SUMIFS(德育素质!H:H,德育素质!B:B,B57,德育素质!D:D,"=基本评定分")</f>
        <v>5.28</v>
      </c>
      <c r="E57" s="30">
        <f>MIN(2,SUMIFS(德育素质!H:H,德育素质!A:A,A57,德育素质!D:D,"=集体评定等级分",德育素质!E:E,"=班级考评等级")+SUMIFS(德育素质!H:H,德育素质!B:B,B57,德育素质!D:D,"=集体评定等级分"))</f>
        <v>1</v>
      </c>
      <c r="F57" s="30">
        <f>MIN(2,SUMIFS(德育素质!H:H,德育素质!B:B,B57,德育素质!D:D,"=社会责任记实分"))</f>
        <v>0</v>
      </c>
      <c r="G57" s="30">
        <f>SUMIFS(德育素质!H:H,德育素质!B:B,B57,德育素质!D:D,"=违纪违规扣分")</f>
        <v>0</v>
      </c>
      <c r="H57" s="30">
        <f>SUMIFS(德育素质!H:H,德育素质!B:B,B57,德育素质!D:D,"=荣誉称号加分")</f>
        <v>0</v>
      </c>
      <c r="I57" s="30">
        <f t="shared" si="18"/>
        <v>1</v>
      </c>
      <c r="J57" s="30">
        <f t="shared" si="19"/>
        <v>6.28</v>
      </c>
      <c r="K57" s="30">
        <f>(VLOOKUP(B57,智育素质!B:D,3,0)*10+50)*0.6</f>
        <v>45.654</v>
      </c>
      <c r="L57" s="30">
        <f>SUMIFS(体育素质!J:J,体育素质!B:B,B57,体育素质!D:D,"=体育课程成绩",体育素质!E:E,"=体育成绩")/40</f>
        <v>4.43</v>
      </c>
      <c r="M57" s="30">
        <f>SUMIFS(体育素质!L:L,体育素质!B:B,B57,体育素质!D:D,"=校内外体育竞赛")</f>
        <v>0</v>
      </c>
      <c r="N57" s="30">
        <f>SUMIFS(体育素质!L:L,体育素质!B:B,B57,体育素质!D:D,"=校内外体育活动",体育素质!E:E,"=早锻炼")</f>
        <v>0</v>
      </c>
      <c r="O57" s="30">
        <f>SUMIFS(体育素质!L:L,体育素质!B:B,B57,体育素质!D:D,"=校内外体育活动",体育素质!E:E,"=校园跑")</f>
        <v>0.8125</v>
      </c>
      <c r="P57" s="30">
        <f t="shared" si="20"/>
        <v>0.8125</v>
      </c>
      <c r="Q57" s="30">
        <f t="shared" si="21"/>
        <v>5.2425</v>
      </c>
      <c r="R57" s="30">
        <f>MIN(0.5,SUMIFS(美育素质!L:L,美育素质!B:B,B57,美育素质!D:D,"=文化艺术实践"))</f>
        <v>0</v>
      </c>
      <c r="S57" s="30">
        <f>SUMIFS(美育素质!L:L,美育素质!B:B,B57,美育素质!D:D,"=校内外文化艺术竞赛")</f>
        <v>0</v>
      </c>
      <c r="T57" s="30">
        <f t="shared" si="22"/>
        <v>0</v>
      </c>
      <c r="U57" s="30">
        <f>MAX(0,SUMIFS(劳育素质!K:K,劳育素质!B:B,B57,劳育素质!D:D,"=劳动日常考核基础分")+SUMIFS(劳育素质!K:K,劳育素质!B:B,B57,劳育素质!D:D,"=活动与卫生加减分"))</f>
        <v>1.44477777777778</v>
      </c>
      <c r="V57" s="30">
        <f>SUMIFS(劳育素质!K:K,劳育素质!B:B,B57,劳育素质!D:D,"=志愿服务",劳育素质!F:F,"=A类+B类")</f>
        <v>0</v>
      </c>
      <c r="W57" s="30">
        <f>SUMIFS(劳育素质!K:K,劳育素质!B:B,B57,劳育素质!D:D,"=志愿服务",劳育素质!F:F,"=C类")</f>
        <v>0</v>
      </c>
      <c r="X57" s="30">
        <f t="shared" si="23"/>
        <v>0</v>
      </c>
      <c r="Y57" s="30">
        <f>SUMIFS(劳育素质!K:K,劳育素质!B:B,B57,劳育素质!D:D,"=实习实训")</f>
        <v>0</v>
      </c>
      <c r="Z57" s="30">
        <f t="shared" si="24"/>
        <v>1.44477777777778</v>
      </c>
      <c r="AA57" s="30">
        <f>SUMIFS(创新与实践素质!L:L,创新与实践素质!B:B,B57,创新与实践素质!D:D,"=创新创业素质")</f>
        <v>0</v>
      </c>
      <c r="AB57" s="30">
        <f>SUMIFS(创新与实践素质!L:L,创新与实践素质!B:B,B57,创新与实践素质!D:D,"=水平考试")</f>
        <v>0</v>
      </c>
      <c r="AC57" s="30">
        <f>SUMIFS(创新与实践素质!L:L,创新与实践素质!B:B,B57,创新与实践素质!D:D,"=社会实践")</f>
        <v>0</v>
      </c>
      <c r="AD57" s="30">
        <f>_xlfn.MAXIFS(创新与实践素质!L:L,创新与实践素质!B:B,B57,创新与实践素质!D:D,"=社会工作能力（工作表现）",创新与实践素质!G:G,"=上学期")+_xlfn.MAXIFS(创新与实践素质!L:L,创新与实践素质!B:B,B57,创新与实践素质!D:D,"=社会工作能力（工作表现）",创新与实践素质!G:G,"=下学期")</f>
        <v>0</v>
      </c>
      <c r="AE57" s="30">
        <f t="shared" si="25"/>
        <v>0</v>
      </c>
      <c r="AF57" s="30">
        <f t="shared" si="26"/>
        <v>58.6212777777778</v>
      </c>
    </row>
    <row r="58" spans="1:32">
      <c r="A58" s="14" t="s">
        <v>50</v>
      </c>
      <c r="B58" s="14" t="s">
        <v>62</v>
      </c>
      <c r="C58" s="14"/>
      <c r="D58" s="30">
        <f>SUMIFS(德育素质!H:H,德育素质!B:B,B58,德育素质!D:D,"=基本评定分")</f>
        <v>6</v>
      </c>
      <c r="E58" s="30">
        <f>MIN(2,SUMIFS(德育素质!H:H,德育素质!A:A,A58,德育素质!D:D,"=集体评定等级分",德育素质!E:E,"=班级考评等级")+SUMIFS(德育素质!H:H,德育素质!B:B,B58,德育素质!D:D,"=集体评定等级分"))</f>
        <v>1</v>
      </c>
      <c r="F58" s="30">
        <f>MIN(2,SUMIFS(德育素质!H:H,德育素质!B:B,B58,德育素质!D:D,"=社会责任记实分"))</f>
        <v>0</v>
      </c>
      <c r="G58" s="30">
        <f>SUMIFS(德育素质!H:H,德育素质!B:B,B58,德育素质!D:D,"=违纪违规扣分")</f>
        <v>0</v>
      </c>
      <c r="H58" s="30">
        <f>SUMIFS(德育素质!H:H,德育素质!B:B,B58,德育素质!D:D,"=荣誉称号加分")</f>
        <v>0</v>
      </c>
      <c r="I58" s="30">
        <f t="shared" si="18"/>
        <v>1</v>
      </c>
      <c r="J58" s="30">
        <f t="shared" si="19"/>
        <v>7</v>
      </c>
      <c r="K58" s="30">
        <f>(VLOOKUP(B58,智育素质!B:D,3,0)*10+50)*0.6</f>
        <v>53.646</v>
      </c>
      <c r="L58" s="30">
        <f>SUMIFS(体育素质!J:J,体育素质!B:B,B58,体育素质!D:D,"=体育课程成绩",体育素质!E:E,"=体育成绩")/40</f>
        <v>3.91</v>
      </c>
      <c r="M58" s="30">
        <f>SUMIFS(体育素质!L:L,体育素质!B:B,B58,体育素质!D:D,"=校内外体育竞赛")</f>
        <v>0</v>
      </c>
      <c r="N58" s="30">
        <f>SUMIFS(体育素质!L:L,体育素质!B:B,B58,体育素质!D:D,"=校内外体育活动",体育素质!E:E,"=早锻炼")</f>
        <v>0</v>
      </c>
      <c r="O58" s="30">
        <f>SUMIFS(体育素质!L:L,体育素质!B:B,B58,体育素质!D:D,"=校内外体育活动",体育素质!E:E,"=校园跑")</f>
        <v>1</v>
      </c>
      <c r="P58" s="30">
        <f t="shared" si="20"/>
        <v>1</v>
      </c>
      <c r="Q58" s="30">
        <f t="shared" si="21"/>
        <v>4.91</v>
      </c>
      <c r="R58" s="30">
        <f>MIN(0.5,SUMIFS(美育素质!L:L,美育素质!B:B,B58,美育素质!D:D,"=文化艺术实践"))</f>
        <v>0</v>
      </c>
      <c r="S58" s="30">
        <f>SUMIFS(美育素质!L:L,美育素质!B:B,B58,美育素质!D:D,"=校内外文化艺术竞赛")</f>
        <v>0</v>
      </c>
      <c r="T58" s="30">
        <f t="shared" si="22"/>
        <v>0</v>
      </c>
      <c r="U58" s="30">
        <f>MAX(0,SUMIFS(劳育素质!K:K,劳育素质!B:B,B58,劳育素质!D:D,"=劳动日常考核基础分")+SUMIFS(劳育素质!K:K,劳育素质!B:B,B58,劳育素质!D:D,"=活动与卫生加减分"))</f>
        <v>1.4576</v>
      </c>
      <c r="V58" s="30">
        <f>SUMIFS(劳育素质!K:K,劳育素质!B:B,B58,劳育素质!D:D,"=志愿服务",劳育素质!F:F,"=A类+B类")</f>
        <v>1.975</v>
      </c>
      <c r="W58" s="30">
        <f>SUMIFS(劳育素质!K:K,劳育素质!B:B,B58,劳育素质!D:D,"=志愿服务",劳育素质!F:F,"=C类")</f>
        <v>0</v>
      </c>
      <c r="X58" s="30">
        <f t="shared" si="23"/>
        <v>1.975</v>
      </c>
      <c r="Y58" s="30">
        <f>SUMIFS(劳育素质!K:K,劳育素质!B:B,B58,劳育素质!D:D,"=实习实训")</f>
        <v>0</v>
      </c>
      <c r="Z58" s="30">
        <f t="shared" si="24"/>
        <v>3.4326</v>
      </c>
      <c r="AA58" s="30">
        <f>SUMIFS(创新与实践素质!L:L,创新与实践素质!B:B,B58,创新与实践素质!D:D,"=创新创业素质")</f>
        <v>11.65</v>
      </c>
      <c r="AB58" s="30">
        <f>SUMIFS(创新与实践素质!L:L,创新与实践素质!B:B,B58,创新与实践素质!D:D,"=水平考试")</f>
        <v>0</v>
      </c>
      <c r="AC58" s="30">
        <f>SUMIFS(创新与实践素质!L:L,创新与实践素质!B:B,B58,创新与实践素质!D:D,"=社会实践")</f>
        <v>0</v>
      </c>
      <c r="AD58" s="30">
        <f>_xlfn.MAXIFS(创新与实践素质!L:L,创新与实践素质!B:B,B58,创新与实践素质!D:D,"=社会工作能力（工作表现）",创新与实践素质!G:G,"=上学期")+_xlfn.MAXIFS(创新与实践素质!L:L,创新与实践素质!B:B,B58,创新与实践素质!D:D,"=社会工作能力（工作表现）",创新与实践素质!G:G,"=下学期")</f>
        <v>0</v>
      </c>
      <c r="AE58" s="30">
        <f t="shared" si="25"/>
        <v>11.65</v>
      </c>
      <c r="AF58" s="30">
        <f t="shared" si="26"/>
        <v>80.6386</v>
      </c>
    </row>
    <row r="59" spans="1:32">
      <c r="A59" s="14" t="s">
        <v>50</v>
      </c>
      <c r="B59" s="14" t="s">
        <v>63</v>
      </c>
      <c r="C59" s="14"/>
      <c r="D59" s="30">
        <f>SUMIFS(德育素质!H:H,德育素质!B:B,B59,德育素质!D:D,"=基本评定分")</f>
        <v>5.28</v>
      </c>
      <c r="E59" s="30">
        <f>MIN(2,SUMIFS(德育素质!H:H,德育素质!A:A,A59,德育素质!D:D,"=集体评定等级分",德育素质!E:E,"=班级考评等级")+SUMIFS(德育素质!H:H,德育素质!B:B,B59,德育素质!D:D,"=集体评定等级分"))</f>
        <v>1</v>
      </c>
      <c r="F59" s="30">
        <f>MIN(2,SUMIFS(德育素质!H:H,德育素质!B:B,B59,德育素质!D:D,"=社会责任记实分"))</f>
        <v>0</v>
      </c>
      <c r="G59" s="30">
        <f>SUMIFS(德育素质!H:H,德育素质!B:B,B59,德育素质!D:D,"=违纪违规扣分")</f>
        <v>0</v>
      </c>
      <c r="H59" s="30">
        <f>SUMIFS(德育素质!H:H,德育素质!B:B,B59,德育素质!D:D,"=荣誉称号加分")</f>
        <v>0</v>
      </c>
      <c r="I59" s="30">
        <f t="shared" si="18"/>
        <v>1</v>
      </c>
      <c r="J59" s="30">
        <f t="shared" si="19"/>
        <v>6.28</v>
      </c>
      <c r="K59" s="30">
        <f>(VLOOKUP(B59,智育素质!B:D,3,0)*10+50)*0.6</f>
        <v>33.432</v>
      </c>
      <c r="L59" s="30">
        <f>SUMIFS(体育素质!J:J,体育素质!B:B,B59,体育素质!D:D,"=体育课程成绩",体育素质!E:E,"=体育成绩")/40</f>
        <v>2.925</v>
      </c>
      <c r="M59" s="30">
        <f>SUMIFS(体育素质!L:L,体育素质!B:B,B59,体育素质!D:D,"=校内外体育竞赛")</f>
        <v>0</v>
      </c>
      <c r="N59" s="30">
        <f>SUMIFS(体育素质!L:L,体育素质!B:B,B59,体育素质!D:D,"=校内外体育活动",体育素质!E:E,"=早锻炼")</f>
        <v>0</v>
      </c>
      <c r="O59" s="30">
        <f>SUMIFS(体育素质!L:L,体育素质!B:B,B59,体育素质!D:D,"=校内外体育活动",体育素质!E:E,"=校园跑")</f>
        <v>0</v>
      </c>
      <c r="P59" s="30">
        <f t="shared" si="20"/>
        <v>0</v>
      </c>
      <c r="Q59" s="30">
        <f t="shared" si="21"/>
        <v>2.925</v>
      </c>
      <c r="R59" s="30">
        <f>MIN(0.5,SUMIFS(美育素质!L:L,美育素质!B:B,B59,美育素质!D:D,"=文化艺术实践"))</f>
        <v>0</v>
      </c>
      <c r="S59" s="30">
        <f>SUMIFS(美育素质!L:L,美育素质!B:B,B59,美育素质!D:D,"=校内外文化艺术竞赛")</f>
        <v>0</v>
      </c>
      <c r="T59" s="30">
        <f t="shared" si="22"/>
        <v>0</v>
      </c>
      <c r="U59" s="30">
        <f>MAX(0,SUMIFS(劳育素质!K:K,劳育素质!B:B,B59,劳育素质!D:D,"=劳动日常考核基础分")+SUMIFS(劳育素质!K:K,劳育素质!B:B,B59,劳育素质!D:D,"=活动与卫生加减分"))</f>
        <v>1.38793333333333</v>
      </c>
      <c r="V59" s="30">
        <f>SUMIFS(劳育素质!K:K,劳育素质!B:B,B59,劳育素质!D:D,"=志愿服务",劳育素质!F:F,"=A类+B类")</f>
        <v>0</v>
      </c>
      <c r="W59" s="30">
        <f>SUMIFS(劳育素质!K:K,劳育素质!B:B,B59,劳育素质!D:D,"=志愿服务",劳育素质!F:F,"=C类")</f>
        <v>0</v>
      </c>
      <c r="X59" s="30">
        <f t="shared" si="23"/>
        <v>0</v>
      </c>
      <c r="Y59" s="30">
        <f>SUMIFS(劳育素质!K:K,劳育素质!B:B,B59,劳育素质!D:D,"=实习实训")</f>
        <v>0</v>
      </c>
      <c r="Z59" s="30">
        <f t="shared" si="24"/>
        <v>1.38793333333333</v>
      </c>
      <c r="AA59" s="30">
        <f>SUMIFS(创新与实践素质!L:L,创新与实践素质!B:B,B59,创新与实践素质!D:D,"=创新创业素质")</f>
        <v>0</v>
      </c>
      <c r="AB59" s="30">
        <f>SUMIFS(创新与实践素质!L:L,创新与实践素质!B:B,B59,创新与实践素质!D:D,"=水平考试")</f>
        <v>0</v>
      </c>
      <c r="AC59" s="30">
        <f>SUMIFS(创新与实践素质!L:L,创新与实践素质!B:B,B59,创新与实践素质!D:D,"=社会实践")</f>
        <v>0</v>
      </c>
      <c r="AD59" s="30">
        <f>_xlfn.MAXIFS(创新与实践素质!L:L,创新与实践素质!B:B,B59,创新与实践素质!D:D,"=社会工作能力（工作表现）",创新与实践素质!G:G,"=上学期")+_xlfn.MAXIFS(创新与实践素质!L:L,创新与实践素质!B:B,B59,创新与实践素质!D:D,"=社会工作能力（工作表现）",创新与实践素质!G:G,"=下学期")</f>
        <v>0</v>
      </c>
      <c r="AE59" s="30">
        <f t="shared" si="25"/>
        <v>0</v>
      </c>
      <c r="AF59" s="30">
        <f t="shared" si="26"/>
        <v>44.0249333333333</v>
      </c>
    </row>
    <row r="60" spans="1:32">
      <c r="A60" s="14" t="s">
        <v>50</v>
      </c>
      <c r="B60" s="14" t="s">
        <v>64</v>
      </c>
      <c r="C60" s="14"/>
      <c r="D60" s="30">
        <f>SUMIFS(德育素质!H:H,德育素质!B:B,B60,德育素质!D:D,"=基本评定分")</f>
        <v>5.28</v>
      </c>
      <c r="E60" s="30">
        <f>MIN(2,SUMIFS(德育素质!H:H,德育素质!A:A,A60,德育素质!D:D,"=集体评定等级分",德育素质!E:E,"=班级考评等级")+SUMIFS(德育素质!H:H,德育素质!B:B,B60,德育素质!D:D,"=集体评定等级分"))</f>
        <v>1</v>
      </c>
      <c r="F60" s="30">
        <f>MIN(2,SUMIFS(德育素质!H:H,德育素质!B:B,B60,德育素质!D:D,"=社会责任记实分"))</f>
        <v>0</v>
      </c>
      <c r="G60" s="30">
        <f>SUMIFS(德育素质!H:H,德育素质!B:B,B60,德育素质!D:D,"=违纪违规扣分")</f>
        <v>0</v>
      </c>
      <c r="H60" s="30">
        <f>SUMIFS(德育素质!H:H,德育素质!B:B,B60,德育素质!D:D,"=荣誉称号加分")</f>
        <v>0</v>
      </c>
      <c r="I60" s="30">
        <f t="shared" si="18"/>
        <v>1</v>
      </c>
      <c r="J60" s="30">
        <f t="shared" si="19"/>
        <v>6.28</v>
      </c>
      <c r="K60" s="30">
        <f>(VLOOKUP(B60,智育素质!B:D,3,0)*10+50)*0.6</f>
        <v>51.396</v>
      </c>
      <c r="L60" s="30">
        <f>SUMIFS(体育素质!J:J,体育素质!B:B,B60,体育素质!D:D,"=体育课程成绩",体育素质!E:E,"=体育成绩")/40</f>
        <v>3.235</v>
      </c>
      <c r="M60" s="30">
        <f>SUMIFS(体育素质!L:L,体育素质!B:B,B60,体育素质!D:D,"=校内外体育竞赛")</f>
        <v>0</v>
      </c>
      <c r="N60" s="30">
        <f>SUMIFS(体育素质!L:L,体育素质!B:B,B60,体育素质!D:D,"=校内外体育活动",体育素质!E:E,"=早锻炼")</f>
        <v>0</v>
      </c>
      <c r="O60" s="30">
        <f>SUMIFS(体育素质!L:L,体育素质!B:B,B60,体育素质!D:D,"=校内外体育活动",体育素质!E:E,"=校园跑")</f>
        <v>0.625</v>
      </c>
      <c r="P60" s="30">
        <f t="shared" si="20"/>
        <v>0.625</v>
      </c>
      <c r="Q60" s="30">
        <f t="shared" si="21"/>
        <v>3.86</v>
      </c>
      <c r="R60" s="30">
        <f>MIN(0.5,SUMIFS(美育素质!L:L,美育素质!B:B,B60,美育素质!D:D,"=文化艺术实践"))</f>
        <v>0</v>
      </c>
      <c r="S60" s="30">
        <f>SUMIFS(美育素质!L:L,美育素质!B:B,B60,美育素质!D:D,"=校内外文化艺术竞赛")</f>
        <v>0</v>
      </c>
      <c r="T60" s="30">
        <f t="shared" si="22"/>
        <v>0</v>
      </c>
      <c r="U60" s="30">
        <f>MAX(0,SUMIFS(劳育素质!K:K,劳育素质!B:B,B60,劳育素质!D:D,"=劳动日常考核基础分")+SUMIFS(劳育素质!K:K,劳育素质!B:B,B60,劳育素质!D:D,"=活动与卫生加减分"))</f>
        <v>1.4954</v>
      </c>
      <c r="V60" s="30">
        <f>SUMIFS(劳育素质!K:K,劳育素质!B:B,B60,劳育素质!D:D,"=志愿服务",劳育素质!F:F,"=A类+B类")</f>
        <v>0</v>
      </c>
      <c r="W60" s="30">
        <f>SUMIFS(劳育素质!K:K,劳育素质!B:B,B60,劳育素质!D:D,"=志愿服务",劳育素质!F:F,"=C类")</f>
        <v>0</v>
      </c>
      <c r="X60" s="30">
        <f t="shared" si="23"/>
        <v>0</v>
      </c>
      <c r="Y60" s="30">
        <f>SUMIFS(劳育素质!K:K,劳育素质!B:B,B60,劳育素质!D:D,"=实习实训")</f>
        <v>0</v>
      </c>
      <c r="Z60" s="30">
        <f t="shared" si="24"/>
        <v>1.4954</v>
      </c>
      <c r="AA60" s="30">
        <f>SUMIFS(创新与实践素质!L:L,创新与实践素质!B:B,B60,创新与实践素质!D:D,"=创新创业素质")</f>
        <v>0</v>
      </c>
      <c r="AB60" s="30">
        <f>SUMIFS(创新与实践素质!L:L,创新与实践素质!B:B,B60,创新与实践素质!D:D,"=水平考试")</f>
        <v>0</v>
      </c>
      <c r="AC60" s="30">
        <f>SUMIFS(创新与实践素质!L:L,创新与实践素质!B:B,B60,创新与实践素质!D:D,"=社会实践")</f>
        <v>0</v>
      </c>
      <c r="AD60" s="30">
        <f>_xlfn.MAXIFS(创新与实践素质!L:L,创新与实践素质!B:B,B60,创新与实践素质!D:D,"=社会工作能力（工作表现）",创新与实践素质!G:G,"=上学期")+_xlfn.MAXIFS(创新与实践素质!L:L,创新与实践素质!B:B,B60,创新与实践素质!D:D,"=社会工作能力（工作表现）",创新与实践素质!G:G,"=下学期")</f>
        <v>0</v>
      </c>
      <c r="AE60" s="30">
        <f t="shared" si="25"/>
        <v>0</v>
      </c>
      <c r="AF60" s="30">
        <f t="shared" si="26"/>
        <v>63.0314</v>
      </c>
    </row>
    <row r="61" spans="1:32">
      <c r="A61" s="14" t="s">
        <v>50</v>
      </c>
      <c r="B61" s="14" t="s">
        <v>65</v>
      </c>
      <c r="C61" s="14"/>
      <c r="D61" s="30">
        <f>SUMIFS(德育素质!H:H,德育素质!B:B,B61,德育素质!D:D,"=基本评定分")</f>
        <v>5.28</v>
      </c>
      <c r="E61" s="30">
        <f>MIN(2,SUMIFS(德育素质!H:H,德育素质!A:A,A61,德育素质!D:D,"=集体评定等级分",德育素质!E:E,"=班级考评等级")+SUMIFS(德育素质!H:H,德育素质!B:B,B61,德育素质!D:D,"=集体评定等级分"))</f>
        <v>1</v>
      </c>
      <c r="F61" s="30">
        <f>MIN(2,SUMIFS(德育素质!H:H,德育素质!B:B,B61,德育素质!D:D,"=社会责任记实分"))</f>
        <v>0</v>
      </c>
      <c r="G61" s="30">
        <f>SUMIFS(德育素质!H:H,德育素质!B:B,B61,德育素质!D:D,"=违纪违规扣分")</f>
        <v>0</v>
      </c>
      <c r="H61" s="30">
        <f>SUMIFS(德育素质!H:H,德育素质!B:B,B61,德育素质!D:D,"=荣誉称号加分")</f>
        <v>0</v>
      </c>
      <c r="I61" s="30">
        <f t="shared" si="18"/>
        <v>1</v>
      </c>
      <c r="J61" s="30">
        <f t="shared" si="19"/>
        <v>6.28</v>
      </c>
      <c r="K61" s="30">
        <f>(VLOOKUP(B61,智育素质!B:D,3,0)*10+50)*0.6</f>
        <v>50.028</v>
      </c>
      <c r="L61" s="30">
        <f>SUMIFS(体育素质!J:J,体育素质!B:B,B61,体育素质!D:D,"=体育课程成绩",体育素质!E:E,"=体育成绩")/40</f>
        <v>3.44</v>
      </c>
      <c r="M61" s="30">
        <f>SUMIFS(体育素质!L:L,体育素质!B:B,B61,体育素质!D:D,"=校内外体育竞赛")</f>
        <v>0</v>
      </c>
      <c r="N61" s="30">
        <f>SUMIFS(体育素质!L:L,体育素质!B:B,B61,体育素质!D:D,"=校内外体育活动",体育素质!E:E,"=早锻炼")</f>
        <v>0</v>
      </c>
      <c r="O61" s="30">
        <f>SUMIFS(体育素质!L:L,体育素质!B:B,B61,体育素质!D:D,"=校内外体育活动",体育素质!E:E,"=校园跑")</f>
        <v>0.625052083333333</v>
      </c>
      <c r="P61" s="30">
        <f t="shared" si="20"/>
        <v>0.625052083333333</v>
      </c>
      <c r="Q61" s="30">
        <f t="shared" si="21"/>
        <v>4.06505208333333</v>
      </c>
      <c r="R61" s="30">
        <f>MIN(0.5,SUMIFS(美育素质!L:L,美育素质!B:B,B61,美育素质!D:D,"=文化艺术实践"))</f>
        <v>0</v>
      </c>
      <c r="S61" s="30">
        <f>SUMIFS(美育素质!L:L,美育素质!B:B,B61,美育素质!D:D,"=校内外文化艺术竞赛")</f>
        <v>0</v>
      </c>
      <c r="T61" s="30">
        <f t="shared" si="22"/>
        <v>0</v>
      </c>
      <c r="U61" s="30">
        <f>MAX(0,SUMIFS(劳育素质!K:K,劳育素质!B:B,B61,劳育素质!D:D,"=劳动日常考核基础分")+SUMIFS(劳育素质!K:K,劳育素质!B:B,B61,劳育素质!D:D,"=活动与卫生加减分"))</f>
        <v>1.3894</v>
      </c>
      <c r="V61" s="30">
        <f>SUMIFS(劳育素质!K:K,劳育素质!B:B,B61,劳育素质!D:D,"=志愿服务",劳育素质!F:F,"=A类+B类")</f>
        <v>0</v>
      </c>
      <c r="W61" s="30">
        <f>SUMIFS(劳育素质!K:K,劳育素质!B:B,B61,劳育素质!D:D,"=志愿服务",劳育素质!F:F,"=C类")</f>
        <v>0</v>
      </c>
      <c r="X61" s="30">
        <f t="shared" si="23"/>
        <v>0</v>
      </c>
      <c r="Y61" s="30">
        <f>SUMIFS(劳育素质!K:K,劳育素质!B:B,B61,劳育素质!D:D,"=实习实训")</f>
        <v>0</v>
      </c>
      <c r="Z61" s="30">
        <f t="shared" si="24"/>
        <v>1.3894</v>
      </c>
      <c r="AA61" s="30">
        <f>SUMIFS(创新与实践素质!L:L,创新与实践素质!B:B,B61,创新与实践素质!D:D,"=创新创业素质")</f>
        <v>0</v>
      </c>
      <c r="AB61" s="30">
        <f>SUMIFS(创新与实践素质!L:L,创新与实践素质!B:B,B61,创新与实践素质!D:D,"=水平考试")</f>
        <v>0</v>
      </c>
      <c r="AC61" s="30">
        <f>SUMIFS(创新与实践素质!L:L,创新与实践素质!B:B,B61,创新与实践素质!D:D,"=社会实践")</f>
        <v>0</v>
      </c>
      <c r="AD61" s="30">
        <f>_xlfn.MAXIFS(创新与实践素质!L:L,创新与实践素质!B:B,B61,创新与实践素质!D:D,"=社会工作能力（工作表现）",创新与实践素质!G:G,"=上学期")+_xlfn.MAXIFS(创新与实践素质!L:L,创新与实践素质!B:B,B61,创新与实践素质!D:D,"=社会工作能力（工作表现）",创新与实践素质!G:G,"=下学期")</f>
        <v>0</v>
      </c>
      <c r="AE61" s="30">
        <f t="shared" si="25"/>
        <v>0</v>
      </c>
      <c r="AF61" s="30">
        <f t="shared" si="26"/>
        <v>61.7624520833333</v>
      </c>
    </row>
    <row r="62" spans="1:32">
      <c r="A62" s="14" t="s">
        <v>50</v>
      </c>
      <c r="B62" s="14" t="s">
        <v>66</v>
      </c>
      <c r="C62" s="14"/>
      <c r="D62" s="30">
        <f>SUMIFS(德育素质!H:H,德育素质!B:B,B62,德育素质!D:D,"=基本评定分")</f>
        <v>6</v>
      </c>
      <c r="E62" s="30">
        <f>MIN(2,SUMIFS(德育素质!H:H,德育素质!A:A,A62,德育素质!D:D,"=集体评定等级分",德育素质!E:E,"=班级考评等级")+SUMIFS(德育素质!H:H,德育素质!B:B,B62,德育素质!D:D,"=集体评定等级分"))</f>
        <v>1</v>
      </c>
      <c r="F62" s="30">
        <f>MIN(2,SUMIFS(德育素质!H:H,德育素质!B:B,B62,德育素质!D:D,"=社会责任记实分"))</f>
        <v>0</v>
      </c>
      <c r="G62" s="30">
        <f>SUMIFS(德育素质!H:H,德育素质!B:B,B62,德育素质!D:D,"=违纪违规扣分")</f>
        <v>0</v>
      </c>
      <c r="H62" s="30">
        <f>SUMIFS(德育素质!H:H,德育素质!B:B,B62,德育素质!D:D,"=荣誉称号加分")</f>
        <v>0</v>
      </c>
      <c r="I62" s="30">
        <f t="shared" si="18"/>
        <v>1</v>
      </c>
      <c r="J62" s="30">
        <f t="shared" si="19"/>
        <v>7</v>
      </c>
      <c r="K62" s="30">
        <f>(VLOOKUP(B62,智育素质!B:D,3,0)*10+50)*0.6</f>
        <v>49.926</v>
      </c>
      <c r="L62" s="30">
        <f>SUMIFS(体育素质!J:J,体育素质!B:B,B62,体育素质!D:D,"=体育课程成绩",体育素质!E:E,"=体育成绩")/40</f>
        <v>3.535</v>
      </c>
      <c r="M62" s="30">
        <f>SUMIFS(体育素质!L:L,体育素质!B:B,B62,体育素质!D:D,"=校内外体育竞赛")</f>
        <v>0</v>
      </c>
      <c r="N62" s="30">
        <f>SUMIFS(体育素质!L:L,体育素质!B:B,B62,体育素质!D:D,"=校内外体育活动",体育素质!E:E,"=早锻炼")</f>
        <v>0</v>
      </c>
      <c r="O62" s="30">
        <f>SUMIFS(体育素质!L:L,体育素质!B:B,B62,体育素质!D:D,"=校内外体育活动",体育素质!E:E,"=校园跑")</f>
        <v>0.6396875</v>
      </c>
      <c r="P62" s="30">
        <f t="shared" si="20"/>
        <v>0.6396875</v>
      </c>
      <c r="Q62" s="30">
        <f t="shared" si="21"/>
        <v>4.1746875</v>
      </c>
      <c r="R62" s="30">
        <f>MIN(0.5,SUMIFS(美育素质!L:L,美育素质!B:B,B62,美育素质!D:D,"=文化艺术实践"))</f>
        <v>0</v>
      </c>
      <c r="S62" s="30">
        <f>SUMIFS(美育素质!L:L,美育素质!B:B,B62,美育素质!D:D,"=校内外文化艺术竞赛")</f>
        <v>0</v>
      </c>
      <c r="T62" s="30">
        <f t="shared" si="22"/>
        <v>0</v>
      </c>
      <c r="U62" s="30">
        <f>MAX(0,SUMIFS(劳育素质!K:K,劳育素质!B:B,B62,劳育素质!D:D,"=劳动日常考核基础分")+SUMIFS(劳育素质!K:K,劳育素质!B:B,B62,劳育素质!D:D,"=活动与卫生加减分"))</f>
        <v>1.52066666666667</v>
      </c>
      <c r="V62" s="30">
        <f>SUMIFS(劳育素质!K:K,劳育素质!B:B,B62,劳育素质!D:D,"=志愿服务",劳育素质!F:F,"=A类+B类")</f>
        <v>3</v>
      </c>
      <c r="W62" s="30">
        <f>SUMIFS(劳育素质!K:K,劳育素质!B:B,B62,劳育素质!D:D,"=志愿服务",劳育素质!F:F,"=C类")</f>
        <v>0</v>
      </c>
      <c r="X62" s="30">
        <f t="shared" si="23"/>
        <v>3</v>
      </c>
      <c r="Y62" s="30">
        <f>SUMIFS(劳育素质!K:K,劳育素质!B:B,B62,劳育素质!D:D,"=实习实训")</f>
        <v>0</v>
      </c>
      <c r="Z62" s="30">
        <f t="shared" si="24"/>
        <v>4.52066666666667</v>
      </c>
      <c r="AA62" s="30">
        <f>SUMIFS(创新与实践素质!L:L,创新与实践素质!B:B,B62,创新与实践素质!D:D,"=创新创业素质")</f>
        <v>0</v>
      </c>
      <c r="AB62" s="30">
        <f>SUMIFS(创新与实践素质!L:L,创新与实践素质!B:B,B62,创新与实践素质!D:D,"=水平考试")</f>
        <v>0</v>
      </c>
      <c r="AC62" s="30">
        <f>SUMIFS(创新与实践素质!L:L,创新与实践素质!B:B,B62,创新与实践素质!D:D,"=社会实践")</f>
        <v>0</v>
      </c>
      <c r="AD62" s="30">
        <f>_xlfn.MAXIFS(创新与实践素质!L:L,创新与实践素质!B:B,B62,创新与实践素质!D:D,"=社会工作能力（工作表现）",创新与实践素质!G:G,"=上学期")+_xlfn.MAXIFS(创新与实践素质!L:L,创新与实践素质!B:B,B62,创新与实践素质!D:D,"=社会工作能力（工作表现）",创新与实践素质!G:G,"=下学期")</f>
        <v>0.6</v>
      </c>
      <c r="AE62" s="30">
        <f t="shared" si="25"/>
        <v>0.6</v>
      </c>
      <c r="AF62" s="30">
        <f t="shared" si="26"/>
        <v>66.2213541666667</v>
      </c>
    </row>
    <row r="63" spans="1:32">
      <c r="A63" s="14" t="s">
        <v>50</v>
      </c>
      <c r="B63" s="14" t="s">
        <v>67</v>
      </c>
      <c r="C63" s="14"/>
      <c r="D63" s="30">
        <f>SUMIFS(德育素质!H:H,德育素质!B:B,B63,德育素质!D:D,"=基本评定分")</f>
        <v>6</v>
      </c>
      <c r="E63" s="30">
        <f>MIN(2,SUMIFS(德育素质!H:H,德育素质!A:A,A63,德育素质!D:D,"=集体评定等级分",德育素质!E:E,"=班级考评等级")+SUMIFS(德育素质!H:H,德育素质!B:B,B63,德育素质!D:D,"=集体评定等级分"))</f>
        <v>1</v>
      </c>
      <c r="F63" s="30">
        <f>MIN(2,SUMIFS(德育素质!H:H,德育素质!B:B,B63,德育素质!D:D,"=社会责任记实分"))</f>
        <v>0</v>
      </c>
      <c r="G63" s="30">
        <f>SUMIFS(德育素质!H:H,德育素质!B:B,B63,德育素质!D:D,"=违纪违规扣分")</f>
        <v>0</v>
      </c>
      <c r="H63" s="30">
        <f>SUMIFS(德育素质!H:H,德育素质!B:B,B63,德育素质!D:D,"=荣誉称号加分")</f>
        <v>0</v>
      </c>
      <c r="I63" s="30">
        <f t="shared" si="18"/>
        <v>1</v>
      </c>
      <c r="J63" s="30">
        <f t="shared" si="19"/>
        <v>7</v>
      </c>
      <c r="K63" s="30">
        <f>(VLOOKUP(B63,智育素质!B:D,3,0)*10+50)*0.6</f>
        <v>47.148</v>
      </c>
      <c r="L63" s="30">
        <f>SUMIFS(体育素质!J:J,体育素质!B:B,B63,体育素质!D:D,"=体育课程成绩",体育素质!E:E,"=体育成绩")/40</f>
        <v>3.85</v>
      </c>
      <c r="M63" s="30">
        <f>SUMIFS(体育素质!L:L,体育素质!B:B,B63,体育素质!D:D,"=校内外体育竞赛")</f>
        <v>0</v>
      </c>
      <c r="N63" s="30">
        <f>SUMIFS(体育素质!L:L,体育素质!B:B,B63,体育素质!D:D,"=校内外体育活动",体育素质!E:E,"=早锻炼")</f>
        <v>0</v>
      </c>
      <c r="O63" s="30">
        <f>SUMIFS(体育素质!L:L,体育素质!B:B,B63,体育素质!D:D,"=校内外体育活动",体育素质!E:E,"=校园跑")</f>
        <v>0.771927083333333</v>
      </c>
      <c r="P63" s="30">
        <f t="shared" si="20"/>
        <v>0.771927083333333</v>
      </c>
      <c r="Q63" s="30">
        <f t="shared" si="21"/>
        <v>4.62192708333333</v>
      </c>
      <c r="R63" s="30">
        <f>MIN(0.5,SUMIFS(美育素质!L:L,美育素质!B:B,B63,美育素质!D:D,"=文化艺术实践"))</f>
        <v>0</v>
      </c>
      <c r="S63" s="30">
        <f>SUMIFS(美育素质!L:L,美育素质!B:B,B63,美育素质!D:D,"=校内外文化艺术竞赛")</f>
        <v>0</v>
      </c>
      <c r="T63" s="30">
        <f t="shared" si="22"/>
        <v>0</v>
      </c>
      <c r="U63" s="30">
        <f>MAX(0,SUMIFS(劳育素质!K:K,劳育素质!B:B,B63,劳育素质!D:D,"=劳动日常考核基础分")+SUMIFS(劳育素质!K:K,劳育素质!B:B,B63,劳育素质!D:D,"=活动与卫生加减分"))</f>
        <v>1.4416</v>
      </c>
      <c r="V63" s="30">
        <f>SUMIFS(劳育素质!K:K,劳育素质!B:B,B63,劳育素质!D:D,"=志愿服务",劳育素质!F:F,"=A类+B类")</f>
        <v>0</v>
      </c>
      <c r="W63" s="30">
        <f>SUMIFS(劳育素质!K:K,劳育素质!B:B,B63,劳育素质!D:D,"=志愿服务",劳育素质!F:F,"=C类")</f>
        <v>0</v>
      </c>
      <c r="X63" s="30">
        <f t="shared" si="23"/>
        <v>0</v>
      </c>
      <c r="Y63" s="30">
        <f>SUMIFS(劳育素质!K:K,劳育素质!B:B,B63,劳育素质!D:D,"=实习实训")</f>
        <v>0</v>
      </c>
      <c r="Z63" s="30">
        <f t="shared" si="24"/>
        <v>1.4416</v>
      </c>
      <c r="AA63" s="30">
        <f>SUMIFS(创新与实践素质!L:L,创新与实践素质!B:B,B63,创新与实践素质!D:D,"=创新创业素质")</f>
        <v>0</v>
      </c>
      <c r="AB63" s="30">
        <f>SUMIFS(创新与实践素质!L:L,创新与实践素质!B:B,B63,创新与实践素质!D:D,"=水平考试")</f>
        <v>0</v>
      </c>
      <c r="AC63" s="30">
        <f>SUMIFS(创新与实践素质!L:L,创新与实践素质!B:B,B63,创新与实践素质!D:D,"=社会实践")</f>
        <v>0</v>
      </c>
      <c r="AD63" s="30">
        <f>_xlfn.MAXIFS(创新与实践素质!L:L,创新与实践素质!B:B,B63,创新与实践素质!D:D,"=社会工作能力（工作表现）",创新与实践素质!G:G,"=上学期")+_xlfn.MAXIFS(创新与实践素质!L:L,创新与实践素质!B:B,B63,创新与实践素质!D:D,"=社会工作能力（工作表现）",创新与实践素质!G:G,"=下学期")</f>
        <v>1.2</v>
      </c>
      <c r="AE63" s="30">
        <f t="shared" si="25"/>
        <v>1.2</v>
      </c>
      <c r="AF63" s="30">
        <f t="shared" si="26"/>
        <v>61.4115270833333</v>
      </c>
    </row>
    <row r="64" spans="1:32">
      <c r="A64" s="14" t="s">
        <v>50</v>
      </c>
      <c r="B64" s="14" t="s">
        <v>68</v>
      </c>
      <c r="C64" s="14"/>
      <c r="D64" s="30">
        <f>SUMIFS(德育素质!H:H,德育素质!B:B,B64,德育素质!D:D,"=基本评定分")</f>
        <v>5.28</v>
      </c>
      <c r="E64" s="30">
        <f>MIN(2,SUMIFS(德育素质!H:H,德育素质!A:A,A64,德育素质!D:D,"=集体评定等级分",德育素质!E:E,"=班级考评等级")+SUMIFS(德育素质!H:H,德育素质!B:B,B64,德育素质!D:D,"=集体评定等级分"))</f>
        <v>1</v>
      </c>
      <c r="F64" s="30">
        <f>MIN(2,SUMIFS(德育素质!H:H,德育素质!B:B,B64,德育素质!D:D,"=社会责任记实分"))</f>
        <v>0</v>
      </c>
      <c r="G64" s="30">
        <f>SUMIFS(德育素质!H:H,德育素质!B:B,B64,德育素质!D:D,"=违纪违规扣分")</f>
        <v>0</v>
      </c>
      <c r="H64" s="30">
        <f>SUMIFS(德育素质!H:H,德育素质!B:B,B64,德育素质!D:D,"=荣誉称号加分")</f>
        <v>0</v>
      </c>
      <c r="I64" s="30">
        <f t="shared" si="18"/>
        <v>1</v>
      </c>
      <c r="J64" s="30">
        <f t="shared" si="19"/>
        <v>6.28</v>
      </c>
      <c r="K64" s="30">
        <f>(VLOOKUP(B64,智育素质!B:D,3,0)*10+50)*0.6</f>
        <v>42.546</v>
      </c>
      <c r="L64" s="30">
        <f>SUMIFS(体育素质!J:J,体育素质!B:B,B64,体育素质!D:D,"=体育课程成绩",体育素质!E:E,"=体育成绩")/40</f>
        <v>3.475</v>
      </c>
      <c r="M64" s="30">
        <f>SUMIFS(体育素质!L:L,体育素质!B:B,B64,体育素质!D:D,"=校内外体育竞赛")</f>
        <v>0</v>
      </c>
      <c r="N64" s="30">
        <f>SUMIFS(体育素质!L:L,体育素质!B:B,B64,体育素质!D:D,"=校内外体育活动",体育素质!E:E,"=早锻炼")</f>
        <v>0</v>
      </c>
      <c r="O64" s="30">
        <f>SUMIFS(体育素质!L:L,体育素质!B:B,B64,体育素质!D:D,"=校内外体育活动",体育素质!E:E,"=校园跑")</f>
        <v>0.5</v>
      </c>
      <c r="P64" s="30">
        <f t="shared" si="20"/>
        <v>0.5</v>
      </c>
      <c r="Q64" s="30">
        <f t="shared" si="21"/>
        <v>3.975</v>
      </c>
      <c r="R64" s="30">
        <f>MIN(0.5,SUMIFS(美育素质!L:L,美育素质!B:B,B64,美育素质!D:D,"=文化艺术实践"))</f>
        <v>0</v>
      </c>
      <c r="S64" s="30">
        <f>SUMIFS(美育素质!L:L,美育素质!B:B,B64,美育素质!D:D,"=校内外文化艺术竞赛")</f>
        <v>0</v>
      </c>
      <c r="T64" s="30">
        <f t="shared" si="22"/>
        <v>0</v>
      </c>
      <c r="U64" s="30">
        <f>MAX(0,SUMIFS(劳育素质!K:K,劳育素质!B:B,B64,劳育素质!D:D,"=劳动日常考核基础分")+SUMIFS(劳育素质!K:K,劳育素质!B:B,B64,劳育素质!D:D,"=活动与卫生加减分"))</f>
        <v>1.42633333333333</v>
      </c>
      <c r="V64" s="30">
        <f>SUMIFS(劳育素质!K:K,劳育素质!B:B,B64,劳育素质!D:D,"=志愿服务",劳育素质!F:F,"=A类+B类")</f>
        <v>0</v>
      </c>
      <c r="W64" s="30">
        <f>SUMIFS(劳育素质!K:K,劳育素质!B:B,B64,劳育素质!D:D,"=志愿服务",劳育素质!F:F,"=C类")</f>
        <v>0</v>
      </c>
      <c r="X64" s="30">
        <f t="shared" si="23"/>
        <v>0</v>
      </c>
      <c r="Y64" s="30">
        <f>SUMIFS(劳育素质!K:K,劳育素质!B:B,B64,劳育素质!D:D,"=实习实训")</f>
        <v>0</v>
      </c>
      <c r="Z64" s="30">
        <f t="shared" si="24"/>
        <v>1.42633333333333</v>
      </c>
      <c r="AA64" s="30">
        <f>SUMIFS(创新与实践素质!L:L,创新与实践素质!B:B,B64,创新与实践素质!D:D,"=创新创业素质")</f>
        <v>0</v>
      </c>
      <c r="AB64" s="30">
        <f>SUMIFS(创新与实践素质!L:L,创新与实践素质!B:B,B64,创新与实践素质!D:D,"=水平考试")</f>
        <v>0</v>
      </c>
      <c r="AC64" s="30">
        <f>SUMIFS(创新与实践素质!L:L,创新与实践素质!B:B,B64,创新与实践素质!D:D,"=社会实践")</f>
        <v>0</v>
      </c>
      <c r="AD64" s="30">
        <f>_xlfn.MAXIFS(创新与实践素质!L:L,创新与实践素质!B:B,B64,创新与实践素质!D:D,"=社会工作能力（工作表现）",创新与实践素质!G:G,"=上学期")+_xlfn.MAXIFS(创新与实践素质!L:L,创新与实践素质!B:B,B64,创新与实践素质!D:D,"=社会工作能力（工作表现）",创新与实践素质!G:G,"=下学期")</f>
        <v>0</v>
      </c>
      <c r="AE64" s="30">
        <f t="shared" si="25"/>
        <v>0</v>
      </c>
      <c r="AF64" s="30">
        <f t="shared" si="26"/>
        <v>54.2273333333333</v>
      </c>
    </row>
    <row r="65" spans="1:32">
      <c r="A65" s="14" t="s">
        <v>50</v>
      </c>
      <c r="B65" s="14" t="s">
        <v>69</v>
      </c>
      <c r="C65" s="14"/>
      <c r="D65" s="30">
        <f>SUMIFS(德育素质!H:H,德育素质!B:B,B65,德育素质!D:D,"=基本评定分")</f>
        <v>5.28</v>
      </c>
      <c r="E65" s="30">
        <f>MIN(2,SUMIFS(德育素质!H:H,德育素质!A:A,A65,德育素质!D:D,"=集体评定等级分",德育素质!E:E,"=班级考评等级")+SUMIFS(德育素质!H:H,德育素质!B:B,B65,德育素质!D:D,"=集体评定等级分"))</f>
        <v>1</v>
      </c>
      <c r="F65" s="30">
        <f>MIN(2,SUMIFS(德育素质!H:H,德育素质!B:B,B65,德育素质!D:D,"=社会责任记实分"))</f>
        <v>0</v>
      </c>
      <c r="G65" s="30">
        <f>SUMIFS(德育素质!H:H,德育素质!B:B,B65,德育素质!D:D,"=违纪违规扣分")</f>
        <v>0</v>
      </c>
      <c r="H65" s="30">
        <f>SUMIFS(德育素质!H:H,德育素质!B:B,B65,德育素质!D:D,"=荣誉称号加分")</f>
        <v>0</v>
      </c>
      <c r="I65" s="30">
        <f t="shared" si="18"/>
        <v>1</v>
      </c>
      <c r="J65" s="30">
        <f t="shared" si="19"/>
        <v>6.28</v>
      </c>
      <c r="K65" s="30">
        <f>(VLOOKUP(B65,智育素质!B:D,3,0)*10+50)*0.6</f>
        <v>51.33</v>
      </c>
      <c r="L65" s="30">
        <f>SUMIFS(体育素质!J:J,体育素质!B:B,B65,体育素质!D:D,"=体育课程成绩",体育素质!E:E,"=体育成绩")/40</f>
        <v>3.645</v>
      </c>
      <c r="M65" s="30">
        <f>SUMIFS(体育素质!L:L,体育素质!B:B,B65,体育素质!D:D,"=校内外体育竞赛")</f>
        <v>0</v>
      </c>
      <c r="N65" s="30">
        <f>SUMIFS(体育素质!L:L,体育素质!B:B,B65,体育素质!D:D,"=校内外体育活动",体育素质!E:E,"=早锻炼")</f>
        <v>0</v>
      </c>
      <c r="O65" s="30">
        <f>SUMIFS(体育素质!L:L,体育素质!B:B,B65,体育素质!D:D,"=校内外体育活动",体育素质!E:E,"=校园跑")</f>
        <v>0.761770833333333</v>
      </c>
      <c r="P65" s="30">
        <f t="shared" si="20"/>
        <v>0.761770833333333</v>
      </c>
      <c r="Q65" s="30">
        <f t="shared" si="21"/>
        <v>4.40677083333333</v>
      </c>
      <c r="R65" s="30">
        <f>MIN(0.5,SUMIFS(美育素质!L:L,美育素质!B:B,B65,美育素质!D:D,"=文化艺术实践"))</f>
        <v>0</v>
      </c>
      <c r="S65" s="30">
        <f>SUMIFS(美育素质!L:L,美育素质!B:B,B65,美育素质!D:D,"=校内外文化艺术竞赛")</f>
        <v>0</v>
      </c>
      <c r="T65" s="30">
        <f t="shared" si="22"/>
        <v>0</v>
      </c>
      <c r="U65" s="30">
        <f>MAX(0,SUMIFS(劳育素质!K:K,劳育素质!B:B,B65,劳育素质!D:D,"=劳动日常考核基础分")+SUMIFS(劳育素质!K:K,劳育素质!B:B,B65,劳育素质!D:D,"=活动与卫生加减分"))</f>
        <v>1.42633333333333</v>
      </c>
      <c r="V65" s="30">
        <f>SUMIFS(劳育素质!K:K,劳育素质!B:B,B65,劳育素质!D:D,"=志愿服务",劳育素质!F:F,"=A类+B类")</f>
        <v>0.05</v>
      </c>
      <c r="W65" s="30">
        <f>SUMIFS(劳育素质!K:K,劳育素质!B:B,B65,劳育素质!D:D,"=志愿服务",劳育素质!F:F,"=C类")</f>
        <v>0</v>
      </c>
      <c r="X65" s="30">
        <f t="shared" si="23"/>
        <v>0.05</v>
      </c>
      <c r="Y65" s="30">
        <f>SUMIFS(劳育素质!K:K,劳育素质!B:B,B65,劳育素质!D:D,"=实习实训")</f>
        <v>0</v>
      </c>
      <c r="Z65" s="30">
        <f t="shared" si="24"/>
        <v>1.47633333333333</v>
      </c>
      <c r="AA65" s="30">
        <f>SUMIFS(创新与实践素质!L:L,创新与实践素质!B:B,B65,创新与实践素质!D:D,"=创新创业素质")</f>
        <v>0</v>
      </c>
      <c r="AB65" s="30">
        <f>SUMIFS(创新与实践素质!L:L,创新与实践素质!B:B,B65,创新与实践素质!D:D,"=水平考试")</f>
        <v>0</v>
      </c>
      <c r="AC65" s="30">
        <f>SUMIFS(创新与实践素质!L:L,创新与实践素质!B:B,B65,创新与实践素质!D:D,"=社会实践")</f>
        <v>0</v>
      </c>
      <c r="AD65" s="30">
        <f>_xlfn.MAXIFS(创新与实践素质!L:L,创新与实践素质!B:B,B65,创新与实践素质!D:D,"=社会工作能力（工作表现）",创新与实践素质!G:G,"=上学期")+_xlfn.MAXIFS(创新与实践素质!L:L,创新与实践素质!B:B,B65,创新与实践素质!D:D,"=社会工作能力（工作表现）",创新与实践素质!G:G,"=下学期")</f>
        <v>0</v>
      </c>
      <c r="AE65" s="30">
        <f t="shared" si="25"/>
        <v>0</v>
      </c>
      <c r="AF65" s="30">
        <f t="shared" si="26"/>
        <v>63.4931041666667</v>
      </c>
    </row>
    <row r="66" spans="1:32">
      <c r="A66" s="14" t="s">
        <v>50</v>
      </c>
      <c r="B66" s="14" t="s">
        <v>70</v>
      </c>
      <c r="C66" s="14"/>
      <c r="D66" s="30">
        <f>SUMIFS(德育素质!H:H,德育素质!B:B,B66,德育素质!D:D,"=基本评定分")</f>
        <v>5.28</v>
      </c>
      <c r="E66" s="30">
        <f>MIN(2,SUMIFS(德育素质!H:H,德育素质!A:A,A66,德育素质!D:D,"=集体评定等级分",德育素质!E:E,"=班级考评等级")+SUMIFS(德育素质!H:H,德育素质!B:B,B66,德育素质!D:D,"=集体评定等级分"))</f>
        <v>1</v>
      </c>
      <c r="F66" s="30">
        <f>MIN(2,SUMIFS(德育素质!H:H,德育素质!B:B,B66,德育素质!D:D,"=社会责任记实分"))</f>
        <v>0</v>
      </c>
      <c r="G66" s="30">
        <f>SUMIFS(德育素质!H:H,德育素质!B:B,B66,德育素质!D:D,"=违纪违规扣分")</f>
        <v>0</v>
      </c>
      <c r="H66" s="30">
        <f>SUMIFS(德育素质!H:H,德育素质!B:B,B66,德育素质!D:D,"=荣誉称号加分")</f>
        <v>0</v>
      </c>
      <c r="I66" s="30">
        <f t="shared" si="18"/>
        <v>1</v>
      </c>
      <c r="J66" s="30">
        <f t="shared" si="19"/>
        <v>6.28</v>
      </c>
      <c r="K66" s="30">
        <f>(VLOOKUP(B66,智育素质!B:D,3,0)*10+50)*0.6</f>
        <v>46.854</v>
      </c>
      <c r="L66" s="30">
        <f>SUMIFS(体育素质!J:J,体育素质!B:B,B66,体育素质!D:D,"=体育课程成绩",体育素质!E:E,"=体育成绩")/40</f>
        <v>3.27</v>
      </c>
      <c r="M66" s="30">
        <f>SUMIFS(体育素质!L:L,体育素质!B:B,B66,体育素质!D:D,"=校内外体育竞赛")</f>
        <v>0</v>
      </c>
      <c r="N66" s="30">
        <f>SUMIFS(体育素质!L:L,体育素质!B:B,B66,体育素质!D:D,"=校内外体育活动",体育素质!E:E,"=早锻炼")</f>
        <v>0</v>
      </c>
      <c r="O66" s="30">
        <f>SUMIFS(体育素质!L:L,体育素质!B:B,B66,体育素质!D:D,"=校内外体育活动",体育素质!E:E,"=校园跑")</f>
        <v>0.625</v>
      </c>
      <c r="P66" s="30">
        <f t="shared" si="20"/>
        <v>0.625</v>
      </c>
      <c r="Q66" s="30">
        <f t="shared" si="21"/>
        <v>3.895</v>
      </c>
      <c r="R66" s="30">
        <f>MIN(0.5,SUMIFS(美育素质!L:L,美育素质!B:B,B66,美育素质!D:D,"=文化艺术实践"))</f>
        <v>0</v>
      </c>
      <c r="S66" s="30">
        <f>SUMIFS(美育素质!L:L,美育素质!B:B,B66,美育素质!D:D,"=校内外文化艺术竞赛")</f>
        <v>0</v>
      </c>
      <c r="T66" s="30">
        <f t="shared" si="22"/>
        <v>0</v>
      </c>
      <c r="U66" s="30">
        <f>MAX(0,SUMIFS(劳育素质!K:K,劳育素质!B:B,B66,劳育素质!D:D,"=劳动日常考核基础分")+SUMIFS(劳育素质!K:K,劳育素质!B:B,B66,劳育素质!D:D,"=活动与卫生加减分"))</f>
        <v>1.4227619047619</v>
      </c>
      <c r="V66" s="30">
        <f>SUMIFS(劳育素质!K:K,劳育素质!B:B,B66,劳育素质!D:D,"=志愿服务",劳育素质!F:F,"=A类+B类")</f>
        <v>0.05</v>
      </c>
      <c r="W66" s="30">
        <f>SUMIFS(劳育素质!K:K,劳育素质!B:B,B66,劳育素质!D:D,"=志愿服务",劳育素质!F:F,"=C类")</f>
        <v>0</v>
      </c>
      <c r="X66" s="30">
        <f t="shared" si="23"/>
        <v>0.05</v>
      </c>
      <c r="Y66" s="30">
        <f>SUMIFS(劳育素质!K:K,劳育素质!B:B,B66,劳育素质!D:D,"=实习实训")</f>
        <v>0</v>
      </c>
      <c r="Z66" s="30">
        <f t="shared" si="24"/>
        <v>1.4727619047619</v>
      </c>
      <c r="AA66" s="30">
        <f>SUMIFS(创新与实践素质!L:L,创新与实践素质!B:B,B66,创新与实践素质!D:D,"=创新创业素质")</f>
        <v>0</v>
      </c>
      <c r="AB66" s="30">
        <f>SUMIFS(创新与实践素质!L:L,创新与实践素质!B:B,B66,创新与实践素质!D:D,"=水平考试")</f>
        <v>0</v>
      </c>
      <c r="AC66" s="30">
        <f>SUMIFS(创新与实践素质!L:L,创新与实践素质!B:B,B66,创新与实践素质!D:D,"=社会实践")</f>
        <v>0</v>
      </c>
      <c r="AD66" s="30">
        <f>_xlfn.MAXIFS(创新与实践素质!L:L,创新与实践素质!B:B,B66,创新与实践素质!D:D,"=社会工作能力（工作表现）",创新与实践素质!G:G,"=上学期")+_xlfn.MAXIFS(创新与实践素质!L:L,创新与实践素质!B:B,B66,创新与实践素质!D:D,"=社会工作能力（工作表现）",创新与实践素质!G:G,"=下学期")</f>
        <v>0</v>
      </c>
      <c r="AE66" s="30">
        <f t="shared" si="25"/>
        <v>0</v>
      </c>
      <c r="AF66" s="30">
        <f t="shared" si="26"/>
        <v>58.5017619047619</v>
      </c>
    </row>
    <row r="67" spans="1:32">
      <c r="A67" s="14" t="s">
        <v>50</v>
      </c>
      <c r="B67" s="14" t="s">
        <v>71</v>
      </c>
      <c r="C67" s="14"/>
      <c r="D67" s="30">
        <f>SUMIFS(德育素质!H:H,德育素质!B:B,B67,德育素质!D:D,"=基本评定分")</f>
        <v>5.28</v>
      </c>
      <c r="E67" s="30">
        <f>MIN(2,SUMIFS(德育素质!H:H,德育素质!A:A,A67,德育素质!D:D,"=集体评定等级分",德育素质!E:E,"=班级考评等级")+SUMIFS(德育素质!H:H,德育素质!B:B,B67,德育素质!D:D,"=集体评定等级分"))</f>
        <v>1</v>
      </c>
      <c r="F67" s="30">
        <f>MIN(2,SUMIFS(德育素质!H:H,德育素质!B:B,B67,德育素质!D:D,"=社会责任记实分"))</f>
        <v>0</v>
      </c>
      <c r="G67" s="30">
        <f>SUMIFS(德育素质!H:H,德育素质!B:B,B67,德育素质!D:D,"=违纪违规扣分")</f>
        <v>0</v>
      </c>
      <c r="H67" s="30">
        <f>SUMIFS(德育素质!H:H,德育素质!B:B,B67,德育素质!D:D,"=荣誉称号加分")</f>
        <v>0</v>
      </c>
      <c r="I67" s="30">
        <f t="shared" si="18"/>
        <v>1</v>
      </c>
      <c r="J67" s="30">
        <f t="shared" si="19"/>
        <v>6.28</v>
      </c>
      <c r="K67" s="30">
        <f>(VLOOKUP(B67,智育素质!B:D,3,0)*10+50)*0.6</f>
        <v>53.262</v>
      </c>
      <c r="L67" s="30">
        <f>SUMIFS(体育素质!J:J,体育素质!B:B,B67,体育素质!D:D,"=体育课程成绩",体育素质!E:E,"=体育成绩")/40</f>
        <v>3.855</v>
      </c>
      <c r="M67" s="30">
        <f>SUMIFS(体育素质!L:L,体育素质!B:B,B67,体育素质!D:D,"=校内外体育竞赛")</f>
        <v>0</v>
      </c>
      <c r="N67" s="30">
        <f>SUMIFS(体育素质!L:L,体育素质!B:B,B67,体育素质!D:D,"=校内外体育活动",体育素质!E:E,"=早锻炼")</f>
        <v>0</v>
      </c>
      <c r="O67" s="30">
        <f>SUMIFS(体育素质!L:L,体育素质!B:B,B67,体育素质!D:D,"=校内外体育活动",体育素质!E:E,"=校园跑")</f>
        <v>1</v>
      </c>
      <c r="P67" s="30">
        <f t="shared" si="20"/>
        <v>1</v>
      </c>
      <c r="Q67" s="30">
        <f t="shared" si="21"/>
        <v>4.855</v>
      </c>
      <c r="R67" s="30">
        <f>MIN(0.5,SUMIFS(美育素质!L:L,美育素质!B:B,B67,美育素质!D:D,"=文化艺术实践"))</f>
        <v>0</v>
      </c>
      <c r="S67" s="30">
        <f>SUMIFS(美育素质!L:L,美育素质!B:B,B67,美育素质!D:D,"=校内外文化艺术竞赛")</f>
        <v>0.5</v>
      </c>
      <c r="T67" s="30">
        <f t="shared" si="22"/>
        <v>0.5</v>
      </c>
      <c r="U67" s="30">
        <f>MAX(0,SUMIFS(劳育素质!K:K,劳育素质!B:B,B67,劳育素质!D:D,"=劳动日常考核基础分")+SUMIFS(劳育素质!K:K,劳育素质!B:B,B67,劳育素质!D:D,"=活动与卫生加减分"))</f>
        <v>1.424</v>
      </c>
      <c r="V67" s="30">
        <f>SUMIFS(劳育素质!K:K,劳育素质!B:B,B67,劳育素质!D:D,"=志愿服务",劳育素质!F:F,"=A类+B类")</f>
        <v>3</v>
      </c>
      <c r="W67" s="30">
        <f>SUMIFS(劳育素质!K:K,劳育素质!B:B,B67,劳育素质!D:D,"=志愿服务",劳育素质!F:F,"=C类")</f>
        <v>0</v>
      </c>
      <c r="X67" s="30">
        <f t="shared" si="23"/>
        <v>3</v>
      </c>
      <c r="Y67" s="30">
        <f>SUMIFS(劳育素质!K:K,劳育素质!B:B,B67,劳育素质!D:D,"=实习实训")</f>
        <v>0</v>
      </c>
      <c r="Z67" s="30">
        <f t="shared" si="24"/>
        <v>4.424</v>
      </c>
      <c r="AA67" s="30">
        <f>SUMIFS(创新与实践素质!L:L,创新与实践素质!B:B,B67,创新与实践素质!D:D,"=创新创业素质")</f>
        <v>0</v>
      </c>
      <c r="AB67" s="30">
        <f>SUMIFS(创新与实践素质!L:L,创新与实践素质!B:B,B67,创新与实践素质!D:D,"=水平考试")</f>
        <v>0</v>
      </c>
      <c r="AC67" s="30">
        <f>SUMIFS(创新与实践素质!L:L,创新与实践素质!B:B,B67,创新与实践素质!D:D,"=社会实践")</f>
        <v>0</v>
      </c>
      <c r="AD67" s="30">
        <f>_xlfn.MAXIFS(创新与实践素质!L:L,创新与实践素质!B:B,B67,创新与实践素质!D:D,"=社会工作能力（工作表现）",创新与实践素质!G:G,"=上学期")+_xlfn.MAXIFS(创新与实践素质!L:L,创新与实践素质!B:B,B67,创新与实践素质!D:D,"=社会工作能力（工作表现）",创新与实践素质!G:G,"=下学期")</f>
        <v>0.7</v>
      </c>
      <c r="AE67" s="30">
        <f t="shared" si="25"/>
        <v>0.7</v>
      </c>
      <c r="AF67" s="30">
        <f t="shared" si="26"/>
        <v>70.021</v>
      </c>
    </row>
    <row r="68" spans="1:32">
      <c r="A68" s="14" t="s">
        <v>50</v>
      </c>
      <c r="B68" s="14" t="s">
        <v>72</v>
      </c>
      <c r="C68" s="14"/>
      <c r="D68" s="30">
        <f>SUMIFS(德育素质!H:H,德育素质!B:B,B68,德育素质!D:D,"=基本评定分")</f>
        <v>6</v>
      </c>
      <c r="E68" s="30">
        <f>MIN(2,SUMIFS(德育素质!H:H,德育素质!A:A,A68,德育素质!D:D,"=集体评定等级分",德育素质!E:E,"=班级考评等级")+SUMIFS(德育素质!H:H,德育素质!B:B,B68,德育素质!D:D,"=集体评定等级分"))</f>
        <v>1</v>
      </c>
      <c r="F68" s="30">
        <f>MIN(2,SUMIFS(德育素质!H:H,德育素质!B:B,B68,德育素质!D:D,"=社会责任记实分"))</f>
        <v>0</v>
      </c>
      <c r="G68" s="30">
        <f>SUMIFS(德育素质!H:H,德育素质!B:B,B68,德育素质!D:D,"=违纪违规扣分")</f>
        <v>0</v>
      </c>
      <c r="H68" s="30">
        <f>SUMIFS(德育素质!H:H,德育素质!B:B,B68,德育素质!D:D,"=荣誉称号加分")</f>
        <v>0</v>
      </c>
      <c r="I68" s="30">
        <f t="shared" si="18"/>
        <v>1</v>
      </c>
      <c r="J68" s="30">
        <f t="shared" si="19"/>
        <v>7</v>
      </c>
      <c r="K68" s="30">
        <f>(VLOOKUP(B68,智育素质!B:D,3,0)*10+50)*0.6</f>
        <v>53.802</v>
      </c>
      <c r="L68" s="30">
        <f>SUMIFS(体育素质!J:J,体育素质!B:B,B68,体育素质!D:D,"=体育课程成绩",体育素质!E:E,"=体育成绩")/40</f>
        <v>3.83</v>
      </c>
      <c r="M68" s="30">
        <f>SUMIFS(体育素质!L:L,体育素质!B:B,B68,体育素质!D:D,"=校内外体育竞赛")</f>
        <v>0</v>
      </c>
      <c r="N68" s="30">
        <f>SUMIFS(体育素质!L:L,体育素质!B:B,B68,体育素质!D:D,"=校内外体育活动",体育素质!E:E,"=早锻炼")</f>
        <v>0</v>
      </c>
      <c r="O68" s="30">
        <f>SUMIFS(体育素质!L:L,体育素质!B:B,B68,体育素质!D:D,"=校内外体育活动",体育素质!E:E,"=校园跑")</f>
        <v>1</v>
      </c>
      <c r="P68" s="30">
        <f t="shared" si="20"/>
        <v>1</v>
      </c>
      <c r="Q68" s="30">
        <f t="shared" si="21"/>
        <v>4.83</v>
      </c>
      <c r="R68" s="30">
        <f>MIN(0.5,SUMIFS(美育素质!L:L,美育素质!B:B,B68,美育素质!D:D,"=文化艺术实践"))</f>
        <v>0</v>
      </c>
      <c r="S68" s="30">
        <f>SUMIFS(美育素质!L:L,美育素质!B:B,B68,美育素质!D:D,"=校内外文化艺术竞赛")</f>
        <v>0</v>
      </c>
      <c r="T68" s="30">
        <f t="shared" si="22"/>
        <v>0</v>
      </c>
      <c r="U68" s="30">
        <f>MAX(0,SUMIFS(劳育素质!K:K,劳育素质!B:B,B68,劳育素质!D:D,"=劳动日常考核基础分")+SUMIFS(劳育素质!K:K,劳育素质!B:B,B68,劳育素质!D:D,"=活动与卫生加减分"))</f>
        <v>1.414</v>
      </c>
      <c r="V68" s="30">
        <f>SUMIFS(劳育素质!K:K,劳育素质!B:B,B68,劳育素质!D:D,"=志愿服务",劳育素质!F:F,"=A类+B类")</f>
        <v>2.225</v>
      </c>
      <c r="W68" s="30">
        <f>SUMIFS(劳育素质!K:K,劳育素质!B:B,B68,劳育素质!D:D,"=志愿服务",劳育素质!F:F,"=C类")</f>
        <v>0</v>
      </c>
      <c r="X68" s="30">
        <f t="shared" si="23"/>
        <v>2.225</v>
      </c>
      <c r="Y68" s="30">
        <f>SUMIFS(劳育素质!K:K,劳育素质!B:B,B68,劳育素质!D:D,"=实习实训")</f>
        <v>0</v>
      </c>
      <c r="Z68" s="30">
        <f t="shared" si="24"/>
        <v>3.639</v>
      </c>
      <c r="AA68" s="30">
        <f>SUMIFS(创新与实践素质!L:L,创新与实践素质!B:B,B68,创新与实践素质!D:D,"=创新创业素质")</f>
        <v>10.8</v>
      </c>
      <c r="AB68" s="30">
        <f>SUMIFS(创新与实践素质!L:L,创新与实践素质!B:B,B68,创新与实践素质!D:D,"=水平考试")</f>
        <v>0</v>
      </c>
      <c r="AC68" s="30">
        <f>SUMIFS(创新与实践素质!L:L,创新与实践素质!B:B,B68,创新与实践素质!D:D,"=社会实践")</f>
        <v>0</v>
      </c>
      <c r="AD68" s="30">
        <f>_xlfn.MAXIFS(创新与实践素质!L:L,创新与实践素质!B:B,B68,创新与实践素质!D:D,"=社会工作能力（工作表现）",创新与实践素质!G:G,"=上学期")+_xlfn.MAXIFS(创新与实践素质!L:L,创新与实践素质!B:B,B68,创新与实践素质!D:D,"=社会工作能力（工作表现）",创新与实践素质!G:G,"=下学期")</f>
        <v>1.2</v>
      </c>
      <c r="AE68" s="30">
        <f t="shared" si="25"/>
        <v>12</v>
      </c>
      <c r="AF68" s="30">
        <f t="shared" si="26"/>
        <v>81.271</v>
      </c>
    </row>
    <row r="69" spans="1:32">
      <c r="A69" s="14" t="s">
        <v>50</v>
      </c>
      <c r="B69" s="14" t="s">
        <v>73</v>
      </c>
      <c r="C69" s="14"/>
      <c r="D69" s="30">
        <f>SUMIFS(德育素质!H:H,德育素质!B:B,B69,德育素质!D:D,"=基本评定分")</f>
        <v>5.28</v>
      </c>
      <c r="E69" s="30">
        <f>MIN(2,SUMIFS(德育素质!H:H,德育素质!A:A,A69,德育素质!D:D,"=集体评定等级分",德育素质!E:E,"=班级考评等级")+SUMIFS(德育素质!H:H,德育素质!B:B,B69,德育素质!D:D,"=集体评定等级分"))</f>
        <v>1</v>
      </c>
      <c r="F69" s="30">
        <f>MIN(2,SUMIFS(德育素质!H:H,德育素质!B:B,B69,德育素质!D:D,"=社会责任记实分"))</f>
        <v>0</v>
      </c>
      <c r="G69" s="30">
        <f>SUMIFS(德育素质!H:H,德育素质!B:B,B69,德育素质!D:D,"=违纪违规扣分")</f>
        <v>0</v>
      </c>
      <c r="H69" s="30">
        <f>SUMIFS(德育素质!H:H,德育素质!B:B,B69,德育素质!D:D,"=荣誉称号加分")</f>
        <v>0</v>
      </c>
      <c r="I69" s="30">
        <f t="shared" si="18"/>
        <v>1</v>
      </c>
      <c r="J69" s="30">
        <f t="shared" si="19"/>
        <v>6.28</v>
      </c>
      <c r="K69" s="30">
        <f>(VLOOKUP(B69,智育素质!B:D,3,0)*10+50)*0.6</f>
        <v>43.506</v>
      </c>
      <c r="L69" s="30">
        <f>SUMIFS(体育素质!J:J,体育素质!B:B,B69,体育素质!D:D,"=体育课程成绩",体育素质!E:E,"=体育成绩")/40</f>
        <v>3.57</v>
      </c>
      <c r="M69" s="30">
        <f>SUMIFS(体育素质!L:L,体育素质!B:B,B69,体育素质!D:D,"=校内外体育竞赛")</f>
        <v>0</v>
      </c>
      <c r="N69" s="30">
        <f>SUMIFS(体育素质!L:L,体育素质!B:B,B69,体育素质!D:D,"=校内外体育活动",体育素质!E:E,"=早锻炼")</f>
        <v>0</v>
      </c>
      <c r="O69" s="30">
        <f>SUMIFS(体育素质!L:L,体育素质!B:B,B69,体育素质!D:D,"=校内外体育活动",体育素质!E:E,"=校园跑")</f>
        <v>0.636041666666667</v>
      </c>
      <c r="P69" s="30">
        <f t="shared" si="20"/>
        <v>0.636041666666667</v>
      </c>
      <c r="Q69" s="30">
        <f t="shared" si="21"/>
        <v>4.20604166666667</v>
      </c>
      <c r="R69" s="30">
        <f>MIN(0.5,SUMIFS(美育素质!L:L,美育素质!B:B,B69,美育素质!D:D,"=文化艺术实践"))</f>
        <v>0</v>
      </c>
      <c r="S69" s="30">
        <f>SUMIFS(美育素质!L:L,美育素质!B:B,B69,美育素质!D:D,"=校内外文化艺术竞赛")</f>
        <v>0</v>
      </c>
      <c r="T69" s="30">
        <f t="shared" si="22"/>
        <v>0</v>
      </c>
      <c r="U69" s="30">
        <f>MAX(0,SUMIFS(劳育素质!K:K,劳育素质!B:B,B69,劳育素质!D:D,"=劳动日常考核基础分")+SUMIFS(劳育素质!K:K,劳育素质!B:B,B69,劳育素质!D:D,"=活动与卫生加减分"))</f>
        <v>1.42633333333333</v>
      </c>
      <c r="V69" s="30">
        <f>SUMIFS(劳育素质!K:K,劳育素质!B:B,B69,劳育素质!D:D,"=志愿服务",劳育素质!F:F,"=A类+B类")</f>
        <v>0</v>
      </c>
      <c r="W69" s="30">
        <f>SUMIFS(劳育素质!K:K,劳育素质!B:B,B69,劳育素质!D:D,"=志愿服务",劳育素质!F:F,"=C类")</f>
        <v>0</v>
      </c>
      <c r="X69" s="30">
        <f t="shared" si="23"/>
        <v>0</v>
      </c>
      <c r="Y69" s="30">
        <f>SUMIFS(劳育素质!K:K,劳育素质!B:B,B69,劳育素质!D:D,"=实习实训")</f>
        <v>0</v>
      </c>
      <c r="Z69" s="30">
        <f t="shared" si="24"/>
        <v>1.42633333333333</v>
      </c>
      <c r="AA69" s="30">
        <f>SUMIFS(创新与实践素质!L:L,创新与实践素质!B:B,B69,创新与实践素质!D:D,"=创新创业素质")</f>
        <v>0</v>
      </c>
      <c r="AB69" s="30">
        <f>SUMIFS(创新与实践素质!L:L,创新与实践素质!B:B,B69,创新与实践素质!D:D,"=水平考试")</f>
        <v>0</v>
      </c>
      <c r="AC69" s="30">
        <f>SUMIFS(创新与实践素质!L:L,创新与实践素质!B:B,B69,创新与实践素质!D:D,"=社会实践")</f>
        <v>0</v>
      </c>
      <c r="AD69" s="30">
        <f>_xlfn.MAXIFS(创新与实践素质!L:L,创新与实践素质!B:B,B69,创新与实践素质!D:D,"=社会工作能力（工作表现）",创新与实践素质!G:G,"=上学期")+_xlfn.MAXIFS(创新与实践素质!L:L,创新与实践素质!B:B,B69,创新与实践素质!D:D,"=社会工作能力（工作表现）",创新与实践素质!G:G,"=下学期")</f>
        <v>0</v>
      </c>
      <c r="AE69" s="30">
        <f t="shared" si="25"/>
        <v>0</v>
      </c>
      <c r="AF69" s="30">
        <f t="shared" si="26"/>
        <v>55.418375</v>
      </c>
    </row>
    <row r="70" spans="1:32">
      <c r="A70" s="14" t="s">
        <v>50</v>
      </c>
      <c r="B70" s="14" t="s">
        <v>74</v>
      </c>
      <c r="C70" s="14"/>
      <c r="D70" s="30">
        <f>SUMIFS(德育素质!H:H,德育素质!B:B,B70,德育素质!D:D,"=基本评定分")</f>
        <v>5.28</v>
      </c>
      <c r="E70" s="30">
        <f>MIN(2,SUMIFS(德育素质!H:H,德育素质!A:A,A70,德育素质!D:D,"=集体评定等级分",德育素质!E:E,"=班级考评等级")+SUMIFS(德育素质!H:H,德育素质!B:B,B70,德育素质!D:D,"=集体评定等级分"))</f>
        <v>1</v>
      </c>
      <c r="F70" s="30">
        <f>MIN(2,SUMIFS(德育素质!H:H,德育素质!B:B,B70,德育素质!D:D,"=社会责任记实分"))</f>
        <v>0</v>
      </c>
      <c r="G70" s="30">
        <f>SUMIFS(德育素质!H:H,德育素质!B:B,B70,德育素质!D:D,"=违纪违规扣分")</f>
        <v>0</v>
      </c>
      <c r="H70" s="30">
        <f>SUMIFS(德育素质!H:H,德育素质!B:B,B70,德育素质!D:D,"=荣誉称号加分")</f>
        <v>0</v>
      </c>
      <c r="I70" s="30">
        <f t="shared" si="18"/>
        <v>1</v>
      </c>
      <c r="J70" s="30">
        <f t="shared" si="19"/>
        <v>6.28</v>
      </c>
      <c r="K70" s="30">
        <f>(VLOOKUP(B70,智育素质!B:D,3,0)*10+50)*0.6</f>
        <v>40.848</v>
      </c>
      <c r="L70" s="30">
        <f>SUMIFS(体育素质!J:J,体育素质!B:B,B70,体育素质!D:D,"=体育课程成绩",体育素质!E:E,"=体育成绩")/40</f>
        <v>3.165</v>
      </c>
      <c r="M70" s="30">
        <f>SUMIFS(体育素质!L:L,体育素质!B:B,B70,体育素质!D:D,"=校内外体育竞赛")</f>
        <v>0</v>
      </c>
      <c r="N70" s="30">
        <f>SUMIFS(体育素质!L:L,体育素质!B:B,B70,体育素质!D:D,"=校内外体育活动",体育素质!E:E,"=早锻炼")</f>
        <v>0</v>
      </c>
      <c r="O70" s="30">
        <f>SUMIFS(体育素质!L:L,体育素质!B:B,B70,体育素质!D:D,"=校内外体育活动",体育素质!E:E,"=校园跑")</f>
        <v>0.625052083333333</v>
      </c>
      <c r="P70" s="30">
        <f t="shared" si="20"/>
        <v>0.625052083333333</v>
      </c>
      <c r="Q70" s="30">
        <f t="shared" si="21"/>
        <v>3.79005208333333</v>
      </c>
      <c r="R70" s="30">
        <f>MIN(0.5,SUMIFS(美育素质!L:L,美育素质!B:B,B70,美育素质!D:D,"=文化艺术实践"))</f>
        <v>0</v>
      </c>
      <c r="S70" s="30">
        <f>SUMIFS(美育素质!L:L,美育素质!B:B,B70,美育素质!D:D,"=校内外文化艺术竞赛")</f>
        <v>0</v>
      </c>
      <c r="T70" s="30">
        <f t="shared" si="22"/>
        <v>0</v>
      </c>
      <c r="U70" s="30">
        <f>MAX(0,SUMIFS(劳育素质!K:K,劳育素质!B:B,B70,劳育素质!D:D,"=劳动日常考核基础分")+SUMIFS(劳育素质!K:K,劳育素质!B:B,B70,劳育素质!D:D,"=活动与卫生加减分"))</f>
        <v>1.42633333333333</v>
      </c>
      <c r="V70" s="30">
        <f>SUMIFS(劳育素质!K:K,劳育素质!B:B,B70,劳育素质!D:D,"=志愿服务",劳育素质!F:F,"=A类+B类")</f>
        <v>0</v>
      </c>
      <c r="W70" s="30">
        <f>SUMIFS(劳育素质!K:K,劳育素质!B:B,B70,劳育素质!D:D,"=志愿服务",劳育素质!F:F,"=C类")</f>
        <v>0</v>
      </c>
      <c r="X70" s="30">
        <f t="shared" si="23"/>
        <v>0</v>
      </c>
      <c r="Y70" s="30">
        <f>SUMIFS(劳育素质!K:K,劳育素质!B:B,B70,劳育素质!D:D,"=实习实训")</f>
        <v>0</v>
      </c>
      <c r="Z70" s="30">
        <f t="shared" si="24"/>
        <v>1.42633333333333</v>
      </c>
      <c r="AA70" s="30">
        <f>SUMIFS(创新与实践素质!L:L,创新与实践素质!B:B,B70,创新与实践素质!D:D,"=创新创业素质")</f>
        <v>0</v>
      </c>
      <c r="AB70" s="30">
        <f>SUMIFS(创新与实践素质!L:L,创新与实践素质!B:B,B70,创新与实践素质!D:D,"=水平考试")</f>
        <v>0</v>
      </c>
      <c r="AC70" s="30">
        <f>SUMIFS(创新与实践素质!L:L,创新与实践素质!B:B,B70,创新与实践素质!D:D,"=社会实践")</f>
        <v>0</v>
      </c>
      <c r="AD70" s="30">
        <f>_xlfn.MAXIFS(创新与实践素质!L:L,创新与实践素质!B:B,B70,创新与实践素质!D:D,"=社会工作能力（工作表现）",创新与实践素质!G:G,"=上学期")+_xlfn.MAXIFS(创新与实践素质!L:L,创新与实践素质!B:B,B70,创新与实践素质!D:D,"=社会工作能力（工作表现）",创新与实践素质!G:G,"=下学期")</f>
        <v>0</v>
      </c>
      <c r="AE70" s="30">
        <f t="shared" si="25"/>
        <v>0</v>
      </c>
      <c r="AF70" s="30">
        <f t="shared" si="26"/>
        <v>52.3443854166667</v>
      </c>
    </row>
    <row r="71" spans="1:32">
      <c r="A71" s="14" t="s">
        <v>50</v>
      </c>
      <c r="B71" s="14" t="s">
        <v>75</v>
      </c>
      <c r="C71" s="14"/>
      <c r="D71" s="30">
        <f>SUMIFS(德育素质!H:H,德育素质!B:B,B71,德育素质!D:D,"=基本评定分")</f>
        <v>6</v>
      </c>
      <c r="E71" s="30">
        <f>MIN(2,SUMIFS(德育素质!H:H,德育素质!A:A,A71,德育素质!D:D,"=集体评定等级分",德育素质!E:E,"=班级考评等级")+SUMIFS(德育素质!H:H,德育素质!B:B,B71,德育素质!D:D,"=集体评定等级分"))</f>
        <v>1</v>
      </c>
      <c r="F71" s="30">
        <f>MIN(2,SUMIFS(德育素质!H:H,德育素质!B:B,B71,德育素质!D:D,"=社会责任记实分"))</f>
        <v>0</v>
      </c>
      <c r="G71" s="30">
        <f>SUMIFS(德育素质!H:H,德育素质!B:B,B71,德育素质!D:D,"=违纪违规扣分")</f>
        <v>0</v>
      </c>
      <c r="H71" s="30">
        <f>SUMIFS(德育素质!H:H,德育素质!B:B,B71,德育素质!D:D,"=荣誉称号加分")</f>
        <v>0</v>
      </c>
      <c r="I71" s="30">
        <f t="shared" si="18"/>
        <v>1</v>
      </c>
      <c r="J71" s="30">
        <f t="shared" si="19"/>
        <v>7</v>
      </c>
      <c r="K71" s="30">
        <f>(VLOOKUP(B71,智育素质!B:D,3,0)*10+50)*0.6</f>
        <v>51.798</v>
      </c>
      <c r="L71" s="30">
        <f>SUMIFS(体育素质!J:J,体育素质!B:B,B71,体育素质!D:D,"=体育课程成绩",体育素质!E:E,"=体育成绩")/40</f>
        <v>3.89</v>
      </c>
      <c r="M71" s="30">
        <f>SUMIFS(体育素质!L:L,体育素质!B:B,B71,体育素质!D:D,"=校内外体育竞赛")</f>
        <v>0</v>
      </c>
      <c r="N71" s="30">
        <f>SUMIFS(体育素质!L:L,体育素质!B:B,B71,体育素质!D:D,"=校内外体育活动",体育素质!E:E,"=早锻炼")</f>
        <v>0</v>
      </c>
      <c r="O71" s="30">
        <f>SUMIFS(体育素质!L:L,体育素质!B:B,B71,体育素质!D:D,"=校内外体育活动",体育素质!E:E,"=校园跑")</f>
        <v>1</v>
      </c>
      <c r="P71" s="30">
        <f t="shared" si="20"/>
        <v>1</v>
      </c>
      <c r="Q71" s="30">
        <f t="shared" si="21"/>
        <v>4.89</v>
      </c>
      <c r="R71" s="30">
        <f>MIN(0.5,SUMIFS(美育素质!L:L,美育素质!B:B,B71,美育素质!D:D,"=文化艺术实践"))</f>
        <v>0</v>
      </c>
      <c r="S71" s="30">
        <f>SUMIFS(美育素质!L:L,美育素质!B:B,B71,美育素质!D:D,"=校内外文化艺术竞赛")</f>
        <v>0</v>
      </c>
      <c r="T71" s="30">
        <f t="shared" si="22"/>
        <v>0</v>
      </c>
      <c r="U71" s="30">
        <f>MAX(0,SUMIFS(劳育素质!K:K,劳育素质!B:B,B71,劳育素质!D:D,"=劳动日常考核基础分")+SUMIFS(劳育素质!K:K,劳育素质!B:B,B71,劳育素质!D:D,"=活动与卫生加减分"))</f>
        <v>1.424</v>
      </c>
      <c r="V71" s="30">
        <f>SUMIFS(劳育素质!K:K,劳育素质!B:B,B71,劳育素质!D:D,"=志愿服务",劳育素质!F:F,"=A类+B类")</f>
        <v>0.525</v>
      </c>
      <c r="W71" s="30">
        <f>SUMIFS(劳育素质!K:K,劳育素质!B:B,B71,劳育素质!D:D,"=志愿服务",劳育素质!F:F,"=C类")</f>
        <v>0</v>
      </c>
      <c r="X71" s="30">
        <f t="shared" si="23"/>
        <v>0.525</v>
      </c>
      <c r="Y71" s="30">
        <f>SUMIFS(劳育素质!K:K,劳育素质!B:B,B71,劳育素质!D:D,"=实习实训")</f>
        <v>0</v>
      </c>
      <c r="Z71" s="30">
        <f t="shared" si="24"/>
        <v>1.949</v>
      </c>
      <c r="AA71" s="30">
        <f>SUMIFS(创新与实践素质!L:L,创新与实践素质!B:B,B71,创新与实践素质!D:D,"=创新创业素质")</f>
        <v>2.5</v>
      </c>
      <c r="AB71" s="30">
        <f>SUMIFS(创新与实践素质!L:L,创新与实践素质!B:B,B71,创新与实践素质!D:D,"=水平考试")</f>
        <v>0</v>
      </c>
      <c r="AC71" s="30">
        <f>SUMIFS(创新与实践素质!L:L,创新与实践素质!B:B,B71,创新与实践素质!D:D,"=社会实践")</f>
        <v>0</v>
      </c>
      <c r="AD71" s="30">
        <f>_xlfn.MAXIFS(创新与实践素质!L:L,创新与实践素质!B:B,B71,创新与实践素质!D:D,"=社会工作能力（工作表现）",创新与实践素质!G:G,"=上学期")+_xlfn.MAXIFS(创新与实践素质!L:L,创新与实践素质!B:B,B71,创新与实践素质!D:D,"=社会工作能力（工作表现）",创新与实践素质!G:G,"=下学期")</f>
        <v>0</v>
      </c>
      <c r="AE71" s="30">
        <f t="shared" si="25"/>
        <v>2.5</v>
      </c>
      <c r="AF71" s="30">
        <f t="shared" si="26"/>
        <v>68.137</v>
      </c>
    </row>
    <row r="72" spans="1:32">
      <c r="A72" s="14" t="s">
        <v>50</v>
      </c>
      <c r="B72" s="14" t="s">
        <v>76</v>
      </c>
      <c r="C72" s="14"/>
      <c r="D72" s="30">
        <f>SUMIFS(德育素质!H:H,德育素质!B:B,B72,德育素质!D:D,"=基本评定分")</f>
        <v>5.28</v>
      </c>
      <c r="E72" s="30">
        <f>MIN(2,SUMIFS(德育素质!H:H,德育素质!A:A,A72,德育素质!D:D,"=集体评定等级分",德育素质!E:E,"=班级考评等级")+SUMIFS(德育素质!H:H,德育素质!B:B,B72,德育素质!D:D,"=集体评定等级分"))</f>
        <v>1</v>
      </c>
      <c r="F72" s="30">
        <f>MIN(2,SUMIFS(德育素质!H:H,德育素质!B:B,B72,德育素质!D:D,"=社会责任记实分"))</f>
        <v>0</v>
      </c>
      <c r="G72" s="30">
        <f>SUMIFS(德育素质!H:H,德育素质!B:B,B72,德育素质!D:D,"=违纪违规扣分")</f>
        <v>0</v>
      </c>
      <c r="H72" s="30">
        <f>SUMIFS(德育素质!H:H,德育素质!B:B,B72,德育素质!D:D,"=荣誉称号加分")</f>
        <v>0</v>
      </c>
      <c r="I72" s="30">
        <f t="shared" si="18"/>
        <v>1</v>
      </c>
      <c r="J72" s="30">
        <f t="shared" si="19"/>
        <v>6.28</v>
      </c>
      <c r="K72" s="30">
        <f>(VLOOKUP(B72,智育素质!B:D,3,0)*10+50)*0.6</f>
        <v>43.542</v>
      </c>
      <c r="L72" s="30">
        <f>SUMIFS(体育素质!J:J,体育素质!B:B,B72,体育素质!D:D,"=体育课程成绩",体育素质!E:E,"=体育成绩")/40</f>
        <v>3.505</v>
      </c>
      <c r="M72" s="30">
        <f>SUMIFS(体育素质!L:L,体育素质!B:B,B72,体育素质!D:D,"=校内外体育竞赛")</f>
        <v>0</v>
      </c>
      <c r="N72" s="30">
        <f>SUMIFS(体育素质!L:L,体育素质!B:B,B72,体育素质!D:D,"=校内外体育活动",体育素质!E:E,"=早锻炼")</f>
        <v>0</v>
      </c>
      <c r="O72" s="30">
        <f>SUMIFS(体育素质!L:L,体育素质!B:B,B72,体育素质!D:D,"=校内外体育活动",体育素质!E:E,"=校园跑")</f>
        <v>0.629270833333333</v>
      </c>
      <c r="P72" s="30">
        <f t="shared" si="20"/>
        <v>0.629270833333333</v>
      </c>
      <c r="Q72" s="30">
        <f t="shared" si="21"/>
        <v>4.13427083333333</v>
      </c>
      <c r="R72" s="30">
        <f>MIN(0.5,SUMIFS(美育素质!L:L,美育素质!B:B,B72,美育素质!D:D,"=文化艺术实践"))</f>
        <v>0</v>
      </c>
      <c r="S72" s="30">
        <f>SUMIFS(美育素质!L:L,美育素质!B:B,B72,美育素质!D:D,"=校内外文化艺术竞赛")</f>
        <v>0</v>
      </c>
      <c r="T72" s="30">
        <f t="shared" si="22"/>
        <v>0</v>
      </c>
      <c r="U72" s="30">
        <f>MAX(0,SUMIFS(劳育素质!K:K,劳育素质!B:B,B72,劳育素质!D:D,"=劳动日常考核基础分")+SUMIFS(劳育素质!K:K,劳育素质!B:B,B72,劳育素质!D:D,"=活动与卫生加减分"))</f>
        <v>1.40644444444444</v>
      </c>
      <c r="V72" s="30">
        <f>SUMIFS(劳育素质!K:K,劳育素质!B:B,B72,劳育素质!D:D,"=志愿服务",劳育素质!F:F,"=A类+B类")</f>
        <v>0</v>
      </c>
      <c r="W72" s="30">
        <f>SUMIFS(劳育素质!K:K,劳育素质!B:B,B72,劳育素质!D:D,"=志愿服务",劳育素质!F:F,"=C类")</f>
        <v>0</v>
      </c>
      <c r="X72" s="30">
        <f t="shared" si="23"/>
        <v>0</v>
      </c>
      <c r="Y72" s="30">
        <f>SUMIFS(劳育素质!K:K,劳育素质!B:B,B72,劳育素质!D:D,"=实习实训")</f>
        <v>0</v>
      </c>
      <c r="Z72" s="30">
        <f t="shared" si="24"/>
        <v>1.40644444444444</v>
      </c>
      <c r="AA72" s="30">
        <f>SUMIFS(创新与实践素质!L:L,创新与实践素质!B:B,B72,创新与实践素质!D:D,"=创新创业素质")</f>
        <v>0</v>
      </c>
      <c r="AB72" s="30">
        <f>SUMIFS(创新与实践素质!L:L,创新与实践素质!B:B,B72,创新与实践素质!D:D,"=水平考试")</f>
        <v>0</v>
      </c>
      <c r="AC72" s="30">
        <f>SUMIFS(创新与实践素质!L:L,创新与实践素质!B:B,B72,创新与实践素质!D:D,"=社会实践")</f>
        <v>0</v>
      </c>
      <c r="AD72" s="30">
        <f>_xlfn.MAXIFS(创新与实践素质!L:L,创新与实践素质!B:B,B72,创新与实践素质!D:D,"=社会工作能力（工作表现）",创新与实践素质!G:G,"=上学期")+_xlfn.MAXIFS(创新与实践素质!L:L,创新与实践素质!B:B,B72,创新与实践素质!D:D,"=社会工作能力（工作表现）",创新与实践素质!G:G,"=下学期")</f>
        <v>0</v>
      </c>
      <c r="AE72" s="30">
        <f t="shared" si="25"/>
        <v>0</v>
      </c>
      <c r="AF72" s="30">
        <f t="shared" si="26"/>
        <v>55.3627152777778</v>
      </c>
    </row>
    <row r="73" spans="1:32">
      <c r="A73" s="14" t="s">
        <v>50</v>
      </c>
      <c r="B73" s="14" t="s">
        <v>77</v>
      </c>
      <c r="C73" s="14"/>
      <c r="D73" s="30">
        <f>SUMIFS(德育素质!H:H,德育素质!B:B,B73,德育素质!D:D,"=基本评定分")</f>
        <v>5.28</v>
      </c>
      <c r="E73" s="30">
        <f>MIN(2,SUMIFS(德育素质!H:H,德育素质!A:A,A73,德育素质!D:D,"=集体评定等级分",德育素质!E:E,"=班级考评等级")+SUMIFS(德育素质!H:H,德育素质!B:B,B73,德育素质!D:D,"=集体评定等级分"))</f>
        <v>1</v>
      </c>
      <c r="F73" s="30">
        <f>MIN(2,SUMIFS(德育素质!H:H,德育素质!B:B,B73,德育素质!D:D,"=社会责任记实分"))</f>
        <v>0</v>
      </c>
      <c r="G73" s="30">
        <f>SUMIFS(德育素质!H:H,德育素质!B:B,B73,德育素质!D:D,"=违纪违规扣分")</f>
        <v>0</v>
      </c>
      <c r="H73" s="30">
        <f>SUMIFS(德育素质!H:H,德育素质!B:B,B73,德育素质!D:D,"=荣誉称号加分")</f>
        <v>0</v>
      </c>
      <c r="I73" s="30">
        <f t="shared" si="18"/>
        <v>1</v>
      </c>
      <c r="J73" s="30">
        <f t="shared" si="19"/>
        <v>6.28</v>
      </c>
      <c r="K73" s="30">
        <f>(VLOOKUP(B73,智育素质!B:D,3,0)*10+50)*0.6</f>
        <v>44.646</v>
      </c>
      <c r="L73" s="30">
        <f>SUMIFS(体育素质!J:J,体育素质!B:B,B73,体育素质!D:D,"=体育课程成绩",体育素质!E:E,"=体育成绩")/40</f>
        <v>3.555</v>
      </c>
      <c r="M73" s="30">
        <f>SUMIFS(体育素质!L:L,体育素质!B:B,B73,体育素质!D:D,"=校内外体育竞赛")</f>
        <v>0</v>
      </c>
      <c r="N73" s="30">
        <f>SUMIFS(体育素质!L:L,体育素质!B:B,B73,体育素质!D:D,"=校内外体育活动",体育素质!E:E,"=早锻炼")</f>
        <v>0</v>
      </c>
      <c r="O73" s="30">
        <f>SUMIFS(体育素质!L:L,体育素质!B:B,B73,体育素质!D:D,"=校内外体育活动",体育素质!E:E,"=校园跑")</f>
        <v>0.634010416666667</v>
      </c>
      <c r="P73" s="30">
        <f t="shared" si="20"/>
        <v>0.634010416666667</v>
      </c>
      <c r="Q73" s="30">
        <f t="shared" si="21"/>
        <v>4.18901041666667</v>
      </c>
      <c r="R73" s="30">
        <f>MIN(0.5,SUMIFS(美育素质!L:L,美育素质!B:B,B73,美育素质!D:D,"=文化艺术实践"))</f>
        <v>0</v>
      </c>
      <c r="S73" s="30">
        <f>SUMIFS(美育素质!L:L,美育素质!B:B,B73,美育素质!D:D,"=校内外文化艺术竞赛")</f>
        <v>0</v>
      </c>
      <c r="T73" s="30">
        <f t="shared" si="22"/>
        <v>0</v>
      </c>
      <c r="U73" s="30">
        <f>MAX(0,SUMIFS(劳育素质!K:K,劳育素质!B:B,B73,劳育素质!D:D,"=劳动日常考核基础分")+SUMIFS(劳育素质!K:K,劳育素质!B:B,B73,劳育素质!D:D,"=活动与卫生加减分"))</f>
        <v>1.40644444444444</v>
      </c>
      <c r="V73" s="30">
        <f>SUMIFS(劳育素质!K:K,劳育素质!B:B,B73,劳育素质!D:D,"=志愿服务",劳育素质!F:F,"=A类+B类")</f>
        <v>0.65</v>
      </c>
      <c r="W73" s="30">
        <f>SUMIFS(劳育素质!K:K,劳育素质!B:B,B73,劳育素质!D:D,"=志愿服务",劳育素质!F:F,"=C类")</f>
        <v>0</v>
      </c>
      <c r="X73" s="30">
        <f t="shared" si="23"/>
        <v>0.65</v>
      </c>
      <c r="Y73" s="30">
        <f>SUMIFS(劳育素质!K:K,劳育素质!B:B,B73,劳育素质!D:D,"=实习实训")</f>
        <v>0</v>
      </c>
      <c r="Z73" s="30">
        <f t="shared" si="24"/>
        <v>2.05644444444444</v>
      </c>
      <c r="AA73" s="30">
        <f>SUMIFS(创新与实践素质!L:L,创新与实践素质!B:B,B73,创新与实践素质!D:D,"=创新创业素质")</f>
        <v>0</v>
      </c>
      <c r="AB73" s="30">
        <f>SUMIFS(创新与实践素质!L:L,创新与实践素质!B:B,B73,创新与实践素质!D:D,"=水平考试")</f>
        <v>0</v>
      </c>
      <c r="AC73" s="30">
        <f>SUMIFS(创新与实践素质!L:L,创新与实践素质!B:B,B73,创新与实践素质!D:D,"=社会实践")</f>
        <v>0</v>
      </c>
      <c r="AD73" s="30">
        <f>_xlfn.MAXIFS(创新与实践素质!L:L,创新与实践素质!B:B,B73,创新与实践素质!D:D,"=社会工作能力（工作表现）",创新与实践素质!G:G,"=上学期")+_xlfn.MAXIFS(创新与实践素质!L:L,创新与实践素质!B:B,B73,创新与实践素质!D:D,"=社会工作能力（工作表现）",创新与实践素质!G:G,"=下学期")</f>
        <v>0</v>
      </c>
      <c r="AE73" s="30">
        <f t="shared" si="25"/>
        <v>0</v>
      </c>
      <c r="AF73" s="30">
        <f t="shared" si="26"/>
        <v>57.1714548611111</v>
      </c>
    </row>
    <row r="74" spans="1:32">
      <c r="A74" s="14" t="s">
        <v>50</v>
      </c>
      <c r="B74" s="14" t="s">
        <v>78</v>
      </c>
      <c r="C74" s="14"/>
      <c r="D74" s="30">
        <f>SUMIFS(德育素质!H:H,德育素质!B:B,B74,德育素质!D:D,"=基本评定分")</f>
        <v>5.28</v>
      </c>
      <c r="E74" s="30">
        <f>MIN(2,SUMIFS(德育素质!H:H,德育素质!A:A,A74,德育素质!D:D,"=集体评定等级分",德育素质!E:E,"=班级考评等级")+SUMIFS(德育素质!H:H,德育素质!B:B,B74,德育素质!D:D,"=集体评定等级分"))</f>
        <v>1</v>
      </c>
      <c r="F74" s="30">
        <f>MIN(2,SUMIFS(德育素质!H:H,德育素质!B:B,B74,德育素质!D:D,"=社会责任记实分"))</f>
        <v>0</v>
      </c>
      <c r="G74" s="30">
        <f>SUMIFS(德育素质!H:H,德育素质!B:B,B74,德育素质!D:D,"=违纪违规扣分")</f>
        <v>0</v>
      </c>
      <c r="H74" s="30">
        <f>SUMIFS(德育素质!H:H,德育素质!B:B,B74,德育素质!D:D,"=荣誉称号加分")</f>
        <v>0</v>
      </c>
      <c r="I74" s="30">
        <f t="shared" si="18"/>
        <v>1</v>
      </c>
      <c r="J74" s="30">
        <f t="shared" si="19"/>
        <v>6.28</v>
      </c>
      <c r="K74" s="30">
        <f>(VLOOKUP(B74,智育素质!B:D,3,0)*10+50)*0.6</f>
        <v>44.472</v>
      </c>
      <c r="L74" s="30">
        <f>SUMIFS(体育素质!J:J,体育素质!B:B,B74,体育素质!D:D,"=体育课程成绩",体育素质!E:E,"=体育成绩")/40</f>
        <v>2.78</v>
      </c>
      <c r="M74" s="30">
        <f>SUMIFS(体育素质!L:L,体育素质!B:B,B74,体育素质!D:D,"=校内外体育竞赛")</f>
        <v>0</v>
      </c>
      <c r="N74" s="30">
        <f>SUMIFS(体育素质!L:L,体育素质!B:B,B74,体育素质!D:D,"=校内外体育活动",体育素质!E:E,"=早锻炼")</f>
        <v>0</v>
      </c>
      <c r="O74" s="30">
        <f>SUMIFS(体育素质!L:L,体育素质!B:B,B74,体育素质!D:D,"=校内外体育活动",体育素质!E:E,"=校园跑")</f>
        <v>0.625572916666667</v>
      </c>
      <c r="P74" s="30">
        <f t="shared" si="20"/>
        <v>0.625572916666667</v>
      </c>
      <c r="Q74" s="30">
        <f t="shared" si="21"/>
        <v>3.40557291666667</v>
      </c>
      <c r="R74" s="30">
        <f>MIN(0.5,SUMIFS(美育素质!L:L,美育素质!B:B,B74,美育素质!D:D,"=文化艺术实践"))</f>
        <v>0</v>
      </c>
      <c r="S74" s="30">
        <f>SUMIFS(美育素质!L:L,美育素质!B:B,B74,美育素质!D:D,"=校内外文化艺术竞赛")</f>
        <v>0</v>
      </c>
      <c r="T74" s="30">
        <f t="shared" si="22"/>
        <v>0</v>
      </c>
      <c r="U74" s="30">
        <f>MAX(0,SUMIFS(劳育素质!K:K,劳育素质!B:B,B74,劳育素质!D:D,"=劳动日常考核基础分")+SUMIFS(劳育素质!K:K,劳育素质!B:B,B74,劳育素质!D:D,"=活动与卫生加减分"))</f>
        <v>1.40644444444444</v>
      </c>
      <c r="V74" s="30">
        <f>SUMIFS(劳育素质!K:K,劳育素质!B:B,B74,劳育素质!D:D,"=志愿服务",劳育素质!F:F,"=A类+B类")</f>
        <v>0</v>
      </c>
      <c r="W74" s="30">
        <f>SUMIFS(劳育素质!K:K,劳育素质!B:B,B74,劳育素质!D:D,"=志愿服务",劳育素质!F:F,"=C类")</f>
        <v>0</v>
      </c>
      <c r="X74" s="30">
        <f t="shared" si="23"/>
        <v>0</v>
      </c>
      <c r="Y74" s="30">
        <f>SUMIFS(劳育素质!K:K,劳育素质!B:B,B74,劳育素质!D:D,"=实习实训")</f>
        <v>0</v>
      </c>
      <c r="Z74" s="30">
        <f t="shared" si="24"/>
        <v>1.40644444444444</v>
      </c>
      <c r="AA74" s="30">
        <f>SUMIFS(创新与实践素质!L:L,创新与实践素质!B:B,B74,创新与实践素质!D:D,"=创新创业素质")</f>
        <v>0</v>
      </c>
      <c r="AB74" s="30">
        <f>SUMIFS(创新与实践素质!L:L,创新与实践素质!B:B,B74,创新与实践素质!D:D,"=水平考试")</f>
        <v>0</v>
      </c>
      <c r="AC74" s="30">
        <f>SUMIFS(创新与实践素质!L:L,创新与实践素质!B:B,B74,创新与实践素质!D:D,"=社会实践")</f>
        <v>0</v>
      </c>
      <c r="AD74" s="30">
        <f>_xlfn.MAXIFS(创新与实践素质!L:L,创新与实践素质!B:B,B74,创新与实践素质!D:D,"=社会工作能力（工作表现）",创新与实践素质!G:G,"=上学期")+_xlfn.MAXIFS(创新与实践素质!L:L,创新与实践素质!B:B,B74,创新与实践素质!D:D,"=社会工作能力（工作表现）",创新与实践素质!G:G,"=下学期")</f>
        <v>0</v>
      </c>
      <c r="AE74" s="30">
        <f t="shared" si="25"/>
        <v>0</v>
      </c>
      <c r="AF74" s="30">
        <f t="shared" si="26"/>
        <v>55.5640173611111</v>
      </c>
    </row>
    <row r="75" spans="1:32">
      <c r="A75" s="14" t="s">
        <v>50</v>
      </c>
      <c r="B75" s="14" t="s">
        <v>79</v>
      </c>
      <c r="C75" s="14"/>
      <c r="D75" s="30">
        <f>SUMIFS(德育素质!H:H,德育素质!B:B,B75,德育素质!D:D,"=基本评定分")</f>
        <v>5.28</v>
      </c>
      <c r="E75" s="30">
        <f>MIN(2,SUMIFS(德育素质!H:H,德育素质!A:A,A75,德育素质!D:D,"=集体评定等级分",德育素质!E:E,"=班级考评等级")+SUMIFS(德育素质!H:H,德育素质!B:B,B75,德育素质!D:D,"=集体评定等级分"))</f>
        <v>1</v>
      </c>
      <c r="F75" s="30">
        <f>MIN(2,SUMIFS(德育素质!H:H,德育素质!B:B,B75,德育素质!D:D,"=社会责任记实分"))</f>
        <v>0</v>
      </c>
      <c r="G75" s="30">
        <f>SUMIFS(德育素质!H:H,德育素质!B:B,B75,德育素质!D:D,"=违纪违规扣分")</f>
        <v>0</v>
      </c>
      <c r="H75" s="30">
        <f>SUMIFS(德育素质!H:H,德育素质!B:B,B75,德育素质!D:D,"=荣誉称号加分")</f>
        <v>0</v>
      </c>
      <c r="I75" s="30">
        <f t="shared" si="18"/>
        <v>1</v>
      </c>
      <c r="J75" s="30">
        <f t="shared" si="19"/>
        <v>6.28</v>
      </c>
      <c r="K75" s="30">
        <f>(VLOOKUP(B75,智育素质!B:D,3,0)*10+50)*0.6</f>
        <v>46.614</v>
      </c>
      <c r="L75" s="30">
        <f>SUMIFS(体育素质!J:J,体育素质!B:B,B75,体育素质!D:D,"=体育课程成绩",体育素质!E:E,"=体育成绩")/40</f>
        <v>3.825</v>
      </c>
      <c r="M75" s="30">
        <f>SUMIFS(体育素质!L:L,体育素质!B:B,B75,体育素质!D:D,"=校内外体育竞赛")</f>
        <v>0</v>
      </c>
      <c r="N75" s="30">
        <f>SUMIFS(体育素质!L:L,体育素质!B:B,B75,体育素质!D:D,"=校内外体育活动",体育素质!E:E,"=早锻炼")</f>
        <v>0</v>
      </c>
      <c r="O75" s="30">
        <f>SUMIFS(体育素质!L:L,体育素质!B:B,B75,体育素质!D:D,"=校内外体育活动",体育素质!E:E,"=校园跑")</f>
        <v>1</v>
      </c>
      <c r="P75" s="30">
        <f t="shared" si="20"/>
        <v>1</v>
      </c>
      <c r="Q75" s="30">
        <f t="shared" si="21"/>
        <v>4.825</v>
      </c>
      <c r="R75" s="30">
        <f>MIN(0.5,SUMIFS(美育素质!L:L,美育素质!B:B,B75,美育素质!D:D,"=文化艺术实践"))</f>
        <v>0</v>
      </c>
      <c r="S75" s="30">
        <f>SUMIFS(美育素质!L:L,美育素质!B:B,B75,美育素质!D:D,"=校内外文化艺术竞赛")</f>
        <v>0</v>
      </c>
      <c r="T75" s="30">
        <f t="shared" si="22"/>
        <v>0</v>
      </c>
      <c r="U75" s="30">
        <f>MAX(0,SUMIFS(劳育素质!K:K,劳育素质!B:B,B75,劳育素质!D:D,"=劳动日常考核基础分")+SUMIFS(劳育素质!K:K,劳育素质!B:B,B75,劳育素质!D:D,"=活动与卫生加减分"))</f>
        <v>1.4288</v>
      </c>
      <c r="V75" s="30">
        <f>SUMIFS(劳育素质!K:K,劳育素质!B:B,B75,劳育素质!D:D,"=志愿服务",劳育素质!F:F,"=A类+B类")</f>
        <v>0</v>
      </c>
      <c r="W75" s="30">
        <f>SUMIFS(劳育素质!K:K,劳育素质!B:B,B75,劳育素质!D:D,"=志愿服务",劳育素质!F:F,"=C类")</f>
        <v>0</v>
      </c>
      <c r="X75" s="30">
        <f t="shared" si="23"/>
        <v>0</v>
      </c>
      <c r="Y75" s="30">
        <f>SUMIFS(劳育素质!K:K,劳育素质!B:B,B75,劳育素质!D:D,"=实习实训")</f>
        <v>0</v>
      </c>
      <c r="Z75" s="30">
        <f t="shared" si="24"/>
        <v>1.4288</v>
      </c>
      <c r="AA75" s="30">
        <f>SUMIFS(创新与实践素质!L:L,创新与实践素质!B:B,B75,创新与实践素质!D:D,"=创新创业素质")</f>
        <v>0</v>
      </c>
      <c r="AB75" s="30">
        <f>SUMIFS(创新与实践素质!L:L,创新与实践素质!B:B,B75,创新与实践素质!D:D,"=水平考试")</f>
        <v>0</v>
      </c>
      <c r="AC75" s="30">
        <f>SUMIFS(创新与实践素质!L:L,创新与实践素质!B:B,B75,创新与实践素质!D:D,"=社会实践")</f>
        <v>0</v>
      </c>
      <c r="AD75" s="30">
        <f>_xlfn.MAXIFS(创新与实践素质!L:L,创新与实践素质!B:B,B75,创新与实践素质!D:D,"=社会工作能力（工作表现）",创新与实践素质!G:G,"=上学期")+_xlfn.MAXIFS(创新与实践素质!L:L,创新与实践素质!B:B,B75,创新与实践素质!D:D,"=社会工作能力（工作表现）",创新与实践素质!G:G,"=下学期")</f>
        <v>0</v>
      </c>
      <c r="AE75" s="30">
        <f t="shared" si="25"/>
        <v>0</v>
      </c>
      <c r="AF75" s="30">
        <f t="shared" si="26"/>
        <v>59.1478</v>
      </c>
    </row>
    <row r="76" spans="1:32">
      <c r="A76" s="14" t="s">
        <v>50</v>
      </c>
      <c r="B76" s="14" t="s">
        <v>80</v>
      </c>
      <c r="C76" s="14"/>
      <c r="D76" s="30">
        <f>SUMIFS(德育素质!H:H,德育素质!B:B,B76,德育素质!D:D,"=基本评定分")</f>
        <v>6</v>
      </c>
      <c r="E76" s="30">
        <f>MIN(2,SUMIFS(德育素质!H:H,德育素质!A:A,A76,德育素质!D:D,"=集体评定等级分",德育素质!E:E,"=班级考评等级")+SUMIFS(德育素质!H:H,德育素质!B:B,B76,德育素质!D:D,"=集体评定等级分"))</f>
        <v>1</v>
      </c>
      <c r="F76" s="30">
        <f>MIN(2,SUMIFS(德育素质!H:H,德育素质!B:B,B76,德育素质!D:D,"=社会责任记实分"))</f>
        <v>0</v>
      </c>
      <c r="G76" s="30">
        <f>SUMIFS(德育素质!H:H,德育素质!B:B,B76,德育素质!D:D,"=违纪违规扣分")</f>
        <v>0</v>
      </c>
      <c r="H76" s="30">
        <f>SUMIFS(德育素质!H:H,德育素质!B:B,B76,德育素质!D:D,"=荣誉称号加分")</f>
        <v>0.25</v>
      </c>
      <c r="I76" s="30">
        <f t="shared" si="18"/>
        <v>1.25</v>
      </c>
      <c r="J76" s="30">
        <f t="shared" si="19"/>
        <v>7.25</v>
      </c>
      <c r="K76" s="30">
        <f>(VLOOKUP(B76,智育素质!B:D,3,0)*10+50)*0.6</f>
        <v>47.55</v>
      </c>
      <c r="L76" s="30">
        <f>SUMIFS(体育素质!J:J,体育素质!B:B,B76,体育素质!D:D,"=体育课程成绩",体育素质!E:E,"=体育成绩")/40</f>
        <v>3.83</v>
      </c>
      <c r="M76" s="30">
        <f>SUMIFS(体育素质!L:L,体育素质!B:B,B76,体育素质!D:D,"=校内外体育竞赛")</f>
        <v>0</v>
      </c>
      <c r="N76" s="30">
        <f>SUMIFS(体育素质!L:L,体育素质!B:B,B76,体育素质!D:D,"=校内外体育活动",体育素质!E:E,"=早锻炼")</f>
        <v>0</v>
      </c>
      <c r="O76" s="30">
        <f>SUMIFS(体育素质!L:L,体育素质!B:B,B76,体育素质!D:D,"=校内外体育活动",体育素质!E:E,"=校园跑")</f>
        <v>0.625</v>
      </c>
      <c r="P76" s="30">
        <f t="shared" si="20"/>
        <v>0.625</v>
      </c>
      <c r="Q76" s="30">
        <f t="shared" si="21"/>
        <v>4.455</v>
      </c>
      <c r="R76" s="30">
        <f>MIN(0.5,SUMIFS(美育素质!L:L,美育素质!B:B,B76,美育素质!D:D,"=文化艺术实践"))</f>
        <v>0</v>
      </c>
      <c r="S76" s="30">
        <f>SUMIFS(美育素质!L:L,美育素质!B:B,B76,美育素质!D:D,"=校内外文化艺术竞赛")</f>
        <v>0.25</v>
      </c>
      <c r="T76" s="30">
        <f t="shared" si="22"/>
        <v>0.25</v>
      </c>
      <c r="U76" s="30">
        <f>MAX(0,SUMIFS(劳育素质!K:K,劳育素质!B:B,B76,劳育素质!D:D,"=劳动日常考核基础分")+SUMIFS(劳育素质!K:K,劳育素质!B:B,B76,劳育素质!D:D,"=活动与卫生加减分"))</f>
        <v>1.3894</v>
      </c>
      <c r="V76" s="30">
        <f>SUMIFS(劳育素质!K:K,劳育素质!B:B,B76,劳育素质!D:D,"=志愿服务",劳育素质!F:F,"=A类+B类")</f>
        <v>0.75</v>
      </c>
      <c r="W76" s="30">
        <f>SUMIFS(劳育素质!K:K,劳育素质!B:B,B76,劳育素质!D:D,"=志愿服务",劳育素质!F:F,"=C类")</f>
        <v>0</v>
      </c>
      <c r="X76" s="30">
        <f t="shared" si="23"/>
        <v>0.75</v>
      </c>
      <c r="Y76" s="30">
        <f>SUMIFS(劳育素质!K:K,劳育素质!B:B,B76,劳育素质!D:D,"=实习实训")</f>
        <v>0</v>
      </c>
      <c r="Z76" s="30">
        <f t="shared" si="24"/>
        <v>2.1394</v>
      </c>
      <c r="AA76" s="30">
        <f>SUMIFS(创新与实践素质!L:L,创新与实践素质!B:B,B76,创新与实践素质!D:D,"=创新创业素质")</f>
        <v>0</v>
      </c>
      <c r="AB76" s="30">
        <f>SUMIFS(创新与实践素质!L:L,创新与实践素质!B:B,B76,创新与实践素质!D:D,"=水平考试")</f>
        <v>0</v>
      </c>
      <c r="AC76" s="30">
        <f>SUMIFS(创新与实践素质!L:L,创新与实践素质!B:B,B76,创新与实践素质!D:D,"=社会实践")</f>
        <v>0</v>
      </c>
      <c r="AD76" s="30">
        <f>_xlfn.MAXIFS(创新与实践素质!L:L,创新与实践素质!B:B,B76,创新与实践素质!D:D,"=社会工作能力（工作表现）",创新与实践素质!G:G,"=上学期")+_xlfn.MAXIFS(创新与实践素质!L:L,创新与实践素质!B:B,B76,创新与实践素质!D:D,"=社会工作能力（工作表现）",创新与实践素质!G:G,"=下学期")</f>
        <v>0.6</v>
      </c>
      <c r="AE76" s="30">
        <f t="shared" si="25"/>
        <v>0.6</v>
      </c>
      <c r="AF76" s="30">
        <f t="shared" si="26"/>
        <v>62.2444</v>
      </c>
    </row>
    <row r="77" spans="1:32">
      <c r="A77" s="14" t="s">
        <v>50</v>
      </c>
      <c r="B77" s="14" t="s">
        <v>81</v>
      </c>
      <c r="C77" s="14"/>
      <c r="D77" s="30">
        <f>SUMIFS(德育素质!H:H,德育素质!B:B,B77,德育素质!D:D,"=基本评定分")</f>
        <v>5.28</v>
      </c>
      <c r="E77" s="30">
        <f>MIN(2,SUMIFS(德育素质!H:H,德育素质!A:A,A77,德育素质!D:D,"=集体评定等级分",德育素质!E:E,"=班级考评等级")+SUMIFS(德育素质!H:H,德育素质!B:B,B77,德育素质!D:D,"=集体评定等级分"))</f>
        <v>1</v>
      </c>
      <c r="F77" s="30">
        <f>MIN(2,SUMIFS(德育素质!H:H,德育素质!B:B,B77,德育素质!D:D,"=社会责任记实分"))</f>
        <v>0</v>
      </c>
      <c r="G77" s="30">
        <f>SUMIFS(德育素质!H:H,德育素质!B:B,B77,德育素质!D:D,"=违纪违规扣分")</f>
        <v>0</v>
      </c>
      <c r="H77" s="30">
        <f>SUMIFS(德育素质!H:H,德育素质!B:B,B77,德育素质!D:D,"=荣誉称号加分")</f>
        <v>0</v>
      </c>
      <c r="I77" s="30">
        <f t="shared" si="18"/>
        <v>1</v>
      </c>
      <c r="J77" s="30">
        <f t="shared" si="19"/>
        <v>6.28</v>
      </c>
      <c r="K77" s="30">
        <f>(VLOOKUP(B77,智育素质!B:D,3,0)*10+50)*0.6</f>
        <v>48.798</v>
      </c>
      <c r="L77" s="30">
        <f>SUMIFS(体育素质!J:J,体育素质!B:B,B77,体育素质!D:D,"=体育课程成绩",体育素质!E:E,"=体育成绩")/40</f>
        <v>3.245</v>
      </c>
      <c r="M77" s="30">
        <f>SUMIFS(体育素质!L:L,体育素质!B:B,B77,体育素质!D:D,"=校内外体育竞赛")</f>
        <v>0</v>
      </c>
      <c r="N77" s="30">
        <f>SUMIFS(体育素质!L:L,体育素质!B:B,B77,体育素质!D:D,"=校内外体育活动",体育素质!E:E,"=早锻炼")</f>
        <v>0</v>
      </c>
      <c r="O77" s="30">
        <f>SUMIFS(体育素质!L:L,体育素质!B:B,B77,体育素质!D:D,"=校内外体育活动",体育素质!E:E,"=校园跑")</f>
        <v>0.625</v>
      </c>
      <c r="P77" s="30">
        <f t="shared" si="20"/>
        <v>0.625</v>
      </c>
      <c r="Q77" s="30">
        <f t="shared" si="21"/>
        <v>3.87</v>
      </c>
      <c r="R77" s="30">
        <f>MIN(0.5,SUMIFS(美育素质!L:L,美育素质!B:B,B77,美育素质!D:D,"=文化艺术实践"))</f>
        <v>0</v>
      </c>
      <c r="S77" s="30">
        <f>SUMIFS(美育素质!L:L,美育素质!B:B,B77,美育素质!D:D,"=校内外文化艺术竞赛")</f>
        <v>0</v>
      </c>
      <c r="T77" s="30">
        <f t="shared" si="22"/>
        <v>0</v>
      </c>
      <c r="U77" s="30">
        <f>MAX(0,SUMIFS(劳育素质!K:K,劳育素质!B:B,B77,劳育素质!D:D,"=劳动日常考核基础分")+SUMIFS(劳育素质!K:K,劳育素质!B:B,B77,劳育素质!D:D,"=活动与卫生加减分"))</f>
        <v>1.4954</v>
      </c>
      <c r="V77" s="30">
        <f>SUMIFS(劳育素质!K:K,劳育素质!B:B,B77,劳育素质!D:D,"=志愿服务",劳育素质!F:F,"=A类+B类")</f>
        <v>0</v>
      </c>
      <c r="W77" s="30">
        <f>SUMIFS(劳育素质!K:K,劳育素质!B:B,B77,劳育素质!D:D,"=志愿服务",劳育素质!F:F,"=C类")</f>
        <v>0</v>
      </c>
      <c r="X77" s="30">
        <f t="shared" si="23"/>
        <v>0</v>
      </c>
      <c r="Y77" s="30">
        <f>SUMIFS(劳育素质!K:K,劳育素质!B:B,B77,劳育素质!D:D,"=实习实训")</f>
        <v>0</v>
      </c>
      <c r="Z77" s="30">
        <f t="shared" si="24"/>
        <v>1.4954</v>
      </c>
      <c r="AA77" s="30">
        <f>SUMIFS(创新与实践素质!L:L,创新与实践素质!B:B,B77,创新与实践素质!D:D,"=创新创业素质")</f>
        <v>0</v>
      </c>
      <c r="AB77" s="30">
        <f>SUMIFS(创新与实践素质!L:L,创新与实践素质!B:B,B77,创新与实践素质!D:D,"=水平考试")</f>
        <v>0</v>
      </c>
      <c r="AC77" s="30">
        <f>SUMIFS(创新与实践素质!L:L,创新与实践素质!B:B,B77,创新与实践素质!D:D,"=社会实践")</f>
        <v>0</v>
      </c>
      <c r="AD77" s="30">
        <f>_xlfn.MAXIFS(创新与实践素质!L:L,创新与实践素质!B:B,B77,创新与实践素质!D:D,"=社会工作能力（工作表现）",创新与实践素质!G:G,"=上学期")+_xlfn.MAXIFS(创新与实践素质!L:L,创新与实践素质!B:B,B77,创新与实践素质!D:D,"=社会工作能力（工作表现）",创新与实践素质!G:G,"=下学期")</f>
        <v>0</v>
      </c>
      <c r="AE77" s="30">
        <f t="shared" si="25"/>
        <v>0</v>
      </c>
      <c r="AF77" s="30">
        <f t="shared" si="26"/>
        <v>60.4434</v>
      </c>
    </row>
    <row r="78" spans="1:32">
      <c r="A78" s="14" t="s">
        <v>50</v>
      </c>
      <c r="B78" s="14" t="s">
        <v>82</v>
      </c>
      <c r="C78" s="14"/>
      <c r="D78" s="30">
        <f>SUMIFS(德育素质!H:H,德育素质!B:B,B78,德育素质!D:D,"=基本评定分")</f>
        <v>5.28</v>
      </c>
      <c r="E78" s="30">
        <f>MIN(2,SUMIFS(德育素质!H:H,德育素质!A:A,A78,德育素质!D:D,"=集体评定等级分",德育素质!E:E,"=班级考评等级")+SUMIFS(德育素质!H:H,德育素质!B:B,B78,德育素质!D:D,"=集体评定等级分"))</f>
        <v>1</v>
      </c>
      <c r="F78" s="30">
        <f>MIN(2,SUMIFS(德育素质!H:H,德育素质!B:B,B78,德育素质!D:D,"=社会责任记实分"))</f>
        <v>0</v>
      </c>
      <c r="G78" s="30">
        <f>SUMIFS(德育素质!H:H,德育素质!B:B,B78,德育素质!D:D,"=违纪违规扣分")</f>
        <v>0</v>
      </c>
      <c r="H78" s="30">
        <f>SUMIFS(德育素质!H:H,德育素质!B:B,B78,德育素质!D:D,"=荣誉称号加分")</f>
        <v>0</v>
      </c>
      <c r="I78" s="30">
        <f t="shared" si="18"/>
        <v>1</v>
      </c>
      <c r="J78" s="30">
        <f t="shared" si="19"/>
        <v>6.28</v>
      </c>
      <c r="K78" s="30">
        <f>(VLOOKUP(B78,智育素质!B:D,3,0)*10+50)*0.6</f>
        <v>48.798</v>
      </c>
      <c r="L78" s="30">
        <f>SUMIFS(体育素质!J:J,体育素质!B:B,B78,体育素质!D:D,"=体育课程成绩",体育素质!E:E,"=体育成绩")/40</f>
        <v>3.24</v>
      </c>
      <c r="M78" s="30">
        <f>SUMIFS(体育素质!L:L,体育素质!B:B,B78,体育素质!D:D,"=校内外体育竞赛")</f>
        <v>0</v>
      </c>
      <c r="N78" s="30">
        <f>SUMIFS(体育素质!L:L,体育素质!B:B,B78,体育素质!D:D,"=校内外体育活动",体育素质!E:E,"=早锻炼")</f>
        <v>0</v>
      </c>
      <c r="O78" s="30">
        <f>SUMIFS(体育素质!L:L,体育素质!B:B,B78,体育素质!D:D,"=校内外体育活动",体育素质!E:E,"=校园跑")</f>
        <v>0.62515625</v>
      </c>
      <c r="P78" s="30">
        <f t="shared" si="20"/>
        <v>0.62515625</v>
      </c>
      <c r="Q78" s="30">
        <f t="shared" si="21"/>
        <v>3.86515625</v>
      </c>
      <c r="R78" s="30">
        <f>MIN(0.5,SUMIFS(美育素质!L:L,美育素质!B:B,B78,美育素质!D:D,"=文化艺术实践"))</f>
        <v>0</v>
      </c>
      <c r="S78" s="30">
        <f>SUMIFS(美育素质!L:L,美育素质!B:B,B78,美育素质!D:D,"=校内外文化艺术竞赛")</f>
        <v>0</v>
      </c>
      <c r="T78" s="30">
        <f t="shared" si="22"/>
        <v>0</v>
      </c>
      <c r="U78" s="30">
        <f>MAX(0,SUMIFS(劳育素质!K:K,劳育素质!B:B,B78,劳育素质!D:D,"=劳动日常考核基础分")+SUMIFS(劳育素质!K:K,劳育素质!B:B,B78,劳育素质!D:D,"=活动与卫生加减分"))</f>
        <v>1.4954</v>
      </c>
      <c r="V78" s="30">
        <f>SUMIFS(劳育素质!K:K,劳育素质!B:B,B78,劳育素质!D:D,"=志愿服务",劳育素质!F:F,"=A类+B类")</f>
        <v>0</v>
      </c>
      <c r="W78" s="30">
        <f>SUMIFS(劳育素质!K:K,劳育素质!B:B,B78,劳育素质!D:D,"=志愿服务",劳育素质!F:F,"=C类")</f>
        <v>0</v>
      </c>
      <c r="X78" s="30">
        <f t="shared" si="23"/>
        <v>0</v>
      </c>
      <c r="Y78" s="30">
        <f>SUMIFS(劳育素质!K:K,劳育素质!B:B,B78,劳育素质!D:D,"=实习实训")</f>
        <v>0</v>
      </c>
      <c r="Z78" s="30">
        <f t="shared" si="24"/>
        <v>1.4954</v>
      </c>
      <c r="AA78" s="30">
        <f>SUMIFS(创新与实践素质!L:L,创新与实践素质!B:B,B78,创新与实践素质!D:D,"=创新创业素质")</f>
        <v>0</v>
      </c>
      <c r="AB78" s="30">
        <f>SUMIFS(创新与实践素质!L:L,创新与实践素质!B:B,B78,创新与实践素质!D:D,"=水平考试")</f>
        <v>0</v>
      </c>
      <c r="AC78" s="30">
        <f>SUMIFS(创新与实践素质!L:L,创新与实践素质!B:B,B78,创新与实践素质!D:D,"=社会实践")</f>
        <v>0</v>
      </c>
      <c r="AD78" s="30">
        <f>_xlfn.MAXIFS(创新与实践素质!L:L,创新与实践素质!B:B,B78,创新与实践素质!D:D,"=社会工作能力（工作表现）",创新与实践素质!G:G,"=上学期")+_xlfn.MAXIFS(创新与实践素质!L:L,创新与实践素质!B:B,B78,创新与实践素质!D:D,"=社会工作能力（工作表现）",创新与实践素质!G:G,"=下学期")</f>
        <v>0</v>
      </c>
      <c r="AE78" s="30">
        <f t="shared" si="25"/>
        <v>0</v>
      </c>
      <c r="AF78" s="30">
        <f t="shared" si="26"/>
        <v>60.43855625</v>
      </c>
    </row>
    <row r="79" spans="1:32">
      <c r="A79" s="14" t="s">
        <v>50</v>
      </c>
      <c r="B79" s="14" t="s">
        <v>83</v>
      </c>
      <c r="C79" s="14"/>
      <c r="D79" s="30">
        <f>SUMIFS(德育素质!H:H,德育素质!B:B,B79,德育素质!D:D,"=基本评定分")</f>
        <v>5.28</v>
      </c>
      <c r="E79" s="30">
        <f>MIN(2,SUMIFS(德育素质!H:H,德育素质!A:A,A79,德育素质!D:D,"=集体评定等级分",德育素质!E:E,"=班级考评等级")+SUMIFS(德育素质!H:H,德育素质!B:B,B79,德育素质!D:D,"=集体评定等级分"))</f>
        <v>1</v>
      </c>
      <c r="F79" s="30">
        <f>MIN(2,SUMIFS(德育素质!H:H,德育素质!B:B,B79,德育素质!D:D,"=社会责任记实分"))</f>
        <v>0</v>
      </c>
      <c r="G79" s="30">
        <f>SUMIFS(德育素质!H:H,德育素质!B:B,B79,德育素质!D:D,"=违纪违规扣分")</f>
        <v>0</v>
      </c>
      <c r="H79" s="30">
        <f>SUMIFS(德育素质!H:H,德育素质!B:B,B79,德育素质!D:D,"=荣誉称号加分")</f>
        <v>0</v>
      </c>
      <c r="I79" s="30">
        <f t="shared" si="18"/>
        <v>1</v>
      </c>
      <c r="J79" s="30">
        <f t="shared" si="19"/>
        <v>6.28</v>
      </c>
      <c r="K79" s="30">
        <f>(VLOOKUP(B79,智育素质!B:D,3,0)*10+50)*0.6</f>
        <v>42.912</v>
      </c>
      <c r="L79" s="30">
        <f>SUMIFS(体育素质!J:J,体育素质!B:B,B79,体育素质!D:D,"=体育课程成绩",体育素质!E:E,"=体育成绩")/40</f>
        <v>4.185</v>
      </c>
      <c r="M79" s="30">
        <f>SUMIFS(体育素质!L:L,体育素质!B:B,B79,体育素质!D:D,"=校内外体育竞赛")</f>
        <v>0</v>
      </c>
      <c r="N79" s="30">
        <f>SUMIFS(体育素质!L:L,体育素质!B:B,B79,体育素质!D:D,"=校内外体育活动",体育素质!E:E,"=早锻炼")</f>
        <v>0</v>
      </c>
      <c r="O79" s="30">
        <f>SUMIFS(体育素质!L:L,体育素质!B:B,B79,体育素质!D:D,"=校内外体育活动",体育素质!E:E,"=校园跑")</f>
        <v>1</v>
      </c>
      <c r="P79" s="30">
        <f t="shared" si="20"/>
        <v>1</v>
      </c>
      <c r="Q79" s="30">
        <f t="shared" si="21"/>
        <v>5.185</v>
      </c>
      <c r="R79" s="30">
        <f>MIN(0.5,SUMIFS(美育素质!L:L,美育素质!B:B,B79,美育素质!D:D,"=文化艺术实践"))</f>
        <v>0</v>
      </c>
      <c r="S79" s="30">
        <f>SUMIFS(美育素质!L:L,美育素质!B:B,B79,美育素质!D:D,"=校内外文化艺术竞赛")</f>
        <v>0</v>
      </c>
      <c r="T79" s="30">
        <f t="shared" si="22"/>
        <v>0</v>
      </c>
      <c r="U79" s="30">
        <f>MAX(0,SUMIFS(劳育素质!K:K,劳育素质!B:B,B79,劳育素质!D:D,"=劳动日常考核基础分")+SUMIFS(劳育素质!K:K,劳育素质!B:B,B79,劳育素质!D:D,"=活动与卫生加减分"))</f>
        <v>1.451</v>
      </c>
      <c r="V79" s="30">
        <f>SUMIFS(劳育素质!K:K,劳育素质!B:B,B79,劳育素质!D:D,"=志愿服务",劳育素质!F:F,"=A类+B类")</f>
        <v>0.15</v>
      </c>
      <c r="W79" s="30">
        <f>SUMIFS(劳育素质!K:K,劳育素质!B:B,B79,劳育素质!D:D,"=志愿服务",劳育素质!F:F,"=C类")</f>
        <v>0</v>
      </c>
      <c r="X79" s="30">
        <f t="shared" si="23"/>
        <v>0.15</v>
      </c>
      <c r="Y79" s="30">
        <f>SUMIFS(劳育素质!K:K,劳育素质!B:B,B79,劳育素质!D:D,"=实习实训")</f>
        <v>0</v>
      </c>
      <c r="Z79" s="30">
        <f t="shared" si="24"/>
        <v>1.601</v>
      </c>
      <c r="AA79" s="30">
        <f>SUMIFS(创新与实践素质!L:L,创新与实践素质!B:B,B79,创新与实践素质!D:D,"=创新创业素质")</f>
        <v>0</v>
      </c>
      <c r="AB79" s="30">
        <f>SUMIFS(创新与实践素质!L:L,创新与实践素质!B:B,B79,创新与实践素质!D:D,"=水平考试")</f>
        <v>0</v>
      </c>
      <c r="AC79" s="30">
        <f>SUMIFS(创新与实践素质!L:L,创新与实践素质!B:B,B79,创新与实践素质!D:D,"=社会实践")</f>
        <v>0</v>
      </c>
      <c r="AD79" s="30">
        <f>_xlfn.MAXIFS(创新与实践素质!L:L,创新与实践素质!B:B,B79,创新与实践素质!D:D,"=社会工作能力（工作表现）",创新与实践素质!G:G,"=上学期")+_xlfn.MAXIFS(创新与实践素质!L:L,创新与实践素质!B:B,B79,创新与实践素质!D:D,"=社会工作能力（工作表现）",创新与实践素质!G:G,"=下学期")</f>
        <v>0</v>
      </c>
      <c r="AE79" s="30">
        <f t="shared" si="25"/>
        <v>0</v>
      </c>
      <c r="AF79" s="30">
        <f t="shared" si="26"/>
        <v>55.978</v>
      </c>
    </row>
    <row r="80" spans="1:32">
      <c r="A80" s="14" t="s">
        <v>50</v>
      </c>
      <c r="B80" s="14" t="s">
        <v>84</v>
      </c>
      <c r="C80" s="14"/>
      <c r="D80" s="30">
        <f>SUMIFS(德育素质!H:H,德育素质!B:B,B80,德育素质!D:D,"=基本评定分")</f>
        <v>5.28</v>
      </c>
      <c r="E80" s="30">
        <f>MIN(2,SUMIFS(德育素质!H:H,德育素质!A:A,A80,德育素质!D:D,"=集体评定等级分",德育素质!E:E,"=班级考评等级")+SUMIFS(德育素质!H:H,德育素质!B:B,B80,德育素质!D:D,"=集体评定等级分"))</f>
        <v>1</v>
      </c>
      <c r="F80" s="30">
        <f>MIN(2,SUMIFS(德育素质!H:H,德育素质!B:B,B80,德育素质!D:D,"=社会责任记实分"))</f>
        <v>0</v>
      </c>
      <c r="G80" s="30">
        <f>SUMIFS(德育素质!H:H,德育素质!B:B,B80,德育素质!D:D,"=违纪违规扣分")</f>
        <v>0</v>
      </c>
      <c r="H80" s="30">
        <f>SUMIFS(德育素质!H:H,德育素质!B:B,B80,德育素质!D:D,"=荣誉称号加分")</f>
        <v>0</v>
      </c>
      <c r="I80" s="30">
        <f t="shared" si="18"/>
        <v>1</v>
      </c>
      <c r="J80" s="30">
        <f t="shared" si="19"/>
        <v>6.28</v>
      </c>
      <c r="K80" s="30">
        <f>(VLOOKUP(B80,智育素质!B:D,3,0)*10+50)*0.6</f>
        <v>43.818</v>
      </c>
      <c r="L80" s="30">
        <f>SUMIFS(体育素质!J:J,体育素质!B:B,B80,体育素质!D:D,"=体育课程成绩",体育素质!E:E,"=体育成绩")/40</f>
        <v>3.825</v>
      </c>
      <c r="M80" s="30">
        <f>SUMIFS(体育素质!L:L,体育素质!B:B,B80,体育素质!D:D,"=校内外体育竞赛")</f>
        <v>0</v>
      </c>
      <c r="N80" s="30">
        <f>SUMIFS(体育素质!L:L,体育素质!B:B,B80,体育素质!D:D,"=校内外体育活动",体育素质!E:E,"=早锻炼")</f>
        <v>0</v>
      </c>
      <c r="O80" s="30">
        <f>SUMIFS(体育素质!L:L,体育素质!B:B,B80,体育素质!D:D,"=校内外体育活动",体育素质!E:E,"=校园跑")</f>
        <v>0</v>
      </c>
      <c r="P80" s="30">
        <f t="shared" si="20"/>
        <v>0</v>
      </c>
      <c r="Q80" s="30">
        <f t="shared" si="21"/>
        <v>3.825</v>
      </c>
      <c r="R80" s="30">
        <f>MIN(0.5,SUMIFS(美育素质!L:L,美育素质!B:B,B80,美育素质!D:D,"=文化艺术实践"))</f>
        <v>0</v>
      </c>
      <c r="S80" s="30">
        <f>SUMIFS(美育素质!L:L,美育素质!B:B,B80,美育素质!D:D,"=校内外文化艺术竞赛")</f>
        <v>0</v>
      </c>
      <c r="T80" s="30">
        <f t="shared" si="22"/>
        <v>0</v>
      </c>
      <c r="U80" s="30">
        <f>MAX(0,SUMIFS(劳育素质!K:K,劳育素质!B:B,B80,劳育素质!D:D,"=劳动日常考核基础分")+SUMIFS(劳育素质!K:K,劳育素质!B:B,B80,劳育素质!D:D,"=活动与卫生加减分"))</f>
        <v>1.40644444444444</v>
      </c>
      <c r="V80" s="30">
        <f>SUMIFS(劳育素质!K:K,劳育素质!B:B,B80,劳育素质!D:D,"=志愿服务",劳育素质!F:F,"=A类+B类")</f>
        <v>0</v>
      </c>
      <c r="W80" s="30">
        <f>SUMIFS(劳育素质!K:K,劳育素质!B:B,B80,劳育素质!D:D,"=志愿服务",劳育素质!F:F,"=C类")</f>
        <v>0</v>
      </c>
      <c r="X80" s="30">
        <f t="shared" si="23"/>
        <v>0</v>
      </c>
      <c r="Y80" s="30">
        <f>SUMIFS(劳育素质!K:K,劳育素质!B:B,B80,劳育素质!D:D,"=实习实训")</f>
        <v>0</v>
      </c>
      <c r="Z80" s="30">
        <f t="shared" si="24"/>
        <v>1.40644444444444</v>
      </c>
      <c r="AA80" s="30">
        <f>SUMIFS(创新与实践素质!L:L,创新与实践素质!B:B,B80,创新与实践素质!D:D,"=创新创业素质")</f>
        <v>0</v>
      </c>
      <c r="AB80" s="30">
        <f>SUMIFS(创新与实践素质!L:L,创新与实践素质!B:B,B80,创新与实践素质!D:D,"=水平考试")</f>
        <v>0</v>
      </c>
      <c r="AC80" s="30">
        <f>SUMIFS(创新与实践素质!L:L,创新与实践素质!B:B,B80,创新与实践素质!D:D,"=社会实践")</f>
        <v>0</v>
      </c>
      <c r="AD80" s="30">
        <f>_xlfn.MAXIFS(创新与实践素质!L:L,创新与实践素质!B:B,B80,创新与实践素质!D:D,"=社会工作能力（工作表现）",创新与实践素质!G:G,"=上学期")+_xlfn.MAXIFS(创新与实践素质!L:L,创新与实践素质!B:B,B80,创新与实践素质!D:D,"=社会工作能力（工作表现）",创新与实践素质!G:G,"=下学期")</f>
        <v>0</v>
      </c>
      <c r="AE80" s="30">
        <f t="shared" si="25"/>
        <v>0</v>
      </c>
      <c r="AF80" s="30">
        <f t="shared" si="26"/>
        <v>55.3294444444444</v>
      </c>
    </row>
    <row r="81" spans="1:32">
      <c r="A81" s="14" t="s">
        <v>50</v>
      </c>
      <c r="B81" s="14" t="s">
        <v>85</v>
      </c>
      <c r="C81" s="14"/>
      <c r="D81" s="30">
        <f>SUMIFS(德育素质!H:H,德育素质!B:B,B81,德育素质!D:D,"=基本评定分")</f>
        <v>6</v>
      </c>
      <c r="E81" s="30">
        <f>MIN(2,SUMIFS(德育素质!H:H,德育素质!A:A,A81,德育素质!D:D,"=集体评定等级分",德育素质!E:E,"=班级考评等级")+SUMIFS(德育素质!H:H,德育素质!B:B,B81,德育素质!D:D,"=集体评定等级分"))</f>
        <v>1</v>
      </c>
      <c r="F81" s="30">
        <f>MIN(2,SUMIFS(德育素质!H:H,德育素质!B:B,B81,德育素质!D:D,"=社会责任记实分"))</f>
        <v>0</v>
      </c>
      <c r="G81" s="30">
        <f>SUMIFS(德育素质!H:H,德育素质!B:B,B81,德育素质!D:D,"=违纪违规扣分")</f>
        <v>0</v>
      </c>
      <c r="H81" s="30">
        <f>SUMIFS(德育素质!H:H,德育素质!B:B,B81,德育素质!D:D,"=荣誉称号加分")</f>
        <v>0</v>
      </c>
      <c r="I81" s="30">
        <f t="shared" ref="I81:I118" si="27">MIN(4,E81+F81+G81+H81)</f>
        <v>1</v>
      </c>
      <c r="J81" s="30">
        <f t="shared" ref="J81:J118" si="28">D81+I81</f>
        <v>7</v>
      </c>
      <c r="K81" s="30">
        <f>(VLOOKUP(B81,智育素质!B:D,3,0)*10+50)*0.6</f>
        <v>50.646</v>
      </c>
      <c r="L81" s="30">
        <f>SUMIFS(体育素质!J:J,体育素质!B:B,B81,体育素质!D:D,"=体育课程成绩",体育素质!E:E,"=体育成绩")/40</f>
        <v>3.515</v>
      </c>
      <c r="M81" s="30">
        <f>SUMIFS(体育素质!L:L,体育素质!B:B,B81,体育素质!D:D,"=校内外体育竞赛")</f>
        <v>0</v>
      </c>
      <c r="N81" s="30">
        <f>SUMIFS(体育素质!L:L,体育素质!B:B,B81,体育素质!D:D,"=校内外体育活动",体育素质!E:E,"=早锻炼")</f>
        <v>0</v>
      </c>
      <c r="O81" s="30">
        <f>SUMIFS(体育素质!L:L,体育素质!B:B,B81,体育素质!D:D,"=校内外体育活动",体育素质!E:E,"=校园跑")</f>
        <v>0.625</v>
      </c>
      <c r="P81" s="30">
        <f t="shared" ref="P81:P118" si="29">MIN(3,M81+N81+O81)</f>
        <v>0.625</v>
      </c>
      <c r="Q81" s="30">
        <f t="shared" ref="Q81:Q118" si="30">MIN(8,P81+L81)</f>
        <v>4.14</v>
      </c>
      <c r="R81" s="30">
        <f>MIN(0.5,SUMIFS(美育素质!L:L,美育素质!B:B,B81,美育素质!D:D,"=文化艺术实践"))</f>
        <v>0</v>
      </c>
      <c r="S81" s="30">
        <f>SUMIFS(美育素质!L:L,美育素质!B:B,B81,美育素质!D:D,"=校内外文化艺术竞赛")</f>
        <v>0</v>
      </c>
      <c r="T81" s="30">
        <f t="shared" ref="T81:T118" si="31">MIN(5,S81+R81)</f>
        <v>0</v>
      </c>
      <c r="U81" s="30">
        <f>MAX(0,SUMIFS(劳育素质!K:K,劳育素质!B:B,B81,劳育素质!D:D,"=劳动日常考核基础分")+SUMIFS(劳育素质!K:K,劳育素质!B:B,B81,劳育素质!D:D,"=活动与卫生加减分"))</f>
        <v>1.3894</v>
      </c>
      <c r="V81" s="30">
        <f>SUMIFS(劳育素质!K:K,劳育素质!B:B,B81,劳育素质!D:D,"=志愿服务",劳育素质!F:F,"=A类+B类")</f>
        <v>0</v>
      </c>
      <c r="W81" s="30">
        <f>SUMIFS(劳育素质!K:K,劳育素质!B:B,B81,劳育素质!D:D,"=志愿服务",劳育素质!F:F,"=C类")</f>
        <v>0</v>
      </c>
      <c r="X81" s="30">
        <f t="shared" ref="X81:X118" si="32">MIN(4,V81+W81)</f>
        <v>0</v>
      </c>
      <c r="Y81" s="30">
        <f>SUMIFS(劳育素质!K:K,劳育素质!B:B,B81,劳育素质!D:D,"=实习实训")</f>
        <v>0</v>
      </c>
      <c r="Z81" s="30">
        <f t="shared" ref="Z81:Z118" si="33">MIN(5,U81+X81+Y81)</f>
        <v>1.3894</v>
      </c>
      <c r="AA81" s="30">
        <f>SUMIFS(创新与实践素质!L:L,创新与实践素质!B:B,B81,创新与实践素质!D:D,"=创新创业素质")</f>
        <v>0</v>
      </c>
      <c r="AB81" s="30">
        <f>SUMIFS(创新与实践素质!L:L,创新与实践素质!B:B,B81,创新与实践素质!D:D,"=水平考试")</f>
        <v>0</v>
      </c>
      <c r="AC81" s="30">
        <f>SUMIFS(创新与实践素质!L:L,创新与实践素质!B:B,B81,创新与实践素质!D:D,"=社会实践")</f>
        <v>0</v>
      </c>
      <c r="AD81" s="30">
        <f>_xlfn.MAXIFS(创新与实践素质!L:L,创新与实践素质!B:B,B81,创新与实践素质!D:D,"=社会工作能力（工作表现）",创新与实践素质!G:G,"=上学期")+_xlfn.MAXIFS(创新与实践素质!L:L,创新与实践素质!B:B,B81,创新与实践素质!D:D,"=社会工作能力（工作表现）",创新与实践素质!G:G,"=下学期")</f>
        <v>0.6</v>
      </c>
      <c r="AE81" s="30">
        <f t="shared" ref="AE81:AE118" si="34">MIN(12,AA81+AB81+AC81+AD81)</f>
        <v>0.6</v>
      </c>
      <c r="AF81" s="30">
        <f t="shared" ref="AF81:AF118" si="35">AE81+Z81+T81+Q81+K81+J81</f>
        <v>63.7754</v>
      </c>
    </row>
    <row r="82" spans="1:32">
      <c r="A82" s="14" t="s">
        <v>50</v>
      </c>
      <c r="B82" s="14" t="s">
        <v>86</v>
      </c>
      <c r="C82" s="14"/>
      <c r="D82" s="30">
        <f>SUMIFS(德育素质!H:H,德育素质!B:B,B82,德育素质!D:D,"=基本评定分")</f>
        <v>6</v>
      </c>
      <c r="E82" s="30">
        <f>MIN(2,SUMIFS(德育素质!H:H,德育素质!A:A,A82,德育素质!D:D,"=集体评定等级分",德育素质!E:E,"=班级考评等级")+SUMIFS(德育素质!H:H,德育素质!B:B,B82,德育素质!D:D,"=集体评定等级分"))</f>
        <v>1</v>
      </c>
      <c r="F82" s="30">
        <f>MIN(2,SUMIFS(德育素质!H:H,德育素质!B:B,B82,德育素质!D:D,"=社会责任记实分"))</f>
        <v>0</v>
      </c>
      <c r="G82" s="30">
        <f>SUMIFS(德育素质!H:H,德育素质!B:B,B82,德育素质!D:D,"=违纪违规扣分")</f>
        <v>0</v>
      </c>
      <c r="H82" s="30">
        <f>SUMIFS(德育素质!H:H,德育素质!B:B,B82,德育素质!D:D,"=荣誉称号加分")</f>
        <v>0</v>
      </c>
      <c r="I82" s="30">
        <f t="shared" si="27"/>
        <v>1</v>
      </c>
      <c r="J82" s="30">
        <f t="shared" si="28"/>
        <v>7</v>
      </c>
      <c r="K82" s="30">
        <f>(VLOOKUP(B82,智育素质!B:D,3,0)*10+50)*0.6</f>
        <v>45.06</v>
      </c>
      <c r="L82" s="30">
        <f>SUMIFS(体育素质!J:J,体育素质!B:B,B82,体育素质!D:D,"=体育课程成绩",体育素质!E:E,"=体育成绩")/40</f>
        <v>3.565</v>
      </c>
      <c r="M82" s="30">
        <f>SUMIFS(体育素质!L:L,体育素质!B:B,B82,体育素质!D:D,"=校内外体育竞赛")</f>
        <v>0</v>
      </c>
      <c r="N82" s="30">
        <f>SUMIFS(体育素质!L:L,体育素质!B:B,B82,体育素质!D:D,"=校内外体育活动",体育素质!E:E,"=早锻炼")</f>
        <v>0</v>
      </c>
      <c r="O82" s="30">
        <f>SUMIFS(体育素质!L:L,体育素质!B:B,B82,体育素质!D:D,"=校内外体育活动",体育素质!E:E,"=校园跑")</f>
        <v>0.6250625</v>
      </c>
      <c r="P82" s="30">
        <f t="shared" si="29"/>
        <v>0.6250625</v>
      </c>
      <c r="Q82" s="30">
        <f t="shared" si="30"/>
        <v>4.1900625</v>
      </c>
      <c r="R82" s="30">
        <f>MIN(0.5,SUMIFS(美育素质!L:L,美育素质!B:B,B82,美育素质!D:D,"=文化艺术实践"))</f>
        <v>0</v>
      </c>
      <c r="S82" s="30">
        <f>SUMIFS(美育素质!L:L,美育素质!B:B,B82,美育素质!D:D,"=校内外文化艺术竞赛")</f>
        <v>0</v>
      </c>
      <c r="T82" s="30">
        <f t="shared" si="31"/>
        <v>0</v>
      </c>
      <c r="U82" s="30">
        <f>MAX(0,SUMIFS(劳育素质!K:K,劳育素质!B:B,B82,劳育素质!D:D,"=劳动日常考核基础分")+SUMIFS(劳育素质!K:K,劳育素质!B:B,B82,劳育素质!D:D,"=活动与卫生加减分"))</f>
        <v>1.49027777777778</v>
      </c>
      <c r="V82" s="30">
        <f>SUMIFS(劳育素质!K:K,劳育素质!B:B,B82,劳育素质!D:D,"=志愿服务",劳育素质!F:F,"=A类+B类")</f>
        <v>0</v>
      </c>
      <c r="W82" s="30">
        <f>SUMIFS(劳育素质!K:K,劳育素质!B:B,B82,劳育素质!D:D,"=志愿服务",劳育素质!F:F,"=C类")</f>
        <v>0</v>
      </c>
      <c r="X82" s="30">
        <f t="shared" si="32"/>
        <v>0</v>
      </c>
      <c r="Y82" s="30">
        <f>SUMIFS(劳育素质!K:K,劳育素质!B:B,B82,劳育素质!D:D,"=实习实训")</f>
        <v>0</v>
      </c>
      <c r="Z82" s="30">
        <f t="shared" si="33"/>
        <v>1.49027777777778</v>
      </c>
      <c r="AA82" s="30">
        <f>SUMIFS(创新与实践素质!L:L,创新与实践素质!B:B,B82,创新与实践素质!D:D,"=创新创业素质")</f>
        <v>0</v>
      </c>
      <c r="AB82" s="30">
        <f>SUMIFS(创新与实践素质!L:L,创新与实践素质!B:B,B82,创新与实践素质!D:D,"=水平考试")</f>
        <v>0</v>
      </c>
      <c r="AC82" s="30">
        <f>SUMIFS(创新与实践素质!L:L,创新与实践素质!B:B,B82,创新与实践素质!D:D,"=社会实践")</f>
        <v>0</v>
      </c>
      <c r="AD82" s="30">
        <f>_xlfn.MAXIFS(创新与实践素质!L:L,创新与实践素质!B:B,B82,创新与实践素质!D:D,"=社会工作能力（工作表现）",创新与实践素质!G:G,"=上学期")+_xlfn.MAXIFS(创新与实践素质!L:L,创新与实践素质!B:B,B82,创新与实践素质!D:D,"=社会工作能力（工作表现）",创新与实践素质!G:G,"=下学期")</f>
        <v>0.8</v>
      </c>
      <c r="AE82" s="30">
        <f t="shared" si="34"/>
        <v>0.8</v>
      </c>
      <c r="AF82" s="30">
        <f t="shared" si="35"/>
        <v>58.5403402777778</v>
      </c>
    </row>
    <row r="83" spans="1:32">
      <c r="A83" s="14" t="s">
        <v>50</v>
      </c>
      <c r="B83" s="14" t="s">
        <v>87</v>
      </c>
      <c r="C83" s="14"/>
      <c r="D83" s="30">
        <f>SUMIFS(德育素质!H:H,德育素质!B:B,B83,德育素质!D:D,"=基本评定分")</f>
        <v>6</v>
      </c>
      <c r="E83" s="30">
        <f>MIN(2,SUMIFS(德育素质!H:H,德育素质!A:A,A83,德育素质!D:D,"=集体评定等级分",德育素质!E:E,"=班级考评等级")+SUMIFS(德育素质!H:H,德育素质!B:B,B83,德育素质!D:D,"=集体评定等级分"))</f>
        <v>1</v>
      </c>
      <c r="F83" s="30">
        <f>MIN(2,SUMIFS(德育素质!H:H,德育素质!B:B,B83,德育素质!D:D,"=社会责任记实分"))</f>
        <v>0</v>
      </c>
      <c r="G83" s="30">
        <f>SUMIFS(德育素质!H:H,德育素质!B:B,B83,德育素质!D:D,"=违纪违规扣分")</f>
        <v>0</v>
      </c>
      <c r="H83" s="30">
        <f>SUMIFS(德育素质!H:H,德育素质!B:B,B83,德育素质!D:D,"=荣誉称号加分")</f>
        <v>0</v>
      </c>
      <c r="I83" s="30">
        <f t="shared" si="27"/>
        <v>1</v>
      </c>
      <c r="J83" s="30">
        <f t="shared" si="28"/>
        <v>7</v>
      </c>
      <c r="K83" s="30">
        <f>(VLOOKUP(B83,智育素质!B:D,3,0)*10+50)*0.6</f>
        <v>47.94</v>
      </c>
      <c r="L83" s="30">
        <f>SUMIFS(体育素质!J:J,体育素质!B:B,B83,体育素质!D:D,"=体育课程成绩",体育素质!E:E,"=体育成绩")/40</f>
        <v>3.225</v>
      </c>
      <c r="M83" s="30">
        <f>SUMIFS(体育素质!L:L,体育素质!B:B,B83,体育素质!D:D,"=校内外体育竞赛")</f>
        <v>0</v>
      </c>
      <c r="N83" s="30">
        <f>SUMIFS(体育素质!L:L,体育素质!B:B,B83,体育素质!D:D,"=校内外体育活动",体育素质!E:E,"=早锻炼")</f>
        <v>0</v>
      </c>
      <c r="O83" s="30">
        <f>SUMIFS(体育素质!L:L,体育素质!B:B,B83,体育素质!D:D,"=校内外体育活动",体育素质!E:E,"=校园跑")</f>
        <v>0.625</v>
      </c>
      <c r="P83" s="30">
        <f t="shared" si="29"/>
        <v>0.625</v>
      </c>
      <c r="Q83" s="30">
        <f t="shared" si="30"/>
        <v>3.85</v>
      </c>
      <c r="R83" s="30">
        <f>MIN(0.5,SUMIFS(美育素质!L:L,美育素质!B:B,B83,美育素质!D:D,"=文化艺术实践"))</f>
        <v>0</v>
      </c>
      <c r="S83" s="30">
        <f>SUMIFS(美育素质!L:L,美育素质!B:B,B83,美育素质!D:D,"=校内外文化艺术竞赛")</f>
        <v>0</v>
      </c>
      <c r="T83" s="30">
        <f t="shared" si="31"/>
        <v>0</v>
      </c>
      <c r="U83" s="30">
        <f>MAX(0,SUMIFS(劳育素质!K:K,劳育素质!B:B,B83,劳育素质!D:D,"=劳动日常考核基础分")+SUMIFS(劳育素质!K:K,劳育素质!B:B,B83,劳育素质!D:D,"=活动与卫生加减分"))</f>
        <v>1.3894</v>
      </c>
      <c r="V83" s="30">
        <f>SUMIFS(劳育素质!K:K,劳育素质!B:B,B83,劳育素质!D:D,"=志愿服务",劳育素质!F:F,"=A类+B类")</f>
        <v>0</v>
      </c>
      <c r="W83" s="30">
        <f>SUMIFS(劳育素质!K:K,劳育素质!B:B,B83,劳育素质!D:D,"=志愿服务",劳育素质!F:F,"=C类")</f>
        <v>0</v>
      </c>
      <c r="X83" s="30">
        <f t="shared" si="32"/>
        <v>0</v>
      </c>
      <c r="Y83" s="30">
        <f>SUMIFS(劳育素质!K:K,劳育素质!B:B,B83,劳育素质!D:D,"=实习实训")</f>
        <v>0</v>
      </c>
      <c r="Z83" s="30">
        <f t="shared" si="33"/>
        <v>1.3894</v>
      </c>
      <c r="AA83" s="30">
        <f>SUMIFS(创新与实践素质!L:L,创新与实践素质!B:B,B83,创新与实践素质!D:D,"=创新创业素质")</f>
        <v>0</v>
      </c>
      <c r="AB83" s="30">
        <f>SUMIFS(创新与实践素质!L:L,创新与实践素质!B:B,B83,创新与实践素质!D:D,"=水平考试")</f>
        <v>0</v>
      </c>
      <c r="AC83" s="30">
        <f>SUMIFS(创新与实践素质!L:L,创新与实践素质!B:B,B83,创新与实践素质!D:D,"=社会实践")</f>
        <v>0</v>
      </c>
      <c r="AD83" s="30">
        <f>_xlfn.MAXIFS(创新与实践素质!L:L,创新与实践素质!B:B,B83,创新与实践素质!D:D,"=社会工作能力（工作表现）",创新与实践素质!G:G,"=上学期")+_xlfn.MAXIFS(创新与实践素质!L:L,创新与实践素质!B:B,B83,创新与实践素质!D:D,"=社会工作能力（工作表现）",创新与实践素质!G:G,"=下学期")</f>
        <v>0.6</v>
      </c>
      <c r="AE83" s="30">
        <f t="shared" si="34"/>
        <v>0.6</v>
      </c>
      <c r="AF83" s="30">
        <f t="shared" si="35"/>
        <v>60.7794</v>
      </c>
    </row>
    <row r="84" spans="1:32">
      <c r="A84" s="14" t="s">
        <v>50</v>
      </c>
      <c r="B84" s="14" t="s">
        <v>88</v>
      </c>
      <c r="C84" s="14"/>
      <c r="D84" s="30">
        <f>SUMIFS(德育素质!H:H,德育素质!B:B,B84,德育素质!D:D,"=基本评定分")</f>
        <v>5.28</v>
      </c>
      <c r="E84" s="30">
        <f>MIN(2,SUMIFS(德育素质!H:H,德育素质!A:A,A84,德育素质!D:D,"=集体评定等级分",德育素质!E:E,"=班级考评等级")+SUMIFS(德育素质!H:H,德育素质!B:B,B84,德育素质!D:D,"=集体评定等级分"))</f>
        <v>1</v>
      </c>
      <c r="F84" s="30">
        <f>MIN(2,SUMIFS(德育素质!H:H,德育素质!B:B,B84,德育素质!D:D,"=社会责任记实分"))</f>
        <v>0</v>
      </c>
      <c r="G84" s="30">
        <f>SUMIFS(德育素质!H:H,德育素质!B:B,B84,德育素质!D:D,"=违纪违规扣分")</f>
        <v>0</v>
      </c>
      <c r="H84" s="30">
        <f>SUMIFS(德育素质!H:H,德育素质!B:B,B84,德育素质!D:D,"=荣誉称号加分")</f>
        <v>0</v>
      </c>
      <c r="I84" s="30">
        <f t="shared" si="27"/>
        <v>1</v>
      </c>
      <c r="J84" s="30">
        <f t="shared" si="28"/>
        <v>6.28</v>
      </c>
      <c r="K84" s="30">
        <f>(VLOOKUP(B84,智育素质!B:D,3,0)*10+50)*0.6</f>
        <v>51.18</v>
      </c>
      <c r="L84" s="30">
        <f>SUMIFS(体育素质!J:J,体育素质!B:B,B84,体育素质!D:D,"=体育课程成绩",体育素质!E:E,"=体育成绩")/40</f>
        <v>4.1</v>
      </c>
      <c r="M84" s="30">
        <f>SUMIFS(体育素质!L:L,体育素质!B:B,B84,体育素质!D:D,"=校内外体育竞赛")</f>
        <v>0</v>
      </c>
      <c r="N84" s="30">
        <f>SUMIFS(体育素质!L:L,体育素质!B:B,B84,体育素质!D:D,"=校内外体育活动",体育素质!E:E,"=早锻炼")</f>
        <v>0</v>
      </c>
      <c r="O84" s="30">
        <f>SUMIFS(体育素质!L:L,体育素质!B:B,B84,体育素质!D:D,"=校内外体育活动",体育素质!E:E,"=校园跑")</f>
        <v>1</v>
      </c>
      <c r="P84" s="30">
        <f t="shared" si="29"/>
        <v>1</v>
      </c>
      <c r="Q84" s="30">
        <f t="shared" si="30"/>
        <v>5.1</v>
      </c>
      <c r="R84" s="30">
        <f>MIN(0.5,SUMIFS(美育素质!L:L,美育素质!B:B,B84,美育素质!D:D,"=文化艺术实践"))</f>
        <v>0</v>
      </c>
      <c r="S84" s="30">
        <f>SUMIFS(美育素质!L:L,美育素质!B:B,B84,美育素质!D:D,"=校内外文化艺术竞赛")</f>
        <v>0</v>
      </c>
      <c r="T84" s="30">
        <f t="shared" si="31"/>
        <v>0</v>
      </c>
      <c r="U84" s="30">
        <f>MAX(0,SUMIFS(劳育素质!K:K,劳育素质!B:B,B84,劳育素质!D:D,"=劳动日常考核基础分")+SUMIFS(劳育素质!K:K,劳育素质!B:B,B84,劳育素质!D:D,"=活动与卫生加减分"))</f>
        <v>1.38553333333333</v>
      </c>
      <c r="V84" s="30">
        <f>SUMIFS(劳育素质!K:K,劳育素质!B:B,B84,劳育素质!D:D,"=志愿服务",劳育素质!F:F,"=A类+B类")</f>
        <v>0</v>
      </c>
      <c r="W84" s="30">
        <f>SUMIFS(劳育素质!K:K,劳育素质!B:B,B84,劳育素质!D:D,"=志愿服务",劳育素质!F:F,"=C类")</f>
        <v>0</v>
      </c>
      <c r="X84" s="30">
        <f t="shared" si="32"/>
        <v>0</v>
      </c>
      <c r="Y84" s="30">
        <f>SUMIFS(劳育素质!K:K,劳育素质!B:B,B84,劳育素质!D:D,"=实习实训")</f>
        <v>0</v>
      </c>
      <c r="Z84" s="30">
        <f t="shared" si="33"/>
        <v>1.38553333333333</v>
      </c>
      <c r="AA84" s="30">
        <f>SUMIFS(创新与实践素质!L:L,创新与实践素质!B:B,B84,创新与实践素质!D:D,"=创新创业素质")</f>
        <v>0</v>
      </c>
      <c r="AB84" s="30">
        <f>SUMIFS(创新与实践素质!L:L,创新与实践素质!B:B,B84,创新与实践素质!D:D,"=水平考试")</f>
        <v>0</v>
      </c>
      <c r="AC84" s="30">
        <f>SUMIFS(创新与实践素质!L:L,创新与实践素质!B:B,B84,创新与实践素质!D:D,"=社会实践")</f>
        <v>0</v>
      </c>
      <c r="AD84" s="30">
        <f>_xlfn.MAXIFS(创新与实践素质!L:L,创新与实践素质!B:B,B84,创新与实践素质!D:D,"=社会工作能力（工作表现）",创新与实践素质!G:G,"=上学期")+_xlfn.MAXIFS(创新与实践素质!L:L,创新与实践素质!B:B,B84,创新与实践素质!D:D,"=社会工作能力（工作表现）",创新与实践素质!G:G,"=下学期")</f>
        <v>0</v>
      </c>
      <c r="AE84" s="30">
        <f t="shared" si="34"/>
        <v>0</v>
      </c>
      <c r="AF84" s="30">
        <f t="shared" si="35"/>
        <v>63.9455333333333</v>
      </c>
    </row>
    <row r="85" spans="1:32">
      <c r="A85" s="14" t="s">
        <v>50</v>
      </c>
      <c r="B85" s="14" t="s">
        <v>89</v>
      </c>
      <c r="C85" s="14"/>
      <c r="D85" s="30">
        <f>SUMIFS(德育素质!H:H,德育素质!B:B,B85,德育素质!D:D,"=基本评定分")</f>
        <v>5.28</v>
      </c>
      <c r="E85" s="30">
        <f>MIN(2,SUMIFS(德育素质!H:H,德育素质!A:A,A85,德育素质!D:D,"=集体评定等级分",德育素质!E:E,"=班级考评等级")+SUMIFS(德育素质!H:H,德育素质!B:B,B85,德育素质!D:D,"=集体评定等级分"))</f>
        <v>1</v>
      </c>
      <c r="F85" s="30">
        <f>MIN(2,SUMIFS(德育素质!H:H,德育素质!B:B,B85,德育素质!D:D,"=社会责任记实分"))</f>
        <v>0</v>
      </c>
      <c r="G85" s="30">
        <f>SUMIFS(德育素质!H:H,德育素质!B:B,B85,德育素质!D:D,"=违纪违规扣分")</f>
        <v>0</v>
      </c>
      <c r="H85" s="30">
        <f>SUMIFS(德育素质!H:H,德育素质!B:B,B85,德育素质!D:D,"=荣誉称号加分")</f>
        <v>0</v>
      </c>
      <c r="I85" s="30">
        <f t="shared" si="27"/>
        <v>1</v>
      </c>
      <c r="J85" s="30">
        <f t="shared" si="28"/>
        <v>6.28</v>
      </c>
      <c r="K85" s="30">
        <f>(VLOOKUP(B85,智育素质!B:D,3,0)*10+50)*0.6</f>
        <v>44.664</v>
      </c>
      <c r="L85" s="30">
        <f>SUMIFS(体育素质!J:J,体育素质!B:B,B85,体育素质!D:D,"=体育课程成绩",体育素质!E:E,"=体育成绩")/40</f>
        <v>3.905</v>
      </c>
      <c r="M85" s="30">
        <f>SUMIFS(体育素质!L:L,体育素质!B:B,B85,体育素质!D:D,"=校内外体育竞赛")</f>
        <v>0</v>
      </c>
      <c r="N85" s="30">
        <f>SUMIFS(体育素质!L:L,体育素质!B:B,B85,体育素质!D:D,"=校内外体育活动",体育素质!E:E,"=早锻炼")</f>
        <v>0</v>
      </c>
      <c r="O85" s="30">
        <f>SUMIFS(体育素质!L:L,体育素质!B:B,B85,体育素质!D:D,"=校内外体育活动",体育素质!E:E,"=校园跑")</f>
        <v>1</v>
      </c>
      <c r="P85" s="30">
        <f t="shared" si="29"/>
        <v>1</v>
      </c>
      <c r="Q85" s="30">
        <f t="shared" si="30"/>
        <v>4.905</v>
      </c>
      <c r="R85" s="30">
        <f>MIN(0.5,SUMIFS(美育素质!L:L,美育素质!B:B,B85,美育素质!D:D,"=文化艺术实践"))</f>
        <v>0</v>
      </c>
      <c r="S85" s="30">
        <f>SUMIFS(美育素质!L:L,美育素质!B:B,B85,美育素质!D:D,"=校内外文化艺术竞赛")</f>
        <v>0</v>
      </c>
      <c r="T85" s="30">
        <f t="shared" si="31"/>
        <v>0</v>
      </c>
      <c r="U85" s="30">
        <f>MAX(0,SUMIFS(劳育素质!K:K,劳育素质!B:B,B85,劳育素质!D:D,"=劳动日常考核基础分")+SUMIFS(劳育素质!K:K,劳育素质!B:B,B85,劳育素质!D:D,"=活动与卫生加减分"))</f>
        <v>1.59161111111111</v>
      </c>
      <c r="V85" s="30">
        <f>SUMIFS(劳育素质!K:K,劳育素质!B:B,B85,劳育素质!D:D,"=志愿服务",劳育素质!F:F,"=A类+B类")</f>
        <v>0</v>
      </c>
      <c r="W85" s="30">
        <f>SUMIFS(劳育素质!K:K,劳育素质!B:B,B85,劳育素质!D:D,"=志愿服务",劳育素质!F:F,"=C类")</f>
        <v>0</v>
      </c>
      <c r="X85" s="30">
        <f t="shared" si="32"/>
        <v>0</v>
      </c>
      <c r="Y85" s="30">
        <f>SUMIFS(劳育素质!K:K,劳育素质!B:B,B85,劳育素质!D:D,"=实习实训")</f>
        <v>0</v>
      </c>
      <c r="Z85" s="30">
        <f t="shared" si="33"/>
        <v>1.59161111111111</v>
      </c>
      <c r="AA85" s="30">
        <f>SUMIFS(创新与实践素质!L:L,创新与实践素质!B:B,B85,创新与实践素质!D:D,"=创新创业素质")</f>
        <v>0</v>
      </c>
      <c r="AB85" s="30">
        <f>SUMIFS(创新与实践素质!L:L,创新与实践素质!B:B,B85,创新与实践素质!D:D,"=水平考试")</f>
        <v>0</v>
      </c>
      <c r="AC85" s="30">
        <f>SUMIFS(创新与实践素质!L:L,创新与实践素质!B:B,B85,创新与实践素质!D:D,"=社会实践")</f>
        <v>0</v>
      </c>
      <c r="AD85" s="30">
        <f>_xlfn.MAXIFS(创新与实践素质!L:L,创新与实践素质!B:B,B85,创新与实践素质!D:D,"=社会工作能力（工作表现）",创新与实践素质!G:G,"=上学期")+_xlfn.MAXIFS(创新与实践素质!L:L,创新与实践素质!B:B,B85,创新与实践素质!D:D,"=社会工作能力（工作表现）",创新与实践素质!G:G,"=下学期")</f>
        <v>0</v>
      </c>
      <c r="AE85" s="30">
        <f t="shared" si="34"/>
        <v>0</v>
      </c>
      <c r="AF85" s="30">
        <f t="shared" si="35"/>
        <v>57.4406111111111</v>
      </c>
    </row>
    <row r="86" spans="1:32">
      <c r="A86" s="14" t="s">
        <v>90</v>
      </c>
      <c r="B86" s="14" t="s">
        <v>91</v>
      </c>
      <c r="C86" s="14"/>
      <c r="D86" s="30">
        <f>SUMIFS(德育素质!H:H,德育素质!B:B,B86,德育素质!D:D,"=基本评定分")</f>
        <v>5.28</v>
      </c>
      <c r="E86" s="30">
        <f>MIN(2,SUMIFS(德育素质!H:H,德育素质!A:A,A86,德育素质!D:D,"=集体评定等级分",德育素质!E:E,"=班级考评等级")+SUMIFS(德育素质!H:H,德育素质!B:B,B86,德育素质!D:D,"=集体评定等级分"))</f>
        <v>1</v>
      </c>
      <c r="F86" s="30">
        <f>MIN(2,SUMIFS(德育素质!H:H,德育素质!B:B,B86,德育素质!D:D,"=社会责任记实分"))</f>
        <v>0</v>
      </c>
      <c r="G86" s="30">
        <f>SUMIFS(德育素质!H:H,德育素质!B:B,B86,德育素质!D:D,"=违纪违规扣分")</f>
        <v>0</v>
      </c>
      <c r="H86" s="30">
        <f>SUMIFS(德育素质!H:H,德育素质!B:B,B86,德育素质!D:D,"=荣誉称号加分")</f>
        <v>0</v>
      </c>
      <c r="I86" s="30">
        <f t="shared" si="27"/>
        <v>1</v>
      </c>
      <c r="J86" s="30">
        <f t="shared" si="28"/>
        <v>6.28</v>
      </c>
      <c r="K86" s="30">
        <f>(VLOOKUP(B86,智育素质!B:D,3,0)*10+50)*0.6</f>
        <v>34.986</v>
      </c>
      <c r="L86" s="30">
        <f>SUMIFS(体育素质!J:J,体育素质!B:B,B86,体育素质!D:D,"=体育课程成绩",体育素质!E:E,"=体育成绩")/40</f>
        <v>4.45</v>
      </c>
      <c r="M86" s="30">
        <f>SUMIFS(体育素质!L:L,体育素质!B:B,B86,体育素质!D:D,"=校内外体育竞赛")</f>
        <v>0</v>
      </c>
      <c r="N86" s="30">
        <f>SUMIFS(体育素质!L:L,体育素质!B:B,B86,体育素质!D:D,"=校内外体育活动",体育素质!E:E,"=早锻炼")</f>
        <v>0</v>
      </c>
      <c r="O86" s="30">
        <f>SUMIFS(体育素质!L:L,体育素质!B:B,B86,体育素质!D:D,"=校内外体育活动",体育素质!E:E,"=校园跑")</f>
        <v>1</v>
      </c>
      <c r="P86" s="30">
        <f t="shared" si="29"/>
        <v>1</v>
      </c>
      <c r="Q86" s="30">
        <f t="shared" si="30"/>
        <v>5.45</v>
      </c>
      <c r="R86" s="30">
        <f>MIN(0.5,SUMIFS(美育素质!L:L,美育素质!B:B,B86,美育素质!D:D,"=文化艺术实践"))</f>
        <v>0</v>
      </c>
      <c r="S86" s="30">
        <f>SUMIFS(美育素质!L:L,美育素质!B:B,B86,美育素质!D:D,"=校内外文化艺术竞赛")</f>
        <v>0</v>
      </c>
      <c r="T86" s="30">
        <f t="shared" si="31"/>
        <v>0</v>
      </c>
      <c r="U86" s="30">
        <f>MAX(0,SUMIFS(劳育素质!K:K,劳育素质!B:B,B86,劳育素质!D:D,"=劳动日常考核基础分")+SUMIFS(劳育素质!K:K,劳育素质!B:B,B86,劳育素质!D:D,"=活动与卫生加减分"))</f>
        <v>1.39047619047619</v>
      </c>
      <c r="V86" s="30">
        <f>SUMIFS(劳育素质!K:K,劳育素质!B:B,B86,劳育素质!D:D,"=志愿服务",劳育素质!F:F,"=A类+B类")</f>
        <v>0</v>
      </c>
      <c r="W86" s="30">
        <f>SUMIFS(劳育素质!K:K,劳育素质!B:B,B86,劳育素质!D:D,"=志愿服务",劳育素质!F:F,"=C类")</f>
        <v>0</v>
      </c>
      <c r="X86" s="30">
        <f t="shared" si="32"/>
        <v>0</v>
      </c>
      <c r="Y86" s="30">
        <f>SUMIFS(劳育素质!K:K,劳育素质!B:B,B86,劳育素质!D:D,"=实习实训")</f>
        <v>0</v>
      </c>
      <c r="Z86" s="30">
        <f t="shared" si="33"/>
        <v>1.39047619047619</v>
      </c>
      <c r="AA86" s="30">
        <f>SUMIFS(创新与实践素质!L:L,创新与实践素质!B:B,B86,创新与实践素质!D:D,"=创新创业素质")</f>
        <v>0</v>
      </c>
      <c r="AB86" s="30">
        <f>SUMIFS(创新与实践素质!L:L,创新与实践素质!B:B,B86,创新与实践素质!D:D,"=水平考试")</f>
        <v>0</v>
      </c>
      <c r="AC86" s="30">
        <f>SUMIFS(创新与实践素质!L:L,创新与实践素质!B:B,B86,创新与实践素质!D:D,"=社会实践")</f>
        <v>0</v>
      </c>
      <c r="AD86" s="30">
        <f>_xlfn.MAXIFS(创新与实践素质!L:L,创新与实践素质!B:B,B86,创新与实践素质!D:D,"=社会工作能力（工作表现）",创新与实践素质!G:G,"=上学期")+_xlfn.MAXIFS(创新与实践素质!L:L,创新与实践素质!B:B,B86,创新与实践素质!D:D,"=社会工作能力（工作表现）",创新与实践素质!G:G,"=下学期")</f>
        <v>0</v>
      </c>
      <c r="AE86" s="30">
        <f t="shared" si="34"/>
        <v>0</v>
      </c>
      <c r="AF86" s="30">
        <f t="shared" si="35"/>
        <v>48.1064761904762</v>
      </c>
    </row>
    <row r="87" spans="1:32">
      <c r="A87" s="14" t="s">
        <v>90</v>
      </c>
      <c r="B87" s="14" t="s">
        <v>92</v>
      </c>
      <c r="C87" s="14"/>
      <c r="D87" s="30">
        <f>SUMIFS(德育素质!H:H,德育素质!B:B,B87,德育素质!D:D,"=基本评定分")</f>
        <v>6</v>
      </c>
      <c r="E87" s="30">
        <f>MIN(2,SUMIFS(德育素质!H:H,德育素质!A:A,A87,德育素质!D:D,"=集体评定等级分",德育素质!E:E,"=班级考评等级")+SUMIFS(德育素质!H:H,德育素质!B:B,B87,德育素质!D:D,"=集体评定等级分"))</f>
        <v>1</v>
      </c>
      <c r="F87" s="30">
        <f>MIN(2,SUMIFS(德育素质!H:H,德育素质!B:B,B87,德育素质!D:D,"=社会责任记实分"))</f>
        <v>0.1</v>
      </c>
      <c r="G87" s="30">
        <f>SUMIFS(德育素质!H:H,德育素质!B:B,B87,德育素质!D:D,"=违纪违规扣分")</f>
        <v>0</v>
      </c>
      <c r="H87" s="30">
        <f>SUMIFS(德育素质!H:H,德育素质!B:B,B87,德育素质!D:D,"=荣誉称号加分")</f>
        <v>1.125</v>
      </c>
      <c r="I87" s="30">
        <f t="shared" si="27"/>
        <v>2.225</v>
      </c>
      <c r="J87" s="30">
        <f t="shared" si="28"/>
        <v>8.225</v>
      </c>
      <c r="K87" s="30">
        <f>(VLOOKUP(B87,智育素质!B:D,3,0)*10+50)*0.6</f>
        <v>55.632</v>
      </c>
      <c r="L87" s="30">
        <f>SUMIFS(体育素质!J:J,体育素质!B:B,B87,体育素质!D:D,"=体育课程成绩",体育素质!E:E,"=体育成绩")/40</f>
        <v>4.45</v>
      </c>
      <c r="M87" s="30">
        <f>SUMIFS(体育素质!L:L,体育素质!B:B,B87,体育素质!D:D,"=校内外体育竞赛")</f>
        <v>0</v>
      </c>
      <c r="N87" s="30">
        <f>SUMIFS(体育素质!L:L,体育素质!B:B,B87,体育素质!D:D,"=校内外体育活动",体育素质!E:E,"=早锻炼")</f>
        <v>0</v>
      </c>
      <c r="O87" s="30">
        <f>SUMIFS(体育素质!L:L,体育素质!B:B,B87,体育素质!D:D,"=校内外体育活动",体育素质!E:E,"=校园跑")</f>
        <v>1</v>
      </c>
      <c r="P87" s="30">
        <f t="shared" si="29"/>
        <v>1</v>
      </c>
      <c r="Q87" s="30">
        <f t="shared" si="30"/>
        <v>5.45</v>
      </c>
      <c r="R87" s="30">
        <f>MIN(0.5,SUMIFS(美育素质!L:L,美育素质!B:B,B87,美育素质!D:D,"=文化艺术实践"))</f>
        <v>0</v>
      </c>
      <c r="S87" s="30">
        <f>SUMIFS(美育素质!L:L,美育素质!B:B,B87,美育素质!D:D,"=校内外文化艺术竞赛")</f>
        <v>1.175</v>
      </c>
      <c r="T87" s="30">
        <f t="shared" si="31"/>
        <v>1.175</v>
      </c>
      <c r="U87" s="30">
        <f>MAX(0,SUMIFS(劳育素质!K:K,劳育素质!B:B,B87,劳育素质!D:D,"=劳动日常考核基础分")+SUMIFS(劳育素质!K:K,劳育素质!B:B,B87,劳育素质!D:D,"=活动与卫生加减分"))</f>
        <v>1.58502380952381</v>
      </c>
      <c r="V87" s="30">
        <f>SUMIFS(劳育素质!K:K,劳育素质!B:B,B87,劳育素质!D:D,"=志愿服务",劳育素质!F:F,"=A类+B类")</f>
        <v>3</v>
      </c>
      <c r="W87" s="30">
        <f>SUMIFS(劳育素质!K:K,劳育素质!B:B,B87,劳育素质!D:D,"=志愿服务",劳育素质!F:F,"=C类")</f>
        <v>0</v>
      </c>
      <c r="X87" s="30">
        <f t="shared" si="32"/>
        <v>3</v>
      </c>
      <c r="Y87" s="30">
        <f>SUMIFS(劳育素质!K:K,劳育素质!B:B,B87,劳育素质!D:D,"=实习实训")</f>
        <v>0</v>
      </c>
      <c r="Z87" s="30">
        <f t="shared" si="33"/>
        <v>4.58502380952381</v>
      </c>
      <c r="AA87" s="30">
        <f>SUMIFS(创新与实践素质!L:L,创新与实践素质!B:B,B87,创新与实践素质!D:D,"=创新创业素质")</f>
        <v>0.25</v>
      </c>
      <c r="AB87" s="30">
        <f>SUMIFS(创新与实践素质!L:L,创新与实践素质!B:B,B87,创新与实践素质!D:D,"=水平考试")</f>
        <v>0</v>
      </c>
      <c r="AC87" s="30">
        <f>SUMIFS(创新与实践素质!L:L,创新与实践素质!B:B,B87,创新与实践素质!D:D,"=社会实践")</f>
        <v>0.5</v>
      </c>
      <c r="AD87" s="30">
        <f>_xlfn.MAXIFS(创新与实践素质!L:L,创新与实践素质!B:B,B87,创新与实践素质!D:D,"=社会工作能力（工作表现）",创新与实践素质!G:G,"=上学期")+_xlfn.MAXIFS(创新与实践素质!L:L,创新与实践素质!B:B,B87,创新与实践素质!D:D,"=社会工作能力（工作表现）",创新与实践素质!G:G,"=下学期")</f>
        <v>2.6</v>
      </c>
      <c r="AE87" s="30">
        <f t="shared" si="34"/>
        <v>3.35</v>
      </c>
      <c r="AF87" s="30">
        <f t="shared" si="35"/>
        <v>78.4170238095238</v>
      </c>
    </row>
    <row r="88" spans="1:32">
      <c r="A88" s="14" t="s">
        <v>90</v>
      </c>
      <c r="B88" s="14" t="s">
        <v>93</v>
      </c>
      <c r="C88" s="14"/>
      <c r="D88" s="30">
        <f>SUMIFS(德育素质!H:H,德育素质!B:B,B88,德育素质!D:D,"=基本评定分")</f>
        <v>5.28</v>
      </c>
      <c r="E88" s="30">
        <f>MIN(2,SUMIFS(德育素质!H:H,德育素质!A:A,A88,德育素质!D:D,"=集体评定等级分",德育素质!E:E,"=班级考评等级")+SUMIFS(德育素质!H:H,德育素质!B:B,B88,德育素质!D:D,"=集体评定等级分"))</f>
        <v>1</v>
      </c>
      <c r="F88" s="30">
        <f>MIN(2,SUMIFS(德育素质!H:H,德育素质!B:B,B88,德育素质!D:D,"=社会责任记实分"))</f>
        <v>0</v>
      </c>
      <c r="G88" s="30">
        <f>SUMIFS(德育素质!H:H,德育素质!B:B,B88,德育素质!D:D,"=违纪违规扣分")</f>
        <v>0</v>
      </c>
      <c r="H88" s="30">
        <f>SUMIFS(德育素质!H:H,德育素质!B:B,B88,德育素质!D:D,"=荣誉称号加分")</f>
        <v>0</v>
      </c>
      <c r="I88" s="30">
        <f t="shared" si="27"/>
        <v>1</v>
      </c>
      <c r="J88" s="30">
        <f t="shared" si="28"/>
        <v>6.28</v>
      </c>
      <c r="K88" s="30">
        <f>(VLOOKUP(B88,智育素质!B:D,3,0)*10+50)*0.6</f>
        <v>38.748</v>
      </c>
      <c r="L88" s="30">
        <f>SUMIFS(体育素质!J:J,体育素质!B:B,B88,体育素质!D:D,"=体育课程成绩",体育素质!E:E,"=体育成绩")/40</f>
        <v>3.725</v>
      </c>
      <c r="M88" s="30">
        <f>SUMIFS(体育素质!L:L,体育素质!B:B,B88,体育素质!D:D,"=校内外体育竞赛")</f>
        <v>0</v>
      </c>
      <c r="N88" s="30">
        <f>SUMIFS(体育素质!L:L,体育素质!B:B,B88,体育素质!D:D,"=校内外体育活动",体育素质!E:E,"=早锻炼")</f>
        <v>0</v>
      </c>
      <c r="O88" s="30">
        <f>SUMIFS(体育素质!L:L,体育素质!B:B,B88,体育素质!D:D,"=校内外体育活动",体育素质!E:E,"=校园跑")</f>
        <v>0</v>
      </c>
      <c r="P88" s="30">
        <f t="shared" si="29"/>
        <v>0</v>
      </c>
      <c r="Q88" s="30">
        <f t="shared" si="30"/>
        <v>3.725</v>
      </c>
      <c r="R88" s="30">
        <f>MIN(0.5,SUMIFS(美育素质!L:L,美育素质!B:B,B88,美育素质!D:D,"=文化艺术实践"))</f>
        <v>0</v>
      </c>
      <c r="S88" s="30">
        <f>SUMIFS(美育素质!L:L,美育素质!B:B,B88,美育素质!D:D,"=校内外文化艺术竞赛")</f>
        <v>0</v>
      </c>
      <c r="T88" s="30">
        <f t="shared" si="31"/>
        <v>0</v>
      </c>
      <c r="U88" s="30">
        <f>MAX(0,SUMIFS(劳育素质!K:K,劳育素质!B:B,B88,劳育素质!D:D,"=劳动日常考核基础分")+SUMIFS(劳育素质!K:K,劳育素质!B:B,B88,劳育素质!D:D,"=活动与卫生加减分"))</f>
        <v>1.28222222222222</v>
      </c>
      <c r="V88" s="30">
        <f>SUMIFS(劳育素质!K:K,劳育素质!B:B,B88,劳育素质!D:D,"=志愿服务",劳育素质!F:F,"=A类+B类")</f>
        <v>0</v>
      </c>
      <c r="W88" s="30">
        <f>SUMIFS(劳育素质!K:K,劳育素质!B:B,B88,劳育素质!D:D,"=志愿服务",劳育素质!F:F,"=C类")</f>
        <v>0</v>
      </c>
      <c r="X88" s="30">
        <f t="shared" si="32"/>
        <v>0</v>
      </c>
      <c r="Y88" s="30">
        <f>SUMIFS(劳育素质!K:K,劳育素质!B:B,B88,劳育素质!D:D,"=实习实训")</f>
        <v>0</v>
      </c>
      <c r="Z88" s="30">
        <f t="shared" si="33"/>
        <v>1.28222222222222</v>
      </c>
      <c r="AA88" s="30">
        <f>SUMIFS(创新与实践素质!L:L,创新与实践素质!B:B,B88,创新与实践素质!D:D,"=创新创业素质")</f>
        <v>0</v>
      </c>
      <c r="AB88" s="30">
        <f>SUMIFS(创新与实践素质!L:L,创新与实践素质!B:B,B88,创新与实践素质!D:D,"=水平考试")</f>
        <v>0</v>
      </c>
      <c r="AC88" s="30">
        <f>SUMIFS(创新与实践素质!L:L,创新与实践素质!B:B,B88,创新与实践素质!D:D,"=社会实践")</f>
        <v>0</v>
      </c>
      <c r="AD88" s="30">
        <f>_xlfn.MAXIFS(创新与实践素质!L:L,创新与实践素质!B:B,B88,创新与实践素质!D:D,"=社会工作能力（工作表现）",创新与实践素质!G:G,"=上学期")+_xlfn.MAXIFS(创新与实践素质!L:L,创新与实践素质!B:B,B88,创新与实践素质!D:D,"=社会工作能力（工作表现）",创新与实践素质!G:G,"=下学期")</f>
        <v>0</v>
      </c>
      <c r="AE88" s="30">
        <f t="shared" si="34"/>
        <v>0</v>
      </c>
      <c r="AF88" s="30">
        <f t="shared" si="35"/>
        <v>50.0352222222222</v>
      </c>
    </row>
    <row r="89" spans="1:32">
      <c r="A89" s="14" t="s">
        <v>90</v>
      </c>
      <c r="B89" s="14" t="s">
        <v>94</v>
      </c>
      <c r="C89" s="14"/>
      <c r="D89" s="30">
        <f>SUMIFS(德育素质!H:H,德育素质!B:B,B89,德育素质!D:D,"=基本评定分")</f>
        <v>5.28</v>
      </c>
      <c r="E89" s="30">
        <f>MIN(2,SUMIFS(德育素质!H:H,德育素质!A:A,A89,德育素质!D:D,"=集体评定等级分",德育素质!E:E,"=班级考评等级")+SUMIFS(德育素质!H:H,德育素质!B:B,B89,德育素质!D:D,"=集体评定等级分"))</f>
        <v>1</v>
      </c>
      <c r="F89" s="30">
        <f>MIN(2,SUMIFS(德育素质!H:H,德育素质!B:B,B89,德育素质!D:D,"=社会责任记实分"))</f>
        <v>0</v>
      </c>
      <c r="G89" s="30">
        <f>SUMIFS(德育素质!H:H,德育素质!B:B,B89,德育素质!D:D,"=违纪违规扣分")</f>
        <v>0</v>
      </c>
      <c r="H89" s="30">
        <f>SUMIFS(德育素质!H:H,德育素质!B:B,B89,德育素质!D:D,"=荣誉称号加分")</f>
        <v>0</v>
      </c>
      <c r="I89" s="30">
        <f t="shared" si="27"/>
        <v>1</v>
      </c>
      <c r="J89" s="30">
        <f t="shared" si="28"/>
        <v>6.28</v>
      </c>
      <c r="K89" s="30">
        <f>(VLOOKUP(B89,智育素质!B:D,3,0)*10+50)*0.6</f>
        <v>32.166</v>
      </c>
      <c r="L89" s="30">
        <f>SUMIFS(体育素质!J:J,体育素质!B:B,B89,体育素质!D:D,"=体育课程成绩",体育素质!E:E,"=体育成绩")/40</f>
        <v>2.75</v>
      </c>
      <c r="M89" s="30">
        <f>SUMIFS(体育素质!L:L,体育素质!B:B,B89,体育素质!D:D,"=校内外体育竞赛")</f>
        <v>0</v>
      </c>
      <c r="N89" s="30">
        <f>SUMIFS(体育素质!L:L,体育素质!B:B,B89,体育素质!D:D,"=校内外体育活动",体育素质!E:E,"=早锻炼")</f>
        <v>0</v>
      </c>
      <c r="O89" s="30">
        <f>SUMIFS(体育素质!L:L,体育素质!B:B,B89,体育素质!D:D,"=校内外体育活动",体育素质!E:E,"=校园跑")</f>
        <v>0.128854166666667</v>
      </c>
      <c r="P89" s="30">
        <f t="shared" si="29"/>
        <v>0.128854166666667</v>
      </c>
      <c r="Q89" s="30">
        <f t="shared" si="30"/>
        <v>2.87885416666667</v>
      </c>
      <c r="R89" s="30">
        <f>MIN(0.5,SUMIFS(美育素质!L:L,美育素质!B:B,B89,美育素质!D:D,"=文化艺术实践"))</f>
        <v>0</v>
      </c>
      <c r="S89" s="30">
        <f>SUMIFS(美育素质!L:L,美育素质!B:B,B89,美育素质!D:D,"=校内外文化艺术竞赛")</f>
        <v>0</v>
      </c>
      <c r="T89" s="30">
        <f t="shared" si="31"/>
        <v>0</v>
      </c>
      <c r="U89" s="30">
        <f>MAX(0,SUMIFS(劳育素质!K:K,劳育素质!B:B,B89,劳育素质!D:D,"=劳动日常考核基础分")+SUMIFS(劳育素质!K:K,劳育素质!B:B,B89,劳育素质!D:D,"=活动与卫生加减分"))</f>
        <v>1.42372222222222</v>
      </c>
      <c r="V89" s="30">
        <f>SUMIFS(劳育素质!K:K,劳育素质!B:B,B89,劳育素质!D:D,"=志愿服务",劳育素质!F:F,"=A类+B类")</f>
        <v>0</v>
      </c>
      <c r="W89" s="30">
        <f>SUMIFS(劳育素质!K:K,劳育素质!B:B,B89,劳育素质!D:D,"=志愿服务",劳育素质!F:F,"=C类")</f>
        <v>0</v>
      </c>
      <c r="X89" s="30">
        <f t="shared" si="32"/>
        <v>0</v>
      </c>
      <c r="Y89" s="30">
        <f>SUMIFS(劳育素质!K:K,劳育素质!B:B,B89,劳育素质!D:D,"=实习实训")</f>
        <v>0</v>
      </c>
      <c r="Z89" s="30">
        <f t="shared" si="33"/>
        <v>1.42372222222222</v>
      </c>
      <c r="AA89" s="30">
        <f>SUMIFS(创新与实践素质!L:L,创新与实践素质!B:B,B89,创新与实践素质!D:D,"=创新创业素质")</f>
        <v>0</v>
      </c>
      <c r="AB89" s="30">
        <f>SUMIFS(创新与实践素质!L:L,创新与实践素质!B:B,B89,创新与实践素质!D:D,"=水平考试")</f>
        <v>0</v>
      </c>
      <c r="AC89" s="30">
        <f>SUMIFS(创新与实践素质!L:L,创新与实践素质!B:B,B89,创新与实践素质!D:D,"=社会实践")</f>
        <v>0</v>
      </c>
      <c r="AD89" s="30">
        <f>_xlfn.MAXIFS(创新与实践素质!L:L,创新与实践素质!B:B,B89,创新与实践素质!D:D,"=社会工作能力（工作表现）",创新与实践素质!G:G,"=上学期")+_xlfn.MAXIFS(创新与实践素质!L:L,创新与实践素质!B:B,B89,创新与实践素质!D:D,"=社会工作能力（工作表现）",创新与实践素质!G:G,"=下学期")</f>
        <v>0</v>
      </c>
      <c r="AE89" s="30">
        <f t="shared" si="34"/>
        <v>0</v>
      </c>
      <c r="AF89" s="30">
        <f t="shared" si="35"/>
        <v>42.7485763888889</v>
      </c>
    </row>
    <row r="90" spans="1:32">
      <c r="A90" s="14" t="s">
        <v>90</v>
      </c>
      <c r="B90" s="14" t="s">
        <v>95</v>
      </c>
      <c r="C90" s="14"/>
      <c r="D90" s="30">
        <f>SUMIFS(德育素质!H:H,德育素质!B:B,B90,德育素质!D:D,"=基本评定分")</f>
        <v>6</v>
      </c>
      <c r="E90" s="30">
        <f>MIN(2,SUMIFS(德育素质!H:H,德育素质!A:A,A90,德育素质!D:D,"=集体评定等级分",德育素质!E:E,"=班级考评等级")+SUMIFS(德育素质!H:H,德育素质!B:B,B90,德育素质!D:D,"=集体评定等级分"))</f>
        <v>1</v>
      </c>
      <c r="F90" s="30">
        <f>MIN(2,SUMIFS(德育素质!H:H,德育素质!B:B,B90,德育素质!D:D,"=社会责任记实分"))</f>
        <v>0.5</v>
      </c>
      <c r="G90" s="30">
        <f>SUMIFS(德育素质!H:H,德育素质!B:B,B90,德育素质!D:D,"=违纪违规扣分")</f>
        <v>0</v>
      </c>
      <c r="H90" s="30">
        <f>SUMIFS(德育素质!H:H,德育素质!B:B,B90,德育素质!D:D,"=荣誉称号加分")</f>
        <v>0</v>
      </c>
      <c r="I90" s="30">
        <f t="shared" si="27"/>
        <v>1.5</v>
      </c>
      <c r="J90" s="30">
        <f t="shared" si="28"/>
        <v>7.5</v>
      </c>
      <c r="K90" s="30">
        <f>(VLOOKUP(B90,智育素质!B:D,3,0)*10+50)*0.6</f>
        <v>54.822</v>
      </c>
      <c r="L90" s="30">
        <f>SUMIFS(体育素质!J:J,体育素质!B:B,B90,体育素质!D:D,"=体育课程成绩",体育素质!E:E,"=体育成绩")/40</f>
        <v>3.84</v>
      </c>
      <c r="M90" s="30">
        <f>SUMIFS(体育素质!L:L,体育素质!B:B,B90,体育素质!D:D,"=校内外体育竞赛")</f>
        <v>0</v>
      </c>
      <c r="N90" s="30">
        <f>SUMIFS(体育素质!L:L,体育素质!B:B,B90,体育素质!D:D,"=校内外体育活动",体育素质!E:E,"=早锻炼")</f>
        <v>0</v>
      </c>
      <c r="O90" s="30">
        <f>SUMIFS(体育素质!L:L,体育素质!B:B,B90,体育素质!D:D,"=校内外体育活动",体育素质!E:E,"=校园跑")</f>
        <v>0.8184375</v>
      </c>
      <c r="P90" s="30">
        <f t="shared" si="29"/>
        <v>0.8184375</v>
      </c>
      <c r="Q90" s="30">
        <f t="shared" si="30"/>
        <v>4.6584375</v>
      </c>
      <c r="R90" s="30">
        <f>MIN(0.5,SUMIFS(美育素质!L:L,美育素质!B:B,B90,美育素质!D:D,"=文化艺术实践"))</f>
        <v>0</v>
      </c>
      <c r="S90" s="30">
        <f>SUMIFS(美育素质!L:L,美育素质!B:B,B90,美育素质!D:D,"=校内外文化艺术竞赛")</f>
        <v>1.125</v>
      </c>
      <c r="T90" s="30">
        <f t="shared" si="31"/>
        <v>1.125</v>
      </c>
      <c r="U90" s="30">
        <f>MAX(0,SUMIFS(劳育素质!K:K,劳育素质!B:B,B90,劳育素质!D:D,"=劳动日常考核基础分")+SUMIFS(劳育素质!K:K,劳育素质!B:B,B90,劳育素质!D:D,"=活动与卫生加减分"))</f>
        <v>1.484</v>
      </c>
      <c r="V90" s="30">
        <f>SUMIFS(劳育素质!K:K,劳育素质!B:B,B90,劳育素质!D:D,"=志愿服务",劳育素质!F:F,"=A类+B类")</f>
        <v>0.15</v>
      </c>
      <c r="W90" s="30">
        <f>SUMIFS(劳育素质!K:K,劳育素质!B:B,B90,劳育素质!D:D,"=志愿服务",劳育素质!F:F,"=C类")</f>
        <v>0</v>
      </c>
      <c r="X90" s="30">
        <f t="shared" si="32"/>
        <v>0.15</v>
      </c>
      <c r="Y90" s="30">
        <f>SUMIFS(劳育素质!K:K,劳育素质!B:B,B90,劳育素质!D:D,"=实习实训")</f>
        <v>0</v>
      </c>
      <c r="Z90" s="30">
        <f t="shared" si="33"/>
        <v>1.634</v>
      </c>
      <c r="AA90" s="30">
        <f>SUMIFS(创新与实践素质!L:L,创新与实践素质!B:B,B90,创新与实践素质!D:D,"=创新创业素质")</f>
        <v>0</v>
      </c>
      <c r="AB90" s="30">
        <f>SUMIFS(创新与实践素质!L:L,创新与实践素质!B:B,B90,创新与实践素质!D:D,"=水平考试")</f>
        <v>0</v>
      </c>
      <c r="AC90" s="30">
        <f>SUMIFS(创新与实践素质!L:L,创新与实践素质!B:B,B90,创新与实践素质!D:D,"=社会实践")</f>
        <v>0.175</v>
      </c>
      <c r="AD90" s="30">
        <f>_xlfn.MAXIFS(创新与实践素质!L:L,创新与实践素质!B:B,B90,创新与实践素质!D:D,"=社会工作能力（工作表现）",创新与实践素质!G:G,"=上学期")+_xlfn.MAXIFS(创新与实践素质!L:L,创新与实践素质!B:B,B90,创新与实践素质!D:D,"=社会工作能力（工作表现）",创新与实践素质!G:G,"=下学期")</f>
        <v>0.6</v>
      </c>
      <c r="AE90" s="30">
        <f t="shared" si="34"/>
        <v>0.775</v>
      </c>
      <c r="AF90" s="30">
        <f t="shared" si="35"/>
        <v>70.5144375</v>
      </c>
    </row>
    <row r="91" spans="1:32">
      <c r="A91" s="14" t="s">
        <v>90</v>
      </c>
      <c r="B91" s="14" t="s">
        <v>96</v>
      </c>
      <c r="C91" s="14"/>
      <c r="D91" s="30">
        <f>SUMIFS(德育素质!H:H,德育素质!B:B,B91,德育素质!D:D,"=基本评定分")</f>
        <v>6</v>
      </c>
      <c r="E91" s="30">
        <f>MIN(2,SUMIFS(德育素质!H:H,德育素质!A:A,A91,德育素质!D:D,"=集体评定等级分",德育素质!E:E,"=班级考评等级")+SUMIFS(德育素质!H:H,德育素质!B:B,B91,德育素质!D:D,"=集体评定等级分"))</f>
        <v>1</v>
      </c>
      <c r="F91" s="30">
        <f>MIN(2,SUMIFS(德育素质!H:H,德育素质!B:B,B91,德育素质!D:D,"=社会责任记实分"))</f>
        <v>0</v>
      </c>
      <c r="G91" s="30">
        <f>SUMIFS(德育素质!H:H,德育素质!B:B,B91,德育素质!D:D,"=违纪违规扣分")</f>
        <v>0</v>
      </c>
      <c r="H91" s="30">
        <f>SUMIFS(德育素质!H:H,德育素质!B:B,B91,德育素质!D:D,"=荣誉称号加分")</f>
        <v>0</v>
      </c>
      <c r="I91" s="30">
        <f t="shared" si="27"/>
        <v>1</v>
      </c>
      <c r="J91" s="30">
        <f t="shared" si="28"/>
        <v>7</v>
      </c>
      <c r="K91" s="30">
        <f>(VLOOKUP(B91,智育素质!B:D,3,0)*10+50)*0.6</f>
        <v>52.146</v>
      </c>
      <c r="L91" s="30">
        <f>SUMIFS(体育素质!J:J,体育素质!B:B,B91,体育素质!D:D,"=体育课程成绩",体育素质!E:E,"=体育成绩")/40</f>
        <v>3.64</v>
      </c>
      <c r="M91" s="30">
        <f>SUMIFS(体育素质!L:L,体育素质!B:B,B91,体育素质!D:D,"=校内外体育竞赛")</f>
        <v>0</v>
      </c>
      <c r="N91" s="30">
        <f>SUMIFS(体育素质!L:L,体育素质!B:B,B91,体育素质!D:D,"=校内外体育活动",体育素质!E:E,"=早锻炼")</f>
        <v>0</v>
      </c>
      <c r="O91" s="30">
        <f>SUMIFS(体育素质!L:L,体育素质!B:B,B91,体育素质!D:D,"=校内外体育活动",体育素质!E:E,"=校园跑")</f>
        <v>0.752604166666667</v>
      </c>
      <c r="P91" s="30">
        <f t="shared" si="29"/>
        <v>0.752604166666667</v>
      </c>
      <c r="Q91" s="30">
        <f t="shared" si="30"/>
        <v>4.39260416666667</v>
      </c>
      <c r="R91" s="30">
        <f>MIN(0.5,SUMIFS(美育素质!L:L,美育素质!B:B,B91,美育素质!D:D,"=文化艺术实践"))</f>
        <v>0</v>
      </c>
      <c r="S91" s="30">
        <f>SUMIFS(美育素质!L:L,美育素质!B:B,B91,美育素质!D:D,"=校内外文化艺术竞赛")</f>
        <v>0</v>
      </c>
      <c r="T91" s="30">
        <f t="shared" si="31"/>
        <v>0</v>
      </c>
      <c r="U91" s="30">
        <f>MAX(0,SUMIFS(劳育素质!K:K,劳育素质!B:B,B91,劳育素质!D:D,"=劳动日常考核基础分")+SUMIFS(劳育素质!K:K,劳育素质!B:B,B91,劳育素质!D:D,"=活动与卫生加减分"))</f>
        <v>1.3632</v>
      </c>
      <c r="V91" s="30">
        <f>SUMIFS(劳育素质!K:K,劳育素质!B:B,B91,劳育素质!D:D,"=志愿服务",劳育素质!F:F,"=A类+B类")</f>
        <v>0.25</v>
      </c>
      <c r="W91" s="30">
        <f>SUMIFS(劳育素质!K:K,劳育素质!B:B,B91,劳育素质!D:D,"=志愿服务",劳育素质!F:F,"=C类")</f>
        <v>0</v>
      </c>
      <c r="X91" s="30">
        <f t="shared" si="32"/>
        <v>0.25</v>
      </c>
      <c r="Y91" s="30">
        <f>SUMIFS(劳育素质!K:K,劳育素质!B:B,B91,劳育素质!D:D,"=实习实训")</f>
        <v>0</v>
      </c>
      <c r="Z91" s="30">
        <f t="shared" si="33"/>
        <v>1.6132</v>
      </c>
      <c r="AA91" s="30">
        <f>SUMIFS(创新与实践素质!L:L,创新与实践素质!B:B,B91,创新与实践素质!D:D,"=创新创业素质")</f>
        <v>2.25</v>
      </c>
      <c r="AB91" s="30">
        <f>SUMIFS(创新与实践素质!L:L,创新与实践素质!B:B,B91,创新与实践素质!D:D,"=水平考试")</f>
        <v>0</v>
      </c>
      <c r="AC91" s="30">
        <f>SUMIFS(创新与实践素质!L:L,创新与实践素质!B:B,B91,创新与实践素质!D:D,"=社会实践")</f>
        <v>0</v>
      </c>
      <c r="AD91" s="30">
        <f>_xlfn.MAXIFS(创新与实践素质!L:L,创新与实践素质!B:B,B91,创新与实践素质!D:D,"=社会工作能力（工作表现）",创新与实践素质!G:G,"=上学期")+_xlfn.MAXIFS(创新与实践素质!L:L,创新与实践素质!B:B,B91,创新与实践素质!D:D,"=社会工作能力（工作表现）",创新与实践素质!G:G,"=下学期")</f>
        <v>0</v>
      </c>
      <c r="AE91" s="30">
        <f t="shared" si="34"/>
        <v>2.25</v>
      </c>
      <c r="AF91" s="30">
        <f t="shared" si="35"/>
        <v>67.4018041666667</v>
      </c>
    </row>
    <row r="92" spans="1:32">
      <c r="A92" s="14" t="s">
        <v>90</v>
      </c>
      <c r="B92" s="14" t="s">
        <v>97</v>
      </c>
      <c r="C92" s="14"/>
      <c r="D92" s="30">
        <f>SUMIFS(德育素质!H:H,德育素质!B:B,B92,德育素质!D:D,"=基本评定分")</f>
        <v>6</v>
      </c>
      <c r="E92" s="30">
        <f>MIN(2,SUMIFS(德育素质!H:H,德育素质!A:A,A92,德育素质!D:D,"=集体评定等级分",德育素质!E:E,"=班级考评等级")+SUMIFS(德育素质!H:H,德育素质!B:B,B92,德育素质!D:D,"=集体评定等级分"))</f>
        <v>1</v>
      </c>
      <c r="F92" s="30">
        <f>MIN(2,SUMIFS(德育素质!H:H,德育素质!B:B,B92,德育素质!D:D,"=社会责任记实分"))</f>
        <v>0</v>
      </c>
      <c r="G92" s="30">
        <f>SUMIFS(德育素质!H:H,德育素质!B:B,B92,德育素质!D:D,"=违纪违规扣分")</f>
        <v>0</v>
      </c>
      <c r="H92" s="30">
        <f>SUMIFS(德育素质!H:H,德育素质!B:B,B92,德育素质!D:D,"=荣誉称号加分")</f>
        <v>0</v>
      </c>
      <c r="I92" s="30">
        <f t="shared" si="27"/>
        <v>1</v>
      </c>
      <c r="J92" s="30">
        <f t="shared" si="28"/>
        <v>7</v>
      </c>
      <c r="K92" s="30">
        <f>(VLOOKUP(B92,智育素质!B:D,3,0)*10+50)*0.6</f>
        <v>54.654</v>
      </c>
      <c r="L92" s="30">
        <f>SUMIFS(体育素质!J:J,体育素质!B:B,B92,体育素质!D:D,"=体育课程成绩",体育素质!E:E,"=体育成绩")/40</f>
        <v>4.16</v>
      </c>
      <c r="M92" s="30">
        <f>SUMIFS(体育素质!L:L,体育素质!B:B,B92,体育素质!D:D,"=校内外体育竞赛")</f>
        <v>0</v>
      </c>
      <c r="N92" s="30">
        <f>SUMIFS(体育素质!L:L,体育素质!B:B,B92,体育素质!D:D,"=校内外体育活动",体育素质!E:E,"=早锻炼")</f>
        <v>0</v>
      </c>
      <c r="O92" s="30">
        <f>SUMIFS(体育素质!L:L,体育素质!B:B,B92,体育素质!D:D,"=校内外体育活动",体育素质!E:E,"=校园跑")</f>
        <v>1</v>
      </c>
      <c r="P92" s="30">
        <f t="shared" si="29"/>
        <v>1</v>
      </c>
      <c r="Q92" s="30">
        <f t="shared" si="30"/>
        <v>5.16</v>
      </c>
      <c r="R92" s="30">
        <f>MIN(0.5,SUMIFS(美育素质!L:L,美育素质!B:B,B92,美育素质!D:D,"=文化艺术实践"))</f>
        <v>0</v>
      </c>
      <c r="S92" s="30">
        <f>SUMIFS(美育素质!L:L,美育素质!B:B,B92,美育素质!D:D,"=校内外文化艺术竞赛")</f>
        <v>0.625</v>
      </c>
      <c r="T92" s="30">
        <f t="shared" si="31"/>
        <v>0.625</v>
      </c>
      <c r="U92" s="30">
        <f>MAX(0,SUMIFS(劳育素质!K:K,劳育素质!B:B,B92,劳育素质!D:D,"=劳动日常考核基础分")+SUMIFS(劳育素质!K:K,劳育素质!B:B,B92,劳育素质!D:D,"=活动与卫生加减分"))</f>
        <v>1.396</v>
      </c>
      <c r="V92" s="30">
        <f>SUMIFS(劳育素质!K:K,劳育素质!B:B,B92,劳育素质!D:D,"=志愿服务",劳育素质!F:F,"=A类+B类")</f>
        <v>3</v>
      </c>
      <c r="W92" s="30">
        <f>SUMIFS(劳育素质!K:K,劳育素质!B:B,B92,劳育素质!D:D,"=志愿服务",劳育素质!F:F,"=C类")</f>
        <v>0</v>
      </c>
      <c r="X92" s="30">
        <f t="shared" si="32"/>
        <v>3</v>
      </c>
      <c r="Y92" s="30">
        <f>SUMIFS(劳育素质!K:K,劳育素质!B:B,B92,劳育素质!D:D,"=实习实训")</f>
        <v>0</v>
      </c>
      <c r="Z92" s="30">
        <f t="shared" si="33"/>
        <v>4.396</v>
      </c>
      <c r="AA92" s="30">
        <f>SUMIFS(创新与实践素质!L:L,创新与实践素质!B:B,B92,创新与实践素质!D:D,"=创新创业素质")</f>
        <v>0.25</v>
      </c>
      <c r="AB92" s="30">
        <f>SUMIFS(创新与实践素质!L:L,创新与实践素质!B:B,B92,创新与实践素质!D:D,"=水平考试")</f>
        <v>0</v>
      </c>
      <c r="AC92" s="30">
        <f>SUMIFS(创新与实践素质!L:L,创新与实践素质!B:B,B92,创新与实践素质!D:D,"=社会实践")</f>
        <v>0.175</v>
      </c>
      <c r="AD92" s="30">
        <f>_xlfn.MAXIFS(创新与实践素质!L:L,创新与实践素质!B:B,B92,创新与实践素质!D:D,"=社会工作能力（工作表现）",创新与实践素质!G:G,"=上学期")+_xlfn.MAXIFS(创新与实践素质!L:L,创新与实践素质!B:B,B92,创新与实践素质!D:D,"=社会工作能力（工作表现）",创新与实践素质!G:G,"=下学期")</f>
        <v>1</v>
      </c>
      <c r="AE92" s="30">
        <f t="shared" si="34"/>
        <v>1.425</v>
      </c>
      <c r="AF92" s="30">
        <f t="shared" si="35"/>
        <v>73.26</v>
      </c>
    </row>
    <row r="93" spans="1:32">
      <c r="A93" s="14" t="s">
        <v>90</v>
      </c>
      <c r="B93" s="14" t="s">
        <v>98</v>
      </c>
      <c r="C93" s="14"/>
      <c r="D93" s="30">
        <f>SUMIFS(德育素质!H:H,德育素质!B:B,B93,德育素质!D:D,"=基本评定分")</f>
        <v>6</v>
      </c>
      <c r="E93" s="30">
        <f>MIN(2,SUMIFS(德育素质!H:H,德育素质!A:A,A93,德育素质!D:D,"=集体评定等级分",德育素质!E:E,"=班级考评等级")+SUMIFS(德育素质!H:H,德育素质!B:B,B93,德育素质!D:D,"=集体评定等级分"))</f>
        <v>1</v>
      </c>
      <c r="F93" s="30">
        <f>MIN(2,SUMIFS(德育素质!H:H,德育素质!B:B,B93,德育素质!D:D,"=社会责任记实分"))</f>
        <v>0.1</v>
      </c>
      <c r="G93" s="30">
        <f>SUMIFS(德育素质!H:H,德育素质!B:B,B93,德育素质!D:D,"=违纪违规扣分")</f>
        <v>0</v>
      </c>
      <c r="H93" s="30">
        <f>SUMIFS(德育素质!H:H,德育素质!B:B,B93,德育素质!D:D,"=荣誉称号加分")</f>
        <v>0</v>
      </c>
      <c r="I93" s="30">
        <f t="shared" si="27"/>
        <v>1.1</v>
      </c>
      <c r="J93" s="30">
        <f t="shared" si="28"/>
        <v>7.1</v>
      </c>
      <c r="K93" s="30">
        <f>(VLOOKUP(B93,智育素质!B:D,3,0)*10+50)*0.6</f>
        <v>48.6</v>
      </c>
      <c r="L93" s="30">
        <f>SUMIFS(体育素质!J:J,体育素质!B:B,B93,体育素质!D:D,"=体育课程成绩",体育素质!E:E,"=体育成绩")/40</f>
        <v>3.65</v>
      </c>
      <c r="M93" s="30">
        <f>SUMIFS(体育素质!L:L,体育素质!B:B,B93,体育素质!D:D,"=校内外体育竞赛")</f>
        <v>0</v>
      </c>
      <c r="N93" s="30">
        <f>SUMIFS(体育素质!L:L,体育素质!B:B,B93,体育素质!D:D,"=校内外体育活动",体育素质!E:E,"=早锻炼")</f>
        <v>0</v>
      </c>
      <c r="O93" s="30">
        <f>SUMIFS(体育素质!L:L,体育素质!B:B,B93,体育素质!D:D,"=校内外体育活动",体育素质!E:E,"=校园跑")</f>
        <v>0</v>
      </c>
      <c r="P93" s="30">
        <f t="shared" si="29"/>
        <v>0</v>
      </c>
      <c r="Q93" s="30">
        <f t="shared" si="30"/>
        <v>3.65</v>
      </c>
      <c r="R93" s="30">
        <f>MIN(0.5,SUMIFS(美育素质!L:L,美育素质!B:B,B93,美育素质!D:D,"=文化艺术实践"))</f>
        <v>0</v>
      </c>
      <c r="S93" s="30">
        <f>SUMIFS(美育素质!L:L,美育素质!B:B,B93,美育素质!D:D,"=校内外文化艺术竞赛")</f>
        <v>0</v>
      </c>
      <c r="T93" s="30">
        <f t="shared" si="31"/>
        <v>0</v>
      </c>
      <c r="U93" s="30">
        <f>MAX(0,SUMIFS(劳育素质!K:K,劳育素质!B:B,B93,劳育素质!D:D,"=劳动日常考核基础分")+SUMIFS(劳育素质!K:K,劳育素质!B:B,B93,劳育素质!D:D,"=活动与卫生加减分"))</f>
        <v>1.58502380952381</v>
      </c>
      <c r="V93" s="30">
        <f>SUMIFS(劳育素质!K:K,劳育素质!B:B,B93,劳育素质!D:D,"=志愿服务",劳育素质!F:F,"=A类+B类")</f>
        <v>2.925</v>
      </c>
      <c r="W93" s="30">
        <f>SUMIFS(劳育素质!K:K,劳育素质!B:B,B93,劳育素质!D:D,"=志愿服务",劳育素质!F:F,"=C类")</f>
        <v>0</v>
      </c>
      <c r="X93" s="30">
        <f t="shared" si="32"/>
        <v>2.925</v>
      </c>
      <c r="Y93" s="30">
        <f>SUMIFS(劳育素质!K:K,劳育素质!B:B,B93,劳育素质!D:D,"=实习实训")</f>
        <v>0</v>
      </c>
      <c r="Z93" s="30">
        <f t="shared" si="33"/>
        <v>4.51002380952381</v>
      </c>
      <c r="AA93" s="30">
        <f>SUMIFS(创新与实践素质!L:L,创新与实践素质!B:B,B93,创新与实践素质!D:D,"=创新创业素质")</f>
        <v>1.55</v>
      </c>
      <c r="AB93" s="30">
        <f>SUMIFS(创新与实践素质!L:L,创新与实践素质!B:B,B93,创新与实践素质!D:D,"=水平考试")</f>
        <v>0</v>
      </c>
      <c r="AC93" s="30">
        <f>SUMIFS(创新与实践素质!L:L,创新与实践素质!B:B,B93,创新与实践素质!D:D,"=社会实践")</f>
        <v>0</v>
      </c>
      <c r="AD93" s="30">
        <f>_xlfn.MAXIFS(创新与实践素质!L:L,创新与实践素质!B:B,B93,创新与实践素质!D:D,"=社会工作能力（工作表现）",创新与实践素质!G:G,"=上学期")+_xlfn.MAXIFS(创新与实践素质!L:L,创新与实践素质!B:B,B93,创新与实践素质!D:D,"=社会工作能力（工作表现）",创新与实践素质!G:G,"=下学期")</f>
        <v>1</v>
      </c>
      <c r="AE93" s="30">
        <f t="shared" si="34"/>
        <v>2.55</v>
      </c>
      <c r="AF93" s="30">
        <f t="shared" si="35"/>
        <v>66.4100238095238</v>
      </c>
    </row>
    <row r="94" spans="1:32">
      <c r="A94" s="14" t="s">
        <v>90</v>
      </c>
      <c r="B94" s="14" t="s">
        <v>99</v>
      </c>
      <c r="C94" s="14"/>
      <c r="D94" s="30">
        <f>SUMIFS(德育素质!H:H,德育素质!B:B,B94,德育素质!D:D,"=基本评定分")</f>
        <v>5.28</v>
      </c>
      <c r="E94" s="30">
        <f>MIN(2,SUMIFS(德育素质!H:H,德育素质!A:A,A94,德育素质!D:D,"=集体评定等级分",德育素质!E:E,"=班级考评等级")+SUMIFS(德育素质!H:H,德育素质!B:B,B94,德育素质!D:D,"=集体评定等级分"))</f>
        <v>1</v>
      </c>
      <c r="F94" s="30">
        <f>MIN(2,SUMIFS(德育素质!H:H,德育素质!B:B,B94,德育素质!D:D,"=社会责任记实分"))</f>
        <v>0</v>
      </c>
      <c r="G94" s="30">
        <f>SUMIFS(德育素质!H:H,德育素质!B:B,B94,德育素质!D:D,"=违纪违规扣分")</f>
        <v>0</v>
      </c>
      <c r="H94" s="30">
        <f>SUMIFS(德育素质!H:H,德育素质!B:B,B94,德育素质!D:D,"=荣誉称号加分")</f>
        <v>0</v>
      </c>
      <c r="I94" s="30">
        <f t="shared" si="27"/>
        <v>1</v>
      </c>
      <c r="J94" s="30">
        <f t="shared" si="28"/>
        <v>6.28</v>
      </c>
      <c r="K94" s="30">
        <f>(VLOOKUP(B94,智育素质!B:D,3,0)*10+50)*0.6</f>
        <v>39.006</v>
      </c>
      <c r="L94" s="30">
        <f>SUMIFS(体育素质!J:J,体育素质!B:B,B94,体育素质!D:D,"=体育课程成绩",体育素质!E:E,"=体育成绩")/40</f>
        <v>3.435</v>
      </c>
      <c r="M94" s="30">
        <f>SUMIFS(体育素质!L:L,体育素质!B:B,B94,体育素质!D:D,"=校内外体育竞赛")</f>
        <v>0</v>
      </c>
      <c r="N94" s="30">
        <f>SUMIFS(体育素质!L:L,体育素质!B:B,B94,体育素质!D:D,"=校内外体育活动",体育素质!E:E,"=早锻炼")</f>
        <v>0</v>
      </c>
      <c r="O94" s="30">
        <f>SUMIFS(体育素质!L:L,体育素质!B:B,B94,体育素质!D:D,"=校内外体育活动",体育素质!E:E,"=校园跑")</f>
        <v>0</v>
      </c>
      <c r="P94" s="30">
        <f t="shared" si="29"/>
        <v>0</v>
      </c>
      <c r="Q94" s="30">
        <f t="shared" si="30"/>
        <v>3.435</v>
      </c>
      <c r="R94" s="30">
        <f>MIN(0.5,SUMIFS(美育素质!L:L,美育素质!B:B,B94,美育素质!D:D,"=文化艺术实践"))</f>
        <v>0</v>
      </c>
      <c r="S94" s="30">
        <f>SUMIFS(美育素质!L:L,美育素质!B:B,B94,美育素质!D:D,"=校内外文化艺术竞赛")</f>
        <v>0</v>
      </c>
      <c r="T94" s="30">
        <f t="shared" si="31"/>
        <v>0</v>
      </c>
      <c r="U94" s="30">
        <f>MAX(0,SUMIFS(劳育素质!K:K,劳育素质!B:B,B94,劳育素质!D:D,"=劳动日常考核基础分")+SUMIFS(劳育素质!K:K,劳育素质!B:B,B94,劳育素质!D:D,"=活动与卫生加减分"))</f>
        <v>1.4896</v>
      </c>
      <c r="V94" s="30">
        <f>SUMIFS(劳育素质!K:K,劳育素质!B:B,B94,劳育素质!D:D,"=志愿服务",劳育素质!F:F,"=A类+B类")</f>
        <v>0</v>
      </c>
      <c r="W94" s="30">
        <f>SUMIFS(劳育素质!K:K,劳育素质!B:B,B94,劳育素质!D:D,"=志愿服务",劳育素质!F:F,"=C类")</f>
        <v>0</v>
      </c>
      <c r="X94" s="30">
        <f t="shared" si="32"/>
        <v>0</v>
      </c>
      <c r="Y94" s="30">
        <f>SUMIFS(劳育素质!K:K,劳育素质!B:B,B94,劳育素质!D:D,"=实习实训")</f>
        <v>0</v>
      </c>
      <c r="Z94" s="30">
        <f t="shared" si="33"/>
        <v>1.4896</v>
      </c>
      <c r="AA94" s="30">
        <f>SUMIFS(创新与实践素质!L:L,创新与实践素质!B:B,B94,创新与实践素质!D:D,"=创新创业素质")</f>
        <v>0</v>
      </c>
      <c r="AB94" s="30">
        <f>SUMIFS(创新与实践素质!L:L,创新与实践素质!B:B,B94,创新与实践素质!D:D,"=水平考试")</f>
        <v>0</v>
      </c>
      <c r="AC94" s="30">
        <f>SUMIFS(创新与实践素质!L:L,创新与实践素质!B:B,B94,创新与实践素质!D:D,"=社会实践")</f>
        <v>0</v>
      </c>
      <c r="AD94" s="30">
        <f>_xlfn.MAXIFS(创新与实践素质!L:L,创新与实践素质!B:B,B94,创新与实践素质!D:D,"=社会工作能力（工作表现）",创新与实践素质!G:G,"=上学期")+_xlfn.MAXIFS(创新与实践素质!L:L,创新与实践素质!B:B,B94,创新与实践素质!D:D,"=社会工作能力（工作表现）",创新与实践素质!G:G,"=下学期")</f>
        <v>0.6</v>
      </c>
      <c r="AE94" s="30">
        <f t="shared" si="34"/>
        <v>0.6</v>
      </c>
      <c r="AF94" s="30">
        <f t="shared" si="35"/>
        <v>50.8106</v>
      </c>
    </row>
    <row r="95" spans="1:32">
      <c r="A95" s="14" t="s">
        <v>90</v>
      </c>
      <c r="B95" s="14" t="s">
        <v>100</v>
      </c>
      <c r="C95" s="14"/>
      <c r="D95" s="30">
        <f>SUMIFS(德育素质!H:H,德育素质!B:B,B95,德育素质!D:D,"=基本评定分")</f>
        <v>5.28</v>
      </c>
      <c r="E95" s="30">
        <f>MIN(2,SUMIFS(德育素质!H:H,德育素质!A:A,A95,德育素质!D:D,"=集体评定等级分",德育素质!E:E,"=班级考评等级")+SUMIFS(德育素质!H:H,德育素质!B:B,B95,德育素质!D:D,"=集体评定等级分"))</f>
        <v>1</v>
      </c>
      <c r="F95" s="30">
        <f>MIN(2,SUMIFS(德育素质!H:H,德育素质!B:B,B95,德育素质!D:D,"=社会责任记实分"))</f>
        <v>0</v>
      </c>
      <c r="G95" s="30">
        <f>SUMIFS(德育素质!H:H,德育素质!B:B,B95,德育素质!D:D,"=违纪违规扣分")</f>
        <v>0</v>
      </c>
      <c r="H95" s="30">
        <f>SUMIFS(德育素质!H:H,德育素质!B:B,B95,德育素质!D:D,"=荣誉称号加分")</f>
        <v>0</v>
      </c>
      <c r="I95" s="30">
        <f t="shared" si="27"/>
        <v>1</v>
      </c>
      <c r="J95" s="30">
        <f t="shared" si="28"/>
        <v>6.28</v>
      </c>
      <c r="K95" s="30">
        <f>(VLOOKUP(B95,智育素质!B:D,3,0)*10+50)*0.6</f>
        <v>52.884</v>
      </c>
      <c r="L95" s="30">
        <f>SUMIFS(体育素质!J:J,体育素质!B:B,B95,体育素质!D:D,"=体育课程成绩",体育素质!E:E,"=体育成绩")/40</f>
        <v>3.915</v>
      </c>
      <c r="M95" s="30">
        <f>SUMIFS(体育素质!L:L,体育素质!B:B,B95,体育素质!D:D,"=校内外体育竞赛")</f>
        <v>0</v>
      </c>
      <c r="N95" s="30">
        <f>SUMIFS(体育素质!L:L,体育素质!B:B,B95,体育素质!D:D,"=校内外体育活动",体育素质!E:E,"=早锻炼")</f>
        <v>0</v>
      </c>
      <c r="O95" s="30">
        <f>SUMIFS(体育素质!L:L,体育素质!B:B,B95,体育素质!D:D,"=校内外体育活动",体育素质!E:E,"=校园跑")</f>
        <v>0.859375</v>
      </c>
      <c r="P95" s="30">
        <f t="shared" si="29"/>
        <v>0.859375</v>
      </c>
      <c r="Q95" s="30">
        <f t="shared" si="30"/>
        <v>4.774375</v>
      </c>
      <c r="R95" s="30">
        <f>MIN(0.5,SUMIFS(美育素质!L:L,美育素质!B:B,B95,美育素质!D:D,"=文化艺术实践"))</f>
        <v>0</v>
      </c>
      <c r="S95" s="30">
        <f>SUMIFS(美育素质!L:L,美育素质!B:B,B95,美育素质!D:D,"=校内外文化艺术竞赛")</f>
        <v>0</v>
      </c>
      <c r="T95" s="30">
        <f t="shared" si="31"/>
        <v>0</v>
      </c>
      <c r="U95" s="30">
        <f>MAX(0,SUMIFS(劳育素质!K:K,劳育素质!B:B,B95,劳育素质!D:D,"=劳动日常考核基础分")+SUMIFS(劳育素质!K:K,劳育素质!B:B,B95,劳育素质!D:D,"=活动与卫生加减分"))</f>
        <v>1.451</v>
      </c>
      <c r="V95" s="30">
        <f>SUMIFS(劳育素质!K:K,劳育素质!B:B,B95,劳育素质!D:D,"=志愿服务",劳育素质!F:F,"=A类+B类")</f>
        <v>0</v>
      </c>
      <c r="W95" s="30">
        <f>SUMIFS(劳育素质!K:K,劳育素质!B:B,B95,劳育素质!D:D,"=志愿服务",劳育素质!F:F,"=C类")</f>
        <v>0</v>
      </c>
      <c r="X95" s="30">
        <f t="shared" si="32"/>
        <v>0</v>
      </c>
      <c r="Y95" s="30">
        <f>SUMIFS(劳育素质!K:K,劳育素质!B:B,B95,劳育素质!D:D,"=实习实训")</f>
        <v>0</v>
      </c>
      <c r="Z95" s="30">
        <f t="shared" si="33"/>
        <v>1.451</v>
      </c>
      <c r="AA95" s="30">
        <f>SUMIFS(创新与实践素质!L:L,创新与实践素质!B:B,B95,创新与实践素质!D:D,"=创新创业素质")</f>
        <v>0</v>
      </c>
      <c r="AB95" s="30">
        <f>SUMIFS(创新与实践素质!L:L,创新与实践素质!B:B,B95,创新与实践素质!D:D,"=水平考试")</f>
        <v>0</v>
      </c>
      <c r="AC95" s="30">
        <f>SUMIFS(创新与实践素质!L:L,创新与实践素质!B:B,B95,创新与实践素质!D:D,"=社会实践")</f>
        <v>0</v>
      </c>
      <c r="AD95" s="30">
        <f>_xlfn.MAXIFS(创新与实践素质!L:L,创新与实践素质!B:B,B95,创新与实践素质!D:D,"=社会工作能力（工作表现）",创新与实践素质!G:G,"=上学期")+_xlfn.MAXIFS(创新与实践素质!L:L,创新与实践素质!B:B,B95,创新与实践素质!D:D,"=社会工作能力（工作表现）",创新与实践素质!G:G,"=下学期")</f>
        <v>0</v>
      </c>
      <c r="AE95" s="30">
        <f t="shared" si="34"/>
        <v>0</v>
      </c>
      <c r="AF95" s="30">
        <f t="shared" si="35"/>
        <v>65.389375</v>
      </c>
    </row>
    <row r="96" spans="1:32">
      <c r="A96" s="14" t="s">
        <v>90</v>
      </c>
      <c r="B96" s="14" t="s">
        <v>101</v>
      </c>
      <c r="C96" s="14"/>
      <c r="D96" s="30">
        <f>SUMIFS(德育素质!H:H,德育素质!B:B,B96,德育素质!D:D,"=基本评定分")</f>
        <v>6</v>
      </c>
      <c r="E96" s="30">
        <f>MIN(2,SUMIFS(德育素质!H:H,德育素质!A:A,A96,德育素质!D:D,"=集体评定等级分",德育素质!E:E,"=班级考评等级")+SUMIFS(德育素质!H:H,德育素质!B:B,B96,德育素质!D:D,"=集体评定等级分"))</f>
        <v>1</v>
      </c>
      <c r="F96" s="30">
        <f>MIN(2,SUMIFS(德育素质!H:H,德育素质!B:B,B96,德育素质!D:D,"=社会责任记实分"))</f>
        <v>0</v>
      </c>
      <c r="G96" s="30">
        <f>SUMIFS(德育素质!H:H,德育素质!B:B,B96,德育素质!D:D,"=违纪违规扣分")</f>
        <v>0</v>
      </c>
      <c r="H96" s="30">
        <f>SUMIFS(德育素质!H:H,德育素质!B:B,B96,德育素质!D:D,"=荣誉称号加分")</f>
        <v>0</v>
      </c>
      <c r="I96" s="30">
        <f t="shared" si="27"/>
        <v>1</v>
      </c>
      <c r="J96" s="30">
        <f t="shared" si="28"/>
        <v>7</v>
      </c>
      <c r="K96" s="30">
        <f>(VLOOKUP(B96,智育素质!B:D,3,0)*10+50)*0.6</f>
        <v>40.566</v>
      </c>
      <c r="L96" s="30">
        <f>SUMIFS(体育素质!J:J,体育素质!B:B,B96,体育素质!D:D,"=体育课程成绩",体育素质!E:E,"=体育成绩")/40</f>
        <v>3.52</v>
      </c>
      <c r="M96" s="30">
        <f>SUMIFS(体育素质!L:L,体育素质!B:B,B96,体育素质!D:D,"=校内外体育竞赛")</f>
        <v>0</v>
      </c>
      <c r="N96" s="30">
        <f>SUMIFS(体育素质!L:L,体育素质!B:B,B96,体育素质!D:D,"=校内外体育活动",体育素质!E:E,"=早锻炼")</f>
        <v>0</v>
      </c>
      <c r="O96" s="30">
        <f>SUMIFS(体育素质!L:L,体育素质!B:B,B96,体育素质!D:D,"=校内外体育活动",体育素质!E:E,"=校园跑")</f>
        <v>0.125</v>
      </c>
      <c r="P96" s="30">
        <f t="shared" si="29"/>
        <v>0.125</v>
      </c>
      <c r="Q96" s="30">
        <f t="shared" si="30"/>
        <v>3.645</v>
      </c>
      <c r="R96" s="30">
        <f>MIN(0.5,SUMIFS(美育素质!L:L,美育素质!B:B,B96,美育素质!D:D,"=文化艺术实践"))</f>
        <v>0</v>
      </c>
      <c r="S96" s="30">
        <f>SUMIFS(美育素质!L:L,美育素质!B:B,B96,美育素质!D:D,"=校内外文化艺术竞赛")</f>
        <v>0</v>
      </c>
      <c r="T96" s="30">
        <f t="shared" si="31"/>
        <v>0</v>
      </c>
      <c r="U96" s="30">
        <f>MAX(0,SUMIFS(劳育素质!K:K,劳育素质!B:B,B96,劳育素质!D:D,"=劳动日常考核基础分")+SUMIFS(劳育素质!K:K,劳育素质!B:B,B96,劳育素质!D:D,"=活动与卫生加减分"))</f>
        <v>1.4896</v>
      </c>
      <c r="V96" s="30">
        <f>SUMIFS(劳育素质!K:K,劳育素质!B:B,B96,劳育素质!D:D,"=志愿服务",劳育素质!F:F,"=A类+B类")</f>
        <v>0</v>
      </c>
      <c r="W96" s="30">
        <f>SUMIFS(劳育素质!K:K,劳育素质!B:B,B96,劳育素质!D:D,"=志愿服务",劳育素质!F:F,"=C类")</f>
        <v>0</v>
      </c>
      <c r="X96" s="30">
        <f t="shared" si="32"/>
        <v>0</v>
      </c>
      <c r="Y96" s="30">
        <f>SUMIFS(劳育素质!K:K,劳育素质!B:B,B96,劳育素质!D:D,"=实习实训")</f>
        <v>0</v>
      </c>
      <c r="Z96" s="30">
        <f t="shared" si="33"/>
        <v>1.4896</v>
      </c>
      <c r="AA96" s="30">
        <f>SUMIFS(创新与实践素质!L:L,创新与实践素质!B:B,B96,创新与实践素质!D:D,"=创新创业素质")</f>
        <v>0</v>
      </c>
      <c r="AB96" s="30">
        <f>SUMIFS(创新与实践素质!L:L,创新与实践素质!B:B,B96,创新与实践素质!D:D,"=水平考试")</f>
        <v>0</v>
      </c>
      <c r="AC96" s="30">
        <f>SUMIFS(创新与实践素质!L:L,创新与实践素质!B:B,B96,创新与实践素质!D:D,"=社会实践")</f>
        <v>0</v>
      </c>
      <c r="AD96" s="30">
        <f>_xlfn.MAXIFS(创新与实践素质!L:L,创新与实践素质!B:B,B96,创新与实践素质!D:D,"=社会工作能力（工作表现）",创新与实践素质!G:G,"=上学期")+_xlfn.MAXIFS(创新与实践素质!L:L,创新与实践素质!B:B,B96,创新与实践素质!D:D,"=社会工作能力（工作表现）",创新与实践素质!G:G,"=下学期")</f>
        <v>0.6</v>
      </c>
      <c r="AE96" s="30">
        <f t="shared" si="34"/>
        <v>0.6</v>
      </c>
      <c r="AF96" s="30">
        <f t="shared" si="35"/>
        <v>53.3006</v>
      </c>
    </row>
    <row r="97" spans="1:32">
      <c r="A97" s="14" t="s">
        <v>90</v>
      </c>
      <c r="B97" s="14" t="s">
        <v>102</v>
      </c>
      <c r="C97" s="14"/>
      <c r="D97" s="30">
        <f>SUMIFS(德育素质!H:H,德育素质!B:B,B97,德育素质!D:D,"=基本评定分")</f>
        <v>5.28</v>
      </c>
      <c r="E97" s="30">
        <f>MIN(2,SUMIFS(德育素质!H:H,德育素质!A:A,A97,德育素质!D:D,"=集体评定等级分",德育素质!E:E,"=班级考评等级")+SUMIFS(德育素质!H:H,德育素质!B:B,B97,德育素质!D:D,"=集体评定等级分"))</f>
        <v>1</v>
      </c>
      <c r="F97" s="30">
        <f>MIN(2,SUMIFS(德育素质!H:H,德育素质!B:B,B97,德育素质!D:D,"=社会责任记实分"))</f>
        <v>0</v>
      </c>
      <c r="G97" s="30">
        <f>SUMIFS(德育素质!H:H,德育素质!B:B,B97,德育素质!D:D,"=违纪违规扣分")</f>
        <v>0</v>
      </c>
      <c r="H97" s="30">
        <f>SUMIFS(德育素质!H:H,德育素质!B:B,B97,德育素质!D:D,"=荣誉称号加分")</f>
        <v>0</v>
      </c>
      <c r="I97" s="30">
        <f t="shared" si="27"/>
        <v>1</v>
      </c>
      <c r="J97" s="30">
        <f t="shared" si="28"/>
        <v>6.28</v>
      </c>
      <c r="K97" s="30">
        <f>(VLOOKUP(B97,智育素质!B:D,3,0)*10+50)*0.6</f>
        <v>36.75</v>
      </c>
      <c r="L97" s="30">
        <f>SUMIFS(体育素质!J:J,体育素质!B:B,B97,体育素质!D:D,"=体育课程成绩",体育素质!E:E,"=体育成绩")/40</f>
        <v>3.33</v>
      </c>
      <c r="M97" s="30">
        <f>SUMIFS(体育素质!L:L,体育素质!B:B,B97,体育素质!D:D,"=校内外体育竞赛")</f>
        <v>0</v>
      </c>
      <c r="N97" s="30">
        <f>SUMIFS(体育素质!L:L,体育素质!B:B,B97,体育素质!D:D,"=校内外体育活动",体育素质!E:E,"=早锻炼")</f>
        <v>0</v>
      </c>
      <c r="O97" s="30">
        <f>SUMIFS(体育素质!L:L,体育素质!B:B,B97,体育素质!D:D,"=校内外体育活动",体育素质!E:E,"=校园跑")</f>
        <v>0</v>
      </c>
      <c r="P97" s="30">
        <f t="shared" si="29"/>
        <v>0</v>
      </c>
      <c r="Q97" s="30">
        <f t="shared" si="30"/>
        <v>3.33</v>
      </c>
      <c r="R97" s="30">
        <f>MIN(0.5,SUMIFS(美育素质!L:L,美育素质!B:B,B97,美育素质!D:D,"=文化艺术实践"))</f>
        <v>0</v>
      </c>
      <c r="S97" s="30">
        <f>SUMIFS(美育素质!L:L,美育素质!B:B,B97,美育素质!D:D,"=校内外文化艺术竞赛")</f>
        <v>0</v>
      </c>
      <c r="T97" s="30">
        <f t="shared" si="31"/>
        <v>0</v>
      </c>
      <c r="U97" s="30">
        <f>MAX(0,SUMIFS(劳育素质!K:K,劳育素质!B:B,B97,劳育素质!D:D,"=劳动日常考核基础分")+SUMIFS(劳育素质!K:K,劳育素质!B:B,B97,劳育素质!D:D,"=活动与卫生加减分"))</f>
        <v>1.4896</v>
      </c>
      <c r="V97" s="30">
        <f>SUMIFS(劳育素质!K:K,劳育素质!B:B,B97,劳育素质!D:D,"=志愿服务",劳育素质!F:F,"=A类+B类")</f>
        <v>0</v>
      </c>
      <c r="W97" s="30">
        <f>SUMIFS(劳育素质!K:K,劳育素质!B:B,B97,劳育素质!D:D,"=志愿服务",劳育素质!F:F,"=C类")</f>
        <v>0</v>
      </c>
      <c r="X97" s="30">
        <f t="shared" si="32"/>
        <v>0</v>
      </c>
      <c r="Y97" s="30">
        <f>SUMIFS(劳育素质!K:K,劳育素质!B:B,B97,劳育素质!D:D,"=实习实训")</f>
        <v>0</v>
      </c>
      <c r="Z97" s="30">
        <f t="shared" si="33"/>
        <v>1.4896</v>
      </c>
      <c r="AA97" s="30">
        <f>SUMIFS(创新与实践素质!L:L,创新与实践素质!B:B,B97,创新与实践素质!D:D,"=创新创业素质")</f>
        <v>0</v>
      </c>
      <c r="AB97" s="30">
        <f>SUMIFS(创新与实践素质!L:L,创新与实践素质!B:B,B97,创新与实践素质!D:D,"=水平考试")</f>
        <v>0</v>
      </c>
      <c r="AC97" s="30">
        <f>SUMIFS(创新与实践素质!L:L,创新与实践素质!B:B,B97,创新与实践素质!D:D,"=社会实践")</f>
        <v>0</v>
      </c>
      <c r="AD97" s="30">
        <f>_xlfn.MAXIFS(创新与实践素质!L:L,创新与实践素质!B:B,B97,创新与实践素质!D:D,"=社会工作能力（工作表现）",创新与实践素质!G:G,"=上学期")+_xlfn.MAXIFS(创新与实践素质!L:L,创新与实践素质!B:B,B97,创新与实践素质!D:D,"=社会工作能力（工作表现）",创新与实践素质!G:G,"=下学期")</f>
        <v>0</v>
      </c>
      <c r="AE97" s="30">
        <f t="shared" si="34"/>
        <v>0</v>
      </c>
      <c r="AF97" s="30">
        <f t="shared" si="35"/>
        <v>47.8496</v>
      </c>
    </row>
    <row r="98" spans="1:32">
      <c r="A98" s="14" t="s">
        <v>90</v>
      </c>
      <c r="B98" s="14" t="s">
        <v>103</v>
      </c>
      <c r="C98" s="14"/>
      <c r="D98" s="30">
        <f>SUMIFS(德育素质!H:H,德育素质!B:B,B98,德育素质!D:D,"=基本评定分")</f>
        <v>6</v>
      </c>
      <c r="E98" s="30">
        <f>MIN(2,SUMIFS(德育素质!H:H,德育素质!A:A,A98,德育素质!D:D,"=集体评定等级分",德育素质!E:E,"=班级考评等级")+SUMIFS(德育素质!H:H,德育素质!B:B,B98,德育素质!D:D,"=集体评定等级分"))</f>
        <v>1</v>
      </c>
      <c r="F98" s="30">
        <f>MIN(2,SUMIFS(德育素质!H:H,德育素质!B:B,B98,德育素质!D:D,"=社会责任记实分"))</f>
        <v>0</v>
      </c>
      <c r="G98" s="30">
        <f>SUMIFS(德育素质!H:H,德育素质!B:B,B98,德育素质!D:D,"=违纪违规扣分")</f>
        <v>0</v>
      </c>
      <c r="H98" s="30">
        <f>SUMIFS(德育素质!H:H,德育素质!B:B,B98,德育素质!D:D,"=荣誉称号加分")</f>
        <v>0</v>
      </c>
      <c r="I98" s="30">
        <f t="shared" si="27"/>
        <v>1</v>
      </c>
      <c r="J98" s="30">
        <f t="shared" si="28"/>
        <v>7</v>
      </c>
      <c r="K98" s="30">
        <f>(VLOOKUP(B98,智育素质!B:D,3,0)*10+50)*0.6</f>
        <v>42.222</v>
      </c>
      <c r="L98" s="30">
        <f>SUMIFS(体育素质!J:J,体育素质!B:B,B98,体育素质!D:D,"=体育课程成绩",体育素质!E:E,"=体育成绩")/40</f>
        <v>4.45</v>
      </c>
      <c r="M98" s="30">
        <f>SUMIFS(体育素质!L:L,体育素质!B:B,B98,体育素质!D:D,"=校内外体育竞赛")</f>
        <v>0</v>
      </c>
      <c r="N98" s="30">
        <f>SUMIFS(体育素质!L:L,体育素质!B:B,B98,体育素质!D:D,"=校内外体育活动",体育素质!E:E,"=早锻炼")</f>
        <v>0</v>
      </c>
      <c r="O98" s="30">
        <f>SUMIFS(体育素质!L:L,体育素质!B:B,B98,体育素质!D:D,"=校内外体育活动",体育素质!E:E,"=校园跑")</f>
        <v>0.81875</v>
      </c>
      <c r="P98" s="30">
        <f t="shared" si="29"/>
        <v>0.81875</v>
      </c>
      <c r="Q98" s="30">
        <f t="shared" si="30"/>
        <v>5.26875</v>
      </c>
      <c r="R98" s="30">
        <f>MIN(0.5,SUMIFS(美育素质!L:L,美育素质!B:B,B98,美育素质!D:D,"=文化艺术实践"))</f>
        <v>0</v>
      </c>
      <c r="S98" s="30">
        <f>SUMIFS(美育素质!L:L,美育素质!B:B,B98,美育素质!D:D,"=校内外文化艺术竞赛")</f>
        <v>0</v>
      </c>
      <c r="T98" s="30">
        <f t="shared" si="31"/>
        <v>0</v>
      </c>
      <c r="U98" s="30">
        <f>MAX(0,SUMIFS(劳育素质!K:K,劳育素质!B:B,B98,劳育素质!D:D,"=劳动日常考核基础分")+SUMIFS(劳育素质!K:K,劳育素质!B:B,B98,劳育素质!D:D,"=活动与卫生加减分"))</f>
        <v>1.46966666666667</v>
      </c>
      <c r="V98" s="30">
        <f>SUMIFS(劳育素质!K:K,劳育素质!B:B,B98,劳育素质!D:D,"=志愿服务",劳育素质!F:F,"=A类+B类")</f>
        <v>0.175</v>
      </c>
      <c r="W98" s="30">
        <f>SUMIFS(劳育素质!K:K,劳育素质!B:B,B98,劳育素质!D:D,"=志愿服务",劳育素质!F:F,"=C类")</f>
        <v>0</v>
      </c>
      <c r="X98" s="30">
        <f t="shared" si="32"/>
        <v>0.175</v>
      </c>
      <c r="Y98" s="30">
        <f>SUMIFS(劳育素质!K:K,劳育素质!B:B,B98,劳育素质!D:D,"=实习实训")</f>
        <v>0</v>
      </c>
      <c r="Z98" s="30">
        <f t="shared" si="33"/>
        <v>1.64466666666667</v>
      </c>
      <c r="AA98" s="30">
        <f>SUMIFS(创新与实践素质!L:L,创新与实践素质!B:B,B98,创新与实践素质!D:D,"=创新创业素质")</f>
        <v>0</v>
      </c>
      <c r="AB98" s="30">
        <f>SUMIFS(创新与实践素质!L:L,创新与实践素质!B:B,B98,创新与实践素质!D:D,"=水平考试")</f>
        <v>0</v>
      </c>
      <c r="AC98" s="30">
        <f>SUMIFS(创新与实践素质!L:L,创新与实践素质!B:B,B98,创新与实践素质!D:D,"=社会实践")</f>
        <v>0</v>
      </c>
      <c r="AD98" s="30">
        <f>_xlfn.MAXIFS(创新与实践素质!L:L,创新与实践素质!B:B,B98,创新与实践素质!D:D,"=社会工作能力（工作表现）",创新与实践素质!G:G,"=上学期")+_xlfn.MAXIFS(创新与实践素质!L:L,创新与实践素质!B:B,B98,创新与实践素质!D:D,"=社会工作能力（工作表现）",创新与实践素质!G:G,"=下学期")</f>
        <v>0.6</v>
      </c>
      <c r="AE98" s="30">
        <f t="shared" si="34"/>
        <v>0.6</v>
      </c>
      <c r="AF98" s="30">
        <f t="shared" si="35"/>
        <v>56.7354166666667</v>
      </c>
    </row>
    <row r="99" spans="1:32">
      <c r="A99" s="14" t="s">
        <v>90</v>
      </c>
      <c r="B99" s="14" t="s">
        <v>104</v>
      </c>
      <c r="C99" s="14"/>
      <c r="D99" s="30">
        <f>SUMIFS(德育素质!H:H,德育素质!B:B,B99,德育素质!D:D,"=基本评定分")</f>
        <v>5.28</v>
      </c>
      <c r="E99" s="30">
        <f>MIN(2,SUMIFS(德育素质!H:H,德育素质!A:A,A99,德育素质!D:D,"=集体评定等级分",德育素质!E:E,"=班级考评等级")+SUMIFS(德育素质!H:H,德育素质!B:B,B99,德育素质!D:D,"=集体评定等级分"))</f>
        <v>1</v>
      </c>
      <c r="F99" s="30">
        <f>MIN(2,SUMIFS(德育素质!H:H,德育素质!B:B,B99,德育素质!D:D,"=社会责任记实分"))</f>
        <v>0</v>
      </c>
      <c r="G99" s="30">
        <f>SUMIFS(德育素质!H:H,德育素质!B:B,B99,德育素质!D:D,"=违纪违规扣分")</f>
        <v>0</v>
      </c>
      <c r="H99" s="30">
        <f>SUMIFS(德育素质!H:H,德育素质!B:B,B99,德育素质!D:D,"=荣誉称号加分")</f>
        <v>0</v>
      </c>
      <c r="I99" s="30">
        <f t="shared" si="27"/>
        <v>1</v>
      </c>
      <c r="J99" s="30">
        <f t="shared" si="28"/>
        <v>6.28</v>
      </c>
      <c r="K99" s="30">
        <f>(VLOOKUP(B99,智育素质!B:D,3,0)*10+50)*0.6</f>
        <v>48.75</v>
      </c>
      <c r="L99" s="30">
        <f>SUMIFS(体育素质!J:J,体育素质!B:B,B99,体育素质!D:D,"=体育课程成绩",体育素质!E:E,"=体育成绩")/40</f>
        <v>3.225</v>
      </c>
      <c r="M99" s="30">
        <f>SUMIFS(体育素质!L:L,体育素质!B:B,B99,体育素质!D:D,"=校内外体育竞赛")</f>
        <v>0</v>
      </c>
      <c r="N99" s="30">
        <f>SUMIFS(体育素质!L:L,体育素质!B:B,B99,体育素质!D:D,"=校内外体育活动",体育素质!E:E,"=早锻炼")</f>
        <v>0</v>
      </c>
      <c r="O99" s="30">
        <f>SUMIFS(体育素质!L:L,体育素质!B:B,B99,体育素质!D:D,"=校内外体育活动",体育素质!E:E,"=校园跑")</f>
        <v>0</v>
      </c>
      <c r="P99" s="30">
        <f t="shared" si="29"/>
        <v>0</v>
      </c>
      <c r="Q99" s="30">
        <f t="shared" si="30"/>
        <v>3.225</v>
      </c>
      <c r="R99" s="30">
        <f>MIN(0.5,SUMIFS(美育素质!L:L,美育素质!B:B,B99,美育素质!D:D,"=文化艺术实践"))</f>
        <v>0</v>
      </c>
      <c r="S99" s="30">
        <f>SUMIFS(美育素质!L:L,美育素质!B:B,B99,美育素质!D:D,"=校内外文化艺术竞赛")</f>
        <v>0</v>
      </c>
      <c r="T99" s="30">
        <f t="shared" si="31"/>
        <v>0</v>
      </c>
      <c r="U99" s="30">
        <f>MAX(0,SUMIFS(劳育素质!K:K,劳育素质!B:B,B99,劳育素质!D:D,"=劳动日常考核基础分")+SUMIFS(劳育素质!K:K,劳育素质!B:B,B99,劳育素质!D:D,"=活动与卫生加减分"))</f>
        <v>1.58502380952381</v>
      </c>
      <c r="V99" s="30">
        <f>SUMIFS(劳育素质!K:K,劳育素质!B:B,B99,劳育素质!D:D,"=志愿服务",劳育素质!F:F,"=A类+B类")</f>
        <v>2.2</v>
      </c>
      <c r="W99" s="30">
        <f>SUMIFS(劳育素质!K:K,劳育素质!B:B,B99,劳育素质!D:D,"=志愿服务",劳育素质!F:F,"=C类")</f>
        <v>0</v>
      </c>
      <c r="X99" s="30">
        <f t="shared" si="32"/>
        <v>2.2</v>
      </c>
      <c r="Y99" s="30">
        <f>SUMIFS(劳育素质!K:K,劳育素质!B:B,B99,劳育素质!D:D,"=实习实训")</f>
        <v>0</v>
      </c>
      <c r="Z99" s="30">
        <f t="shared" si="33"/>
        <v>3.78502380952381</v>
      </c>
      <c r="AA99" s="30">
        <f>SUMIFS(创新与实践素质!L:L,创新与实践素质!B:B,B99,创新与实践素质!D:D,"=创新创业素质")</f>
        <v>0</v>
      </c>
      <c r="AB99" s="30">
        <f>SUMIFS(创新与实践素质!L:L,创新与实践素质!B:B,B99,创新与实践素质!D:D,"=水平考试")</f>
        <v>0</v>
      </c>
      <c r="AC99" s="30">
        <f>SUMIFS(创新与实践素质!L:L,创新与实践素质!B:B,B99,创新与实践素质!D:D,"=社会实践")</f>
        <v>0</v>
      </c>
      <c r="AD99" s="30">
        <f>_xlfn.MAXIFS(创新与实践素质!L:L,创新与实践素质!B:B,B99,创新与实践素质!D:D,"=社会工作能力（工作表现）",创新与实践素质!G:G,"=上学期")+_xlfn.MAXIFS(创新与实践素质!L:L,创新与实践素质!B:B,B99,创新与实践素质!D:D,"=社会工作能力（工作表现）",创新与实践素质!G:G,"=下学期")</f>
        <v>0</v>
      </c>
      <c r="AE99" s="30">
        <f t="shared" si="34"/>
        <v>0</v>
      </c>
      <c r="AF99" s="30">
        <f t="shared" si="35"/>
        <v>62.0400238095238</v>
      </c>
    </row>
    <row r="100" spans="1:32">
      <c r="A100" s="14" t="s">
        <v>90</v>
      </c>
      <c r="B100" s="14" t="s">
        <v>105</v>
      </c>
      <c r="C100" s="14"/>
      <c r="D100" s="30">
        <f>SUMIFS(德育素质!H:H,德育素质!B:B,B100,德育素质!D:D,"=基本评定分")</f>
        <v>5.28</v>
      </c>
      <c r="E100" s="30">
        <f>MIN(2,SUMIFS(德育素质!H:H,德育素质!A:A,A100,德育素质!D:D,"=集体评定等级分",德育素质!E:E,"=班级考评等级")+SUMIFS(德育素质!H:H,德育素质!B:B,B100,德育素质!D:D,"=集体评定等级分"))</f>
        <v>1</v>
      </c>
      <c r="F100" s="30">
        <f>MIN(2,SUMIFS(德育素质!H:H,德育素质!B:B,B100,德育素质!D:D,"=社会责任记实分"))</f>
        <v>0</v>
      </c>
      <c r="G100" s="30">
        <f>SUMIFS(德育素质!H:H,德育素质!B:B,B100,德育素质!D:D,"=违纪违规扣分")</f>
        <v>0</v>
      </c>
      <c r="H100" s="30">
        <f>SUMIFS(德育素质!H:H,德育素质!B:B,B100,德育素质!D:D,"=荣誉称号加分")</f>
        <v>0</v>
      </c>
      <c r="I100" s="30">
        <f t="shared" si="27"/>
        <v>1</v>
      </c>
      <c r="J100" s="30">
        <f t="shared" si="28"/>
        <v>6.28</v>
      </c>
      <c r="K100" s="30">
        <f>(VLOOKUP(B100,智育素质!B:D,3,0)*10+50)*0.6</f>
        <v>46.494</v>
      </c>
      <c r="L100" s="30">
        <f>SUMIFS(体育素质!J:J,体育素质!B:B,B100,体育素质!D:D,"=体育课程成绩",体育素质!E:E,"=体育成绩")/40</f>
        <v>3.815</v>
      </c>
      <c r="M100" s="30">
        <f>SUMIFS(体育素质!L:L,体育素质!B:B,B100,体育素质!D:D,"=校内外体育竞赛")</f>
        <v>0</v>
      </c>
      <c r="N100" s="30">
        <f>SUMIFS(体育素质!L:L,体育素质!B:B,B100,体育素质!D:D,"=校内外体育活动",体育素质!E:E,"=早锻炼")</f>
        <v>0</v>
      </c>
      <c r="O100" s="30">
        <f>SUMIFS(体育素质!L:L,体育素质!B:B,B100,体育素质!D:D,"=校内外体育活动",体育素质!E:E,"=校园跑")</f>
        <v>0.626770833333333</v>
      </c>
      <c r="P100" s="30">
        <f t="shared" si="29"/>
        <v>0.626770833333333</v>
      </c>
      <c r="Q100" s="30">
        <f t="shared" si="30"/>
        <v>4.44177083333333</v>
      </c>
      <c r="R100" s="30">
        <f>MIN(0.5,SUMIFS(美育素质!L:L,美育素质!B:B,B100,美育素质!D:D,"=文化艺术实践"))</f>
        <v>0</v>
      </c>
      <c r="S100" s="30">
        <f>SUMIFS(美育素质!L:L,美育素质!B:B,B100,美育素质!D:D,"=校内外文化艺术竞赛")</f>
        <v>0</v>
      </c>
      <c r="T100" s="30">
        <f t="shared" si="31"/>
        <v>0</v>
      </c>
      <c r="U100" s="30">
        <f>MAX(0,SUMIFS(劳育素质!K:K,劳育素质!B:B,B100,劳育素质!D:D,"=劳动日常考核基础分")+SUMIFS(劳育素质!K:K,劳育素质!B:B,B100,劳育素质!D:D,"=活动与卫生加减分"))</f>
        <v>1.46053333333333</v>
      </c>
      <c r="V100" s="30">
        <f>SUMIFS(劳育素质!K:K,劳育素质!B:B,B100,劳育素质!D:D,"=志愿服务",劳育素质!F:F,"=A类+B类")</f>
        <v>0</v>
      </c>
      <c r="W100" s="30">
        <f>SUMIFS(劳育素质!K:K,劳育素质!B:B,B100,劳育素质!D:D,"=志愿服务",劳育素质!F:F,"=C类")</f>
        <v>0</v>
      </c>
      <c r="X100" s="30">
        <f t="shared" si="32"/>
        <v>0</v>
      </c>
      <c r="Y100" s="30">
        <f>SUMIFS(劳育素质!K:K,劳育素质!B:B,B100,劳育素质!D:D,"=实习实训")</f>
        <v>0</v>
      </c>
      <c r="Z100" s="30">
        <f t="shared" si="33"/>
        <v>1.46053333333333</v>
      </c>
      <c r="AA100" s="30">
        <f>SUMIFS(创新与实践素质!L:L,创新与实践素质!B:B,B100,创新与实践素质!D:D,"=创新创业素质")</f>
        <v>0</v>
      </c>
      <c r="AB100" s="30">
        <f>SUMIFS(创新与实践素质!L:L,创新与实践素质!B:B,B100,创新与实践素质!D:D,"=水平考试")</f>
        <v>0</v>
      </c>
      <c r="AC100" s="30">
        <f>SUMIFS(创新与实践素质!L:L,创新与实践素质!B:B,B100,创新与实践素质!D:D,"=社会实践")</f>
        <v>0</v>
      </c>
      <c r="AD100" s="30">
        <f>_xlfn.MAXIFS(创新与实践素质!L:L,创新与实践素质!B:B,B100,创新与实践素质!D:D,"=社会工作能力（工作表现）",创新与实践素质!G:G,"=上学期")+_xlfn.MAXIFS(创新与实践素质!L:L,创新与实践素质!B:B,B100,创新与实践素质!D:D,"=社会工作能力（工作表现）",创新与实践素质!G:G,"=下学期")</f>
        <v>0</v>
      </c>
      <c r="AE100" s="30">
        <f t="shared" si="34"/>
        <v>0</v>
      </c>
      <c r="AF100" s="30">
        <f t="shared" si="35"/>
        <v>58.6763041666667</v>
      </c>
    </row>
    <row r="101" spans="1:32">
      <c r="A101" s="14" t="s">
        <v>90</v>
      </c>
      <c r="B101" s="14" t="s">
        <v>106</v>
      </c>
      <c r="C101" s="14"/>
      <c r="D101" s="30">
        <f>SUMIFS(德育素质!H:H,德育素质!B:B,B101,德育素质!D:D,"=基本评定分")</f>
        <v>5.28</v>
      </c>
      <c r="E101" s="30">
        <f>MIN(2,SUMIFS(德育素质!H:H,德育素质!A:A,A101,德育素质!D:D,"=集体评定等级分",德育素质!E:E,"=班级考评等级")+SUMIFS(德育素质!H:H,德育素质!B:B,B101,德育素质!D:D,"=集体评定等级分"))</f>
        <v>1</v>
      </c>
      <c r="F101" s="30">
        <f>MIN(2,SUMIFS(德育素质!H:H,德育素质!B:B,B101,德育素质!D:D,"=社会责任记实分"))</f>
        <v>0</v>
      </c>
      <c r="G101" s="30">
        <f>SUMIFS(德育素质!H:H,德育素质!B:B,B101,德育素质!D:D,"=违纪违规扣分")</f>
        <v>0</v>
      </c>
      <c r="H101" s="30">
        <f>SUMIFS(德育素质!H:H,德育素质!B:B,B101,德育素质!D:D,"=荣誉称号加分")</f>
        <v>0</v>
      </c>
      <c r="I101" s="30">
        <f t="shared" si="27"/>
        <v>1</v>
      </c>
      <c r="J101" s="30">
        <f t="shared" si="28"/>
        <v>6.28</v>
      </c>
      <c r="K101" s="30">
        <f>(VLOOKUP(B101,智育素质!B:D,3,0)*10+50)*0.6</f>
        <v>50.598</v>
      </c>
      <c r="L101" s="30">
        <f>SUMIFS(体育素质!J:J,体育素质!B:B,B101,体育素质!D:D,"=体育课程成绩",体育素质!E:E,"=体育成绩")/40</f>
        <v>3.255</v>
      </c>
      <c r="M101" s="30">
        <f>SUMIFS(体育素质!L:L,体育素质!B:B,B101,体育素质!D:D,"=校内外体育竞赛")</f>
        <v>0</v>
      </c>
      <c r="N101" s="30">
        <f>SUMIFS(体育素质!L:L,体育素质!B:B,B101,体育素质!D:D,"=校内外体育活动",体育素质!E:E,"=早锻炼")</f>
        <v>0</v>
      </c>
      <c r="O101" s="30">
        <f>SUMIFS(体育素质!L:L,体育素质!B:B,B101,体育素质!D:D,"=校内外体育活动",体育素质!E:E,"=校园跑")</f>
        <v>0.625</v>
      </c>
      <c r="P101" s="30">
        <f t="shared" si="29"/>
        <v>0.625</v>
      </c>
      <c r="Q101" s="30">
        <f t="shared" si="30"/>
        <v>3.88</v>
      </c>
      <c r="R101" s="30">
        <f>MIN(0.5,SUMIFS(美育素质!L:L,美育素质!B:B,B101,美育素质!D:D,"=文化艺术实践"))</f>
        <v>0</v>
      </c>
      <c r="S101" s="30">
        <f>SUMIFS(美育素质!L:L,美育素质!B:B,B101,美育素质!D:D,"=校内外文化艺术竞赛")</f>
        <v>0</v>
      </c>
      <c r="T101" s="30">
        <f t="shared" si="31"/>
        <v>0</v>
      </c>
      <c r="U101" s="30">
        <f>MAX(0,SUMIFS(劳育素质!K:K,劳育素质!B:B,B101,劳育素质!D:D,"=劳动日常考核基础分")+SUMIFS(劳育素质!K:K,劳育素质!B:B,B101,劳育素质!D:D,"=活动与卫生加减分"))</f>
        <v>1.424</v>
      </c>
      <c r="V101" s="30">
        <f>SUMIFS(劳育素质!K:K,劳育素质!B:B,B101,劳育素质!D:D,"=志愿服务",劳育素质!F:F,"=A类+B类")</f>
        <v>0.725</v>
      </c>
      <c r="W101" s="30">
        <f>SUMIFS(劳育素质!K:K,劳育素质!B:B,B101,劳育素质!D:D,"=志愿服务",劳育素质!F:F,"=C类")</f>
        <v>0</v>
      </c>
      <c r="X101" s="30">
        <f t="shared" si="32"/>
        <v>0.725</v>
      </c>
      <c r="Y101" s="30">
        <f>SUMIFS(劳育素质!K:K,劳育素质!B:B,B101,劳育素质!D:D,"=实习实训")</f>
        <v>0</v>
      </c>
      <c r="Z101" s="30">
        <f t="shared" si="33"/>
        <v>2.149</v>
      </c>
      <c r="AA101" s="30">
        <f>SUMIFS(创新与实践素质!L:L,创新与实践素质!B:B,B101,创新与实践素质!D:D,"=创新创业素质")</f>
        <v>0</v>
      </c>
      <c r="AB101" s="30">
        <f>SUMIFS(创新与实践素质!L:L,创新与实践素质!B:B,B101,创新与实践素质!D:D,"=水平考试")</f>
        <v>0</v>
      </c>
      <c r="AC101" s="30">
        <f>SUMIFS(创新与实践素质!L:L,创新与实践素质!B:B,B101,创新与实践素质!D:D,"=社会实践")</f>
        <v>0</v>
      </c>
      <c r="AD101" s="30">
        <f>_xlfn.MAXIFS(创新与实践素质!L:L,创新与实践素质!B:B,B101,创新与实践素质!D:D,"=社会工作能力（工作表现）",创新与实践素质!G:G,"=上学期")+_xlfn.MAXIFS(创新与实践素质!L:L,创新与实践素质!B:B,B101,创新与实践素质!D:D,"=社会工作能力（工作表现）",创新与实践素质!G:G,"=下学期")</f>
        <v>0</v>
      </c>
      <c r="AE101" s="30">
        <f t="shared" si="34"/>
        <v>0</v>
      </c>
      <c r="AF101" s="30">
        <f t="shared" si="35"/>
        <v>62.907</v>
      </c>
    </row>
    <row r="102" spans="1:32">
      <c r="A102" s="14" t="s">
        <v>90</v>
      </c>
      <c r="B102" s="14" t="s">
        <v>107</v>
      </c>
      <c r="C102" s="14"/>
      <c r="D102" s="30">
        <f>SUMIFS(德育素质!H:H,德育素质!B:B,B102,德育素质!D:D,"=基本评定分")</f>
        <v>5.28</v>
      </c>
      <c r="E102" s="30">
        <f>MIN(2,SUMIFS(德育素质!H:H,德育素质!A:A,A102,德育素质!D:D,"=集体评定等级分",德育素质!E:E,"=班级考评等级")+SUMIFS(德育素质!H:H,德育素质!B:B,B102,德育素质!D:D,"=集体评定等级分"))</f>
        <v>1</v>
      </c>
      <c r="F102" s="30">
        <f>MIN(2,SUMIFS(德育素质!H:H,德育素质!B:B,B102,德育素质!D:D,"=社会责任记实分"))</f>
        <v>0</v>
      </c>
      <c r="G102" s="30">
        <f>SUMIFS(德育素质!H:H,德育素质!B:B,B102,德育素质!D:D,"=违纪违规扣分")</f>
        <v>0</v>
      </c>
      <c r="H102" s="30">
        <f>SUMIFS(德育素质!H:H,德育素质!B:B,B102,德育素质!D:D,"=荣誉称号加分")</f>
        <v>0</v>
      </c>
      <c r="I102" s="30">
        <f t="shared" si="27"/>
        <v>1</v>
      </c>
      <c r="J102" s="30">
        <f t="shared" si="28"/>
        <v>6.28</v>
      </c>
      <c r="K102" s="30">
        <f>(VLOOKUP(B102,智育素质!B:D,3,0)*10+50)*0.6</f>
        <v>40.518</v>
      </c>
      <c r="L102" s="30">
        <f>SUMIFS(体育素质!J:J,体育素质!B:B,B102,体育素质!D:D,"=体育课程成绩",体育素质!E:E,"=体育成绩")/40</f>
        <v>3.255</v>
      </c>
      <c r="M102" s="30">
        <f>SUMIFS(体育素质!L:L,体育素质!B:B,B102,体育素质!D:D,"=校内外体育竞赛")</f>
        <v>0</v>
      </c>
      <c r="N102" s="30">
        <f>SUMIFS(体育素质!L:L,体育素质!B:B,B102,体育素质!D:D,"=校内外体育活动",体育素质!E:E,"=早锻炼")</f>
        <v>0</v>
      </c>
      <c r="O102" s="30">
        <f>SUMIFS(体育素质!L:L,体育素质!B:B,B102,体育素质!D:D,"=校内外体育活动",体育素质!E:E,"=校园跑")</f>
        <v>0.626375</v>
      </c>
      <c r="P102" s="30">
        <f t="shared" si="29"/>
        <v>0.626375</v>
      </c>
      <c r="Q102" s="30">
        <f t="shared" si="30"/>
        <v>3.881375</v>
      </c>
      <c r="R102" s="30">
        <f>MIN(0.5,SUMIFS(美育素质!L:L,美育素质!B:B,B102,美育素质!D:D,"=文化艺术实践"))</f>
        <v>0</v>
      </c>
      <c r="S102" s="30">
        <f>SUMIFS(美育素质!L:L,美育素质!B:B,B102,美育素质!D:D,"=校内外文化艺术竞赛")</f>
        <v>0</v>
      </c>
      <c r="T102" s="30">
        <f t="shared" si="31"/>
        <v>0</v>
      </c>
      <c r="U102" s="30">
        <f>MAX(0,SUMIFS(劳育素质!K:K,劳育素质!B:B,B102,劳育素质!D:D,"=劳动日常考核基础分")+SUMIFS(劳育素质!K:K,劳育素质!B:B,B102,劳育素质!D:D,"=活动与卫生加减分"))</f>
        <v>1.55583333333333</v>
      </c>
      <c r="V102" s="30">
        <f>SUMIFS(劳育素质!K:K,劳育素质!B:B,B102,劳育素质!D:D,"=志愿服务",劳育素质!F:F,"=A类+B类")</f>
        <v>0</v>
      </c>
      <c r="W102" s="30">
        <f>SUMIFS(劳育素质!K:K,劳育素质!B:B,B102,劳育素质!D:D,"=志愿服务",劳育素质!F:F,"=C类")</f>
        <v>0</v>
      </c>
      <c r="X102" s="30">
        <f t="shared" si="32"/>
        <v>0</v>
      </c>
      <c r="Y102" s="30">
        <f>SUMIFS(劳育素质!K:K,劳育素质!B:B,B102,劳育素质!D:D,"=实习实训")</f>
        <v>0</v>
      </c>
      <c r="Z102" s="30">
        <f t="shared" si="33"/>
        <v>1.55583333333333</v>
      </c>
      <c r="AA102" s="30">
        <f>SUMIFS(创新与实践素质!L:L,创新与实践素质!B:B,B102,创新与实践素质!D:D,"=创新创业素质")</f>
        <v>0</v>
      </c>
      <c r="AB102" s="30">
        <f>SUMIFS(创新与实践素质!L:L,创新与实践素质!B:B,B102,创新与实践素质!D:D,"=水平考试")</f>
        <v>0</v>
      </c>
      <c r="AC102" s="30">
        <f>SUMIFS(创新与实践素质!L:L,创新与实践素质!B:B,B102,创新与实践素质!D:D,"=社会实践")</f>
        <v>0</v>
      </c>
      <c r="AD102" s="30">
        <f>_xlfn.MAXIFS(创新与实践素质!L:L,创新与实践素质!B:B,B102,创新与实践素质!D:D,"=社会工作能力（工作表现）",创新与实践素质!G:G,"=上学期")+_xlfn.MAXIFS(创新与实践素质!L:L,创新与实践素质!B:B,B102,创新与实践素质!D:D,"=社会工作能力（工作表现）",创新与实践素质!G:G,"=下学期")</f>
        <v>0</v>
      </c>
      <c r="AE102" s="30">
        <f t="shared" si="34"/>
        <v>0</v>
      </c>
      <c r="AF102" s="30">
        <f t="shared" si="35"/>
        <v>52.2352083333333</v>
      </c>
    </row>
    <row r="103" spans="1:32">
      <c r="A103" s="14" t="s">
        <v>90</v>
      </c>
      <c r="B103" s="14" t="s">
        <v>108</v>
      </c>
      <c r="C103" s="14"/>
      <c r="D103" s="30">
        <f>SUMIFS(德育素质!H:H,德育素质!B:B,B103,德育素质!D:D,"=基本评定分")</f>
        <v>5.28</v>
      </c>
      <c r="E103" s="30">
        <f>MIN(2,SUMIFS(德育素质!H:H,德育素质!A:A,A103,德育素质!D:D,"=集体评定等级分",德育素质!E:E,"=班级考评等级")+SUMIFS(德育素质!H:H,德育素质!B:B,B103,德育素质!D:D,"=集体评定等级分"))</f>
        <v>1</v>
      </c>
      <c r="F103" s="30">
        <f>MIN(2,SUMIFS(德育素质!H:H,德育素质!B:B,B103,德育素质!D:D,"=社会责任记实分"))</f>
        <v>0</v>
      </c>
      <c r="G103" s="30">
        <f>SUMIFS(德育素质!H:H,德育素质!B:B,B103,德育素质!D:D,"=违纪违规扣分")</f>
        <v>0</v>
      </c>
      <c r="H103" s="30">
        <f>SUMIFS(德育素质!H:H,德育素质!B:B,B103,德育素质!D:D,"=荣誉称号加分")</f>
        <v>0</v>
      </c>
      <c r="I103" s="30">
        <f t="shared" si="27"/>
        <v>1</v>
      </c>
      <c r="J103" s="30">
        <f t="shared" si="28"/>
        <v>6.28</v>
      </c>
      <c r="K103" s="30">
        <f>(VLOOKUP(B103,智育素质!B:D,3,0)*10+50)*0.6</f>
        <v>39.888</v>
      </c>
      <c r="L103" s="30">
        <f>SUMIFS(体育素质!J:J,体育素质!B:B,B103,体育素质!D:D,"=体育课程成绩",体育素质!E:E,"=体育成绩")/40</f>
        <v>3.505</v>
      </c>
      <c r="M103" s="30">
        <f>SUMIFS(体育素质!L:L,体育素质!B:B,B103,体育素质!D:D,"=校内外体育竞赛")</f>
        <v>0</v>
      </c>
      <c r="N103" s="30">
        <f>SUMIFS(体育素质!L:L,体育素质!B:B,B103,体育素质!D:D,"=校内外体育活动",体育素质!E:E,"=早锻炼")</f>
        <v>0</v>
      </c>
      <c r="O103" s="30">
        <f>SUMIFS(体育素质!L:L,体育素质!B:B,B103,体育素质!D:D,"=校内外体育活动",体育素质!E:E,"=校园跑")</f>
        <v>0.633125</v>
      </c>
      <c r="P103" s="30">
        <f t="shared" si="29"/>
        <v>0.633125</v>
      </c>
      <c r="Q103" s="30">
        <f t="shared" si="30"/>
        <v>4.138125</v>
      </c>
      <c r="R103" s="30">
        <f>MIN(0.5,SUMIFS(美育素质!L:L,美育素质!B:B,B103,美育素质!D:D,"=文化艺术实践"))</f>
        <v>0</v>
      </c>
      <c r="S103" s="30">
        <f>SUMIFS(美育素质!L:L,美育素质!B:B,B103,美育素质!D:D,"=校内外文化艺术竞赛")</f>
        <v>0</v>
      </c>
      <c r="T103" s="30">
        <f t="shared" si="31"/>
        <v>0</v>
      </c>
      <c r="U103" s="30">
        <f>MAX(0,SUMIFS(劳育素质!K:K,劳育素质!B:B,B103,劳育素质!D:D,"=劳动日常考核基础分")+SUMIFS(劳育素质!K:K,劳育素质!B:B,B103,劳育素质!D:D,"=活动与卫生加减分"))</f>
        <v>1.46633333333333</v>
      </c>
      <c r="V103" s="30">
        <f>SUMIFS(劳育素质!K:K,劳育素质!B:B,B103,劳育素质!D:D,"=志愿服务",劳育素质!F:F,"=A类+B类")</f>
        <v>0</v>
      </c>
      <c r="W103" s="30">
        <f>SUMIFS(劳育素质!K:K,劳育素质!B:B,B103,劳育素质!D:D,"=志愿服务",劳育素质!F:F,"=C类")</f>
        <v>0</v>
      </c>
      <c r="X103" s="30">
        <f t="shared" si="32"/>
        <v>0</v>
      </c>
      <c r="Y103" s="30">
        <f>SUMIFS(劳育素质!K:K,劳育素质!B:B,B103,劳育素质!D:D,"=实习实训")</f>
        <v>0</v>
      </c>
      <c r="Z103" s="30">
        <f t="shared" si="33"/>
        <v>1.46633333333333</v>
      </c>
      <c r="AA103" s="30">
        <f>SUMIFS(创新与实践素质!L:L,创新与实践素质!B:B,B103,创新与实践素质!D:D,"=创新创业素质")</f>
        <v>0</v>
      </c>
      <c r="AB103" s="30">
        <f>SUMIFS(创新与实践素质!L:L,创新与实践素质!B:B,B103,创新与实践素质!D:D,"=水平考试")</f>
        <v>0</v>
      </c>
      <c r="AC103" s="30">
        <f>SUMIFS(创新与实践素质!L:L,创新与实践素质!B:B,B103,创新与实践素质!D:D,"=社会实践")</f>
        <v>0</v>
      </c>
      <c r="AD103" s="30">
        <f>_xlfn.MAXIFS(创新与实践素质!L:L,创新与实践素质!B:B,B103,创新与实践素质!D:D,"=社会工作能力（工作表现）",创新与实践素质!G:G,"=上学期")+_xlfn.MAXIFS(创新与实践素质!L:L,创新与实践素质!B:B,B103,创新与实践素质!D:D,"=社会工作能力（工作表现）",创新与实践素质!G:G,"=下学期")</f>
        <v>0</v>
      </c>
      <c r="AE103" s="30">
        <f t="shared" si="34"/>
        <v>0</v>
      </c>
      <c r="AF103" s="30">
        <f t="shared" si="35"/>
        <v>51.7724583333333</v>
      </c>
    </row>
    <row r="104" spans="1:32">
      <c r="A104" s="14" t="s">
        <v>90</v>
      </c>
      <c r="B104" s="14" t="s">
        <v>109</v>
      </c>
      <c r="C104" s="14"/>
      <c r="D104" s="30">
        <f>SUMIFS(德育素质!H:H,德育素质!B:B,B104,德育素质!D:D,"=基本评定分")</f>
        <v>5.28</v>
      </c>
      <c r="E104" s="30">
        <f>MIN(2,SUMIFS(德育素质!H:H,德育素质!A:A,A104,德育素质!D:D,"=集体评定等级分",德育素质!E:E,"=班级考评等级")+SUMIFS(德育素质!H:H,德育素质!B:B,B104,德育素质!D:D,"=集体评定等级分"))</f>
        <v>1</v>
      </c>
      <c r="F104" s="30">
        <f>MIN(2,SUMIFS(德育素质!H:H,德育素质!B:B,B104,德育素质!D:D,"=社会责任记实分"))</f>
        <v>0</v>
      </c>
      <c r="G104" s="30">
        <f>SUMIFS(德育素质!H:H,德育素质!B:B,B104,德育素质!D:D,"=违纪违规扣分")</f>
        <v>0</v>
      </c>
      <c r="H104" s="30">
        <f>SUMIFS(德育素质!H:H,德育素质!B:B,B104,德育素质!D:D,"=荣誉称号加分")</f>
        <v>0</v>
      </c>
      <c r="I104" s="30">
        <f t="shared" si="27"/>
        <v>1</v>
      </c>
      <c r="J104" s="30">
        <f t="shared" si="28"/>
        <v>6.28</v>
      </c>
      <c r="K104" s="30">
        <f>(VLOOKUP(B104,智育素质!B:D,3,0)*10+50)*0.6</f>
        <v>46.806</v>
      </c>
      <c r="L104" s="30">
        <f>SUMIFS(体育素质!J:J,体育素质!B:B,B104,体育素质!D:D,"=体育课程成绩",体育素质!E:E,"=体育成绩")/40</f>
        <v>3.15833333333333</v>
      </c>
      <c r="M104" s="30">
        <f>SUMIFS(体育素质!L:L,体育素质!B:B,B104,体育素质!D:D,"=校内外体育竞赛")</f>
        <v>0</v>
      </c>
      <c r="N104" s="30">
        <f>SUMIFS(体育素质!L:L,体育素质!B:B,B104,体育素质!D:D,"=校内外体育活动",体育素质!E:E,"=早锻炼")</f>
        <v>0</v>
      </c>
      <c r="O104" s="30">
        <f>SUMIFS(体育素质!L:L,体育素质!B:B,B104,体育素质!D:D,"=校内外体育活动",体育素质!E:E,"=校园跑")</f>
        <v>0</v>
      </c>
      <c r="P104" s="30">
        <f t="shared" si="29"/>
        <v>0</v>
      </c>
      <c r="Q104" s="30">
        <f t="shared" si="30"/>
        <v>3.15833333333333</v>
      </c>
      <c r="R104" s="30">
        <f>MIN(0.5,SUMIFS(美育素质!L:L,美育素质!B:B,B104,美育素质!D:D,"=文化艺术实践"))</f>
        <v>0</v>
      </c>
      <c r="S104" s="30">
        <f>SUMIFS(美育素质!L:L,美育素质!B:B,B104,美育素质!D:D,"=校内外文化艺术竞赛")</f>
        <v>0</v>
      </c>
      <c r="T104" s="30">
        <f t="shared" si="31"/>
        <v>0</v>
      </c>
      <c r="U104" s="30">
        <f>MAX(0,SUMIFS(劳育素质!K:K,劳育素质!B:B,B104,劳育素质!D:D,"=劳动日常考核基础分")+SUMIFS(劳育素质!K:K,劳育素质!B:B,B104,劳育素质!D:D,"=活动与卫生加减分"))</f>
        <v>1.47466666666667</v>
      </c>
      <c r="V104" s="30">
        <f>SUMIFS(劳育素质!K:K,劳育素质!B:B,B104,劳育素质!D:D,"=志愿服务",劳育素质!F:F,"=A类+B类")</f>
        <v>0</v>
      </c>
      <c r="W104" s="30">
        <f>SUMIFS(劳育素质!K:K,劳育素质!B:B,B104,劳育素质!D:D,"=志愿服务",劳育素质!F:F,"=C类")</f>
        <v>0</v>
      </c>
      <c r="X104" s="30">
        <f t="shared" si="32"/>
        <v>0</v>
      </c>
      <c r="Y104" s="30">
        <f>SUMIFS(劳育素质!K:K,劳育素质!B:B,B104,劳育素质!D:D,"=实习实训")</f>
        <v>0</v>
      </c>
      <c r="Z104" s="30">
        <f t="shared" si="33"/>
        <v>1.47466666666667</v>
      </c>
      <c r="AA104" s="30">
        <f>SUMIFS(创新与实践素质!L:L,创新与实践素质!B:B,B104,创新与实践素质!D:D,"=创新创业素质")</f>
        <v>0</v>
      </c>
      <c r="AB104" s="30">
        <f>SUMIFS(创新与实践素质!L:L,创新与实践素质!B:B,B104,创新与实践素质!D:D,"=水平考试")</f>
        <v>0</v>
      </c>
      <c r="AC104" s="30">
        <f>SUMIFS(创新与实践素质!L:L,创新与实践素质!B:B,B104,创新与实践素质!D:D,"=社会实践")</f>
        <v>0</v>
      </c>
      <c r="AD104" s="30">
        <f>_xlfn.MAXIFS(创新与实践素质!L:L,创新与实践素质!B:B,B104,创新与实践素质!D:D,"=社会工作能力（工作表现）",创新与实践素质!G:G,"=上学期")+_xlfn.MAXIFS(创新与实践素质!L:L,创新与实践素质!B:B,B104,创新与实践素质!D:D,"=社会工作能力（工作表现）",创新与实践素质!G:G,"=下学期")</f>
        <v>0</v>
      </c>
      <c r="AE104" s="30">
        <f t="shared" si="34"/>
        <v>0</v>
      </c>
      <c r="AF104" s="30">
        <f t="shared" si="35"/>
        <v>57.719</v>
      </c>
    </row>
    <row r="105" spans="1:32">
      <c r="A105" s="14" t="s">
        <v>90</v>
      </c>
      <c r="B105" s="14" t="s">
        <v>110</v>
      </c>
      <c r="C105" s="14"/>
      <c r="D105" s="30">
        <f>SUMIFS(德育素质!H:H,德育素质!B:B,B105,德育素质!D:D,"=基本评定分")</f>
        <v>5.28</v>
      </c>
      <c r="E105" s="30">
        <f>MIN(2,SUMIFS(德育素质!H:H,德育素质!A:A,A105,德育素质!D:D,"=集体评定等级分",德育素质!E:E,"=班级考评等级")+SUMIFS(德育素质!H:H,德育素质!B:B,B105,德育素质!D:D,"=集体评定等级分"))</f>
        <v>1</v>
      </c>
      <c r="F105" s="30">
        <f>MIN(2,SUMIFS(德育素质!H:H,德育素质!B:B,B105,德育素质!D:D,"=社会责任记实分"))</f>
        <v>0</v>
      </c>
      <c r="G105" s="30">
        <f>SUMIFS(德育素质!H:H,德育素质!B:B,B105,德育素质!D:D,"=违纪违规扣分")</f>
        <v>0</v>
      </c>
      <c r="H105" s="30">
        <f>SUMIFS(德育素质!H:H,德育素质!B:B,B105,德育素质!D:D,"=荣誉称号加分")</f>
        <v>0</v>
      </c>
      <c r="I105" s="30">
        <f t="shared" si="27"/>
        <v>1</v>
      </c>
      <c r="J105" s="30">
        <f t="shared" si="28"/>
        <v>6.28</v>
      </c>
      <c r="K105" s="30">
        <f>(VLOOKUP(B105,智育素质!B:D,3,0)*10+50)*0.6</f>
        <v>48.378</v>
      </c>
      <c r="L105" s="30">
        <f>SUMIFS(体育素质!J:J,体育素质!B:B,B105,体育素质!D:D,"=体育课程成绩",体育素质!E:E,"=体育成绩")/40</f>
        <v>3.53</v>
      </c>
      <c r="M105" s="30">
        <f>SUMIFS(体育素质!L:L,体育素质!B:B,B105,体育素质!D:D,"=校内外体育竞赛")</f>
        <v>0</v>
      </c>
      <c r="N105" s="30">
        <f>SUMIFS(体育素质!L:L,体育素质!B:B,B105,体育素质!D:D,"=校内外体育活动",体育素质!E:E,"=早锻炼")</f>
        <v>0</v>
      </c>
      <c r="O105" s="30">
        <f>SUMIFS(体育素质!L:L,体育素质!B:B,B105,体育素质!D:D,"=校内外体育活动",体育素质!E:E,"=校园跑")</f>
        <v>0.63140625</v>
      </c>
      <c r="P105" s="30">
        <f t="shared" si="29"/>
        <v>0.63140625</v>
      </c>
      <c r="Q105" s="30">
        <f t="shared" si="30"/>
        <v>4.16140625</v>
      </c>
      <c r="R105" s="30">
        <f>MIN(0.5,SUMIFS(美育素质!L:L,美育素质!B:B,B105,美育素质!D:D,"=文化艺术实践"))</f>
        <v>0</v>
      </c>
      <c r="S105" s="30">
        <f>SUMIFS(美育素质!L:L,美育素质!B:B,B105,美育素质!D:D,"=校内外文化艺术竞赛")</f>
        <v>0</v>
      </c>
      <c r="T105" s="30">
        <f t="shared" si="31"/>
        <v>0</v>
      </c>
      <c r="U105" s="30">
        <f>MAX(0,SUMIFS(劳育素质!K:K,劳育素质!B:B,B105,劳育素质!D:D,"=劳动日常考核基础分")+SUMIFS(劳育素质!K:K,劳育素质!B:B,B105,劳育素质!D:D,"=活动与卫生加减分"))</f>
        <v>1.57716666666667</v>
      </c>
      <c r="V105" s="30">
        <f>SUMIFS(劳育素质!K:K,劳育素质!B:B,B105,劳育素质!D:D,"=志愿服务",劳育素质!F:F,"=A类+B类")</f>
        <v>0.65</v>
      </c>
      <c r="W105" s="30">
        <f>SUMIFS(劳育素质!K:K,劳育素质!B:B,B105,劳育素质!D:D,"=志愿服务",劳育素质!F:F,"=C类")</f>
        <v>0</v>
      </c>
      <c r="X105" s="30">
        <f t="shared" si="32"/>
        <v>0.65</v>
      </c>
      <c r="Y105" s="30">
        <f>SUMIFS(劳育素质!K:K,劳育素质!B:B,B105,劳育素质!D:D,"=实习实训")</f>
        <v>0</v>
      </c>
      <c r="Z105" s="30">
        <f t="shared" si="33"/>
        <v>2.22716666666667</v>
      </c>
      <c r="AA105" s="30">
        <f>SUMIFS(创新与实践素质!L:L,创新与实践素质!B:B,B105,创新与实践素质!D:D,"=创新创业素质")</f>
        <v>0</v>
      </c>
      <c r="AB105" s="30">
        <f>SUMIFS(创新与实践素质!L:L,创新与实践素质!B:B,B105,创新与实践素质!D:D,"=水平考试")</f>
        <v>0</v>
      </c>
      <c r="AC105" s="30">
        <f>SUMIFS(创新与实践素质!L:L,创新与实践素质!B:B,B105,创新与实践素质!D:D,"=社会实践")</f>
        <v>0</v>
      </c>
      <c r="AD105" s="30">
        <f>_xlfn.MAXIFS(创新与实践素质!L:L,创新与实践素质!B:B,B105,创新与实践素质!D:D,"=社会工作能力（工作表现）",创新与实践素质!G:G,"=上学期")+_xlfn.MAXIFS(创新与实践素质!L:L,创新与实践素质!B:B,B105,创新与实践素质!D:D,"=社会工作能力（工作表现）",创新与实践素质!G:G,"=下学期")</f>
        <v>0.6</v>
      </c>
      <c r="AE105" s="30">
        <f t="shared" si="34"/>
        <v>0.6</v>
      </c>
      <c r="AF105" s="30">
        <f t="shared" si="35"/>
        <v>61.6465729166667</v>
      </c>
    </row>
    <row r="106" spans="1:32">
      <c r="A106" s="14" t="s">
        <v>90</v>
      </c>
      <c r="B106" s="14" t="s">
        <v>111</v>
      </c>
      <c r="C106" s="14"/>
      <c r="D106" s="30">
        <f>SUMIFS(德育素质!H:H,德育素质!B:B,B106,德育素质!D:D,"=基本评定分")</f>
        <v>6</v>
      </c>
      <c r="E106" s="30">
        <f>MIN(2,SUMIFS(德育素质!H:H,德育素质!A:A,A106,德育素质!D:D,"=集体评定等级分",德育素质!E:E,"=班级考评等级")+SUMIFS(德育素质!H:H,德育素质!B:B,B106,德育素质!D:D,"=集体评定等级分"))</f>
        <v>1</v>
      </c>
      <c r="F106" s="30">
        <f>MIN(2,SUMIFS(德育素质!H:H,德育素质!B:B,B106,德育素质!D:D,"=社会责任记实分"))</f>
        <v>0</v>
      </c>
      <c r="G106" s="30">
        <f>SUMIFS(德育素质!H:H,德育素质!B:B,B106,德育素质!D:D,"=违纪违规扣分")</f>
        <v>0</v>
      </c>
      <c r="H106" s="30">
        <f>SUMIFS(德育素质!H:H,德育素质!B:B,B106,德育素质!D:D,"=荣誉称号加分")</f>
        <v>0</v>
      </c>
      <c r="I106" s="30">
        <f t="shared" si="27"/>
        <v>1</v>
      </c>
      <c r="J106" s="30">
        <f t="shared" si="28"/>
        <v>7</v>
      </c>
      <c r="K106" s="30">
        <f>(VLOOKUP(B106,智育素质!B:D,3,0)*10+50)*0.6</f>
        <v>54.312</v>
      </c>
      <c r="L106" s="30">
        <f>SUMIFS(体育素质!J:J,体育素质!B:B,B106,体育素质!D:D,"=体育课程成绩",体育素质!E:E,"=体育成绩")/40</f>
        <v>3.715</v>
      </c>
      <c r="M106" s="30">
        <f>SUMIFS(体育素质!L:L,体育素质!B:B,B106,体育素质!D:D,"=校内外体育竞赛")</f>
        <v>0</v>
      </c>
      <c r="N106" s="30">
        <f>SUMIFS(体育素质!L:L,体育素质!B:B,B106,体育素质!D:D,"=校内外体育活动",体育素质!E:E,"=早锻炼")</f>
        <v>0</v>
      </c>
      <c r="O106" s="30">
        <f>SUMIFS(体育素质!L:L,体育素质!B:B,B106,体育素质!D:D,"=校内外体育活动",体育素质!E:E,"=校园跑")</f>
        <v>0.738125</v>
      </c>
      <c r="P106" s="30">
        <f t="shared" si="29"/>
        <v>0.738125</v>
      </c>
      <c r="Q106" s="30">
        <f t="shared" si="30"/>
        <v>4.453125</v>
      </c>
      <c r="R106" s="30">
        <f>MIN(0.5,SUMIFS(美育素质!L:L,美育素质!B:B,B106,美育素质!D:D,"=文化艺术实践"))</f>
        <v>0</v>
      </c>
      <c r="S106" s="30">
        <f>SUMIFS(美育素质!L:L,美育素质!B:B,B106,美育素质!D:D,"=校内外文化艺术竞赛")</f>
        <v>0</v>
      </c>
      <c r="T106" s="30">
        <f t="shared" si="31"/>
        <v>0</v>
      </c>
      <c r="U106" s="30">
        <f>MAX(0,SUMIFS(劳育素质!K:K,劳育素质!B:B,B106,劳育素质!D:D,"=劳动日常考核基础分")+SUMIFS(劳育素质!K:K,劳育素质!B:B,B106,劳育素质!D:D,"=活动与卫生加减分"))</f>
        <v>1.4288</v>
      </c>
      <c r="V106" s="30">
        <f>SUMIFS(劳育素质!K:K,劳育素质!B:B,B106,劳育素质!D:D,"=志愿服务",劳育素质!F:F,"=A类+B类")</f>
        <v>0</v>
      </c>
      <c r="W106" s="30">
        <f>SUMIFS(劳育素质!K:K,劳育素质!B:B,B106,劳育素质!D:D,"=志愿服务",劳育素质!F:F,"=C类")</f>
        <v>0</v>
      </c>
      <c r="X106" s="30">
        <f t="shared" si="32"/>
        <v>0</v>
      </c>
      <c r="Y106" s="30">
        <f>SUMIFS(劳育素质!K:K,劳育素质!B:B,B106,劳育素质!D:D,"=实习实训")</f>
        <v>0</v>
      </c>
      <c r="Z106" s="30">
        <f t="shared" si="33"/>
        <v>1.4288</v>
      </c>
      <c r="AA106" s="30">
        <f>SUMIFS(创新与实践素质!L:L,创新与实践素质!B:B,B106,创新与实践素质!D:D,"=创新创业素质")</f>
        <v>2.75</v>
      </c>
      <c r="AB106" s="30">
        <f>SUMIFS(创新与实践素质!L:L,创新与实践素质!B:B,B106,创新与实践素质!D:D,"=水平考试")</f>
        <v>0</v>
      </c>
      <c r="AC106" s="30">
        <f>SUMIFS(创新与实践素质!L:L,创新与实践素质!B:B,B106,创新与实践素质!D:D,"=社会实践")</f>
        <v>0</v>
      </c>
      <c r="AD106" s="30">
        <f>_xlfn.MAXIFS(创新与实践素质!L:L,创新与实践素质!B:B,B106,创新与实践素质!D:D,"=社会工作能力（工作表现）",创新与实践素质!G:G,"=上学期")+_xlfn.MAXIFS(创新与实践素质!L:L,创新与实践素质!B:B,B106,创新与实践素质!D:D,"=社会工作能力（工作表现）",创新与实践素质!G:G,"=下学期")</f>
        <v>0.8</v>
      </c>
      <c r="AE106" s="30">
        <f t="shared" si="34"/>
        <v>3.55</v>
      </c>
      <c r="AF106" s="30">
        <f t="shared" si="35"/>
        <v>70.743925</v>
      </c>
    </row>
    <row r="107" spans="1:32">
      <c r="A107" s="14" t="s">
        <v>90</v>
      </c>
      <c r="B107" s="14" t="s">
        <v>112</v>
      </c>
      <c r="C107" s="14"/>
      <c r="D107" s="30">
        <f>SUMIFS(德育素质!H:H,德育素质!B:B,B107,德育素质!D:D,"=基本评定分")</f>
        <v>5.28</v>
      </c>
      <c r="E107" s="30">
        <f>MIN(2,SUMIFS(德育素质!H:H,德育素质!A:A,A107,德育素质!D:D,"=集体评定等级分",德育素质!E:E,"=班级考评等级")+SUMIFS(德育素质!H:H,德育素质!B:B,B107,德育素质!D:D,"=集体评定等级分"))</f>
        <v>1</v>
      </c>
      <c r="F107" s="30">
        <f>MIN(2,SUMIFS(德育素质!H:H,德育素质!B:B,B107,德育素质!D:D,"=社会责任记实分"))</f>
        <v>0</v>
      </c>
      <c r="G107" s="30">
        <f>SUMIFS(德育素质!H:H,德育素质!B:B,B107,德育素质!D:D,"=违纪违规扣分")</f>
        <v>0</v>
      </c>
      <c r="H107" s="30">
        <f>SUMIFS(德育素质!H:H,德育素质!B:B,B107,德育素质!D:D,"=荣誉称号加分")</f>
        <v>0</v>
      </c>
      <c r="I107" s="30">
        <f t="shared" si="27"/>
        <v>1</v>
      </c>
      <c r="J107" s="30">
        <f t="shared" si="28"/>
        <v>6.28</v>
      </c>
      <c r="K107" s="30">
        <f>(VLOOKUP(B107,智育素质!B:D,3,0)*10+50)*0.6</f>
        <v>44.7</v>
      </c>
      <c r="L107" s="30">
        <f>SUMIFS(体育素质!J:J,体育素质!B:B,B107,体育素质!D:D,"=体育课程成绩",体育素质!E:E,"=体育成绩")/40</f>
        <v>3.425</v>
      </c>
      <c r="M107" s="30">
        <f>SUMIFS(体育素质!L:L,体育素质!B:B,B107,体育素质!D:D,"=校内外体育竞赛")</f>
        <v>0</v>
      </c>
      <c r="N107" s="30">
        <f>SUMIFS(体育素质!L:L,体育素质!B:B,B107,体育素质!D:D,"=校内外体育活动",体育素质!E:E,"=早锻炼")</f>
        <v>0</v>
      </c>
      <c r="O107" s="30">
        <f>SUMIFS(体育素质!L:L,体育素质!B:B,B107,体育素质!D:D,"=校内外体育活动",体育素质!E:E,"=校园跑")</f>
        <v>0</v>
      </c>
      <c r="P107" s="30">
        <f t="shared" si="29"/>
        <v>0</v>
      </c>
      <c r="Q107" s="30">
        <f t="shared" si="30"/>
        <v>3.425</v>
      </c>
      <c r="R107" s="30">
        <f>MIN(0.5,SUMIFS(美育素质!L:L,美育素质!B:B,B107,美育素质!D:D,"=文化艺术实践"))</f>
        <v>0</v>
      </c>
      <c r="S107" s="30">
        <f>SUMIFS(美育素质!L:L,美育素质!B:B,B107,美育素质!D:D,"=校内外文化艺术竞赛")</f>
        <v>0</v>
      </c>
      <c r="T107" s="30">
        <f t="shared" si="31"/>
        <v>0</v>
      </c>
      <c r="U107" s="30">
        <f>MAX(0,SUMIFS(劳育素质!K:K,劳育素质!B:B,B107,劳育素质!D:D,"=劳动日常考核基础分")+SUMIFS(劳育素质!K:K,劳育素质!B:B,B107,劳育素质!D:D,"=活动与卫生加减分"))</f>
        <v>1.35306666666667</v>
      </c>
      <c r="V107" s="30">
        <f>SUMIFS(劳育素质!K:K,劳育素质!B:B,B107,劳育素质!D:D,"=志愿服务",劳育素质!F:F,"=A类+B类")</f>
        <v>0.6</v>
      </c>
      <c r="W107" s="30">
        <f>SUMIFS(劳育素质!K:K,劳育素质!B:B,B107,劳育素质!D:D,"=志愿服务",劳育素质!F:F,"=C类")</f>
        <v>0</v>
      </c>
      <c r="X107" s="30">
        <f t="shared" si="32"/>
        <v>0.6</v>
      </c>
      <c r="Y107" s="30">
        <f>SUMIFS(劳育素质!K:K,劳育素质!B:B,B107,劳育素质!D:D,"=实习实训")</f>
        <v>0</v>
      </c>
      <c r="Z107" s="30">
        <f t="shared" si="33"/>
        <v>1.95306666666667</v>
      </c>
      <c r="AA107" s="30">
        <f>SUMIFS(创新与实践素质!L:L,创新与实践素质!B:B,B107,创新与实践素质!D:D,"=创新创业素质")</f>
        <v>0</v>
      </c>
      <c r="AB107" s="30">
        <f>SUMIFS(创新与实践素质!L:L,创新与实践素质!B:B,B107,创新与实践素质!D:D,"=水平考试")</f>
        <v>0</v>
      </c>
      <c r="AC107" s="30">
        <f>SUMIFS(创新与实践素质!L:L,创新与实践素质!B:B,B107,创新与实践素质!D:D,"=社会实践")</f>
        <v>0</v>
      </c>
      <c r="AD107" s="30">
        <f>_xlfn.MAXIFS(创新与实践素质!L:L,创新与实践素质!B:B,B107,创新与实践素质!D:D,"=社会工作能力（工作表现）",创新与实践素质!G:G,"=上学期")+_xlfn.MAXIFS(创新与实践素质!L:L,创新与实践素质!B:B,B107,创新与实践素质!D:D,"=社会工作能力（工作表现）",创新与实践素质!G:G,"=下学期")</f>
        <v>0</v>
      </c>
      <c r="AE107" s="30">
        <f t="shared" si="34"/>
        <v>0</v>
      </c>
      <c r="AF107" s="30">
        <f t="shared" si="35"/>
        <v>56.3580666666667</v>
      </c>
    </row>
    <row r="108" spans="1:32">
      <c r="A108" s="14" t="s">
        <v>90</v>
      </c>
      <c r="B108" s="14" t="s">
        <v>113</v>
      </c>
      <c r="C108" s="14"/>
      <c r="D108" s="30">
        <f>SUMIFS(德育素质!H:H,德育素质!B:B,B108,德育素质!D:D,"=基本评定分")</f>
        <v>5.28</v>
      </c>
      <c r="E108" s="30">
        <f>MIN(2,SUMIFS(德育素质!H:H,德育素质!A:A,A108,德育素质!D:D,"=集体评定等级分",德育素质!E:E,"=班级考评等级")+SUMIFS(德育素质!H:H,德育素质!B:B,B108,德育素质!D:D,"=集体评定等级分"))</f>
        <v>1</v>
      </c>
      <c r="F108" s="30">
        <f>MIN(2,SUMIFS(德育素质!H:H,德育素质!B:B,B108,德育素质!D:D,"=社会责任记实分"))</f>
        <v>0</v>
      </c>
      <c r="G108" s="30">
        <f>SUMIFS(德育素质!H:H,德育素质!B:B,B108,德育素质!D:D,"=违纪违规扣分")</f>
        <v>0</v>
      </c>
      <c r="H108" s="30">
        <f>SUMIFS(德育素质!H:H,德育素质!B:B,B108,德育素质!D:D,"=荣誉称号加分")</f>
        <v>0</v>
      </c>
      <c r="I108" s="30">
        <f t="shared" si="27"/>
        <v>1</v>
      </c>
      <c r="J108" s="30">
        <f t="shared" si="28"/>
        <v>6.28</v>
      </c>
      <c r="K108" s="30">
        <f>(VLOOKUP(B108,智育素质!B:D,3,0)*10+50)*0.6</f>
        <v>41.004</v>
      </c>
      <c r="L108" s="30">
        <f>SUMIFS(体育素质!J:J,体育素质!B:B,B108,体育素质!D:D,"=体育课程成绩",体育素质!E:E,"=体育成绩")/40</f>
        <v>3.225</v>
      </c>
      <c r="M108" s="30">
        <f>SUMIFS(体育素质!L:L,体育素质!B:B,B108,体育素质!D:D,"=校内外体育竞赛")</f>
        <v>0</v>
      </c>
      <c r="N108" s="30">
        <f>SUMIFS(体育素质!L:L,体育素质!B:B,B108,体育素质!D:D,"=校内外体育活动",体育素质!E:E,"=早锻炼")</f>
        <v>0</v>
      </c>
      <c r="O108" s="30">
        <f>SUMIFS(体育素质!L:L,体育素质!B:B,B108,体育素质!D:D,"=校内外体育活动",体育素质!E:E,"=校园跑")</f>
        <v>0.626979166666667</v>
      </c>
      <c r="P108" s="30">
        <f t="shared" si="29"/>
        <v>0.626979166666667</v>
      </c>
      <c r="Q108" s="30">
        <f t="shared" si="30"/>
        <v>3.85197916666667</v>
      </c>
      <c r="R108" s="30">
        <f>MIN(0.5,SUMIFS(美育素质!L:L,美育素质!B:B,B108,美育素质!D:D,"=文化艺术实践"))</f>
        <v>0</v>
      </c>
      <c r="S108" s="30">
        <f>SUMIFS(美育素质!L:L,美育素质!B:B,B108,美育素质!D:D,"=校内外文化艺术竞赛")</f>
        <v>0</v>
      </c>
      <c r="T108" s="30">
        <f t="shared" si="31"/>
        <v>0</v>
      </c>
      <c r="U108" s="30">
        <f>MAX(0,SUMIFS(劳育素质!K:K,劳育素质!B:B,B108,劳育素质!D:D,"=劳动日常考核基础分")+SUMIFS(劳育素质!K:K,劳育素质!B:B,B108,劳育素质!D:D,"=活动与卫生加减分"))</f>
        <v>1.30486666666667</v>
      </c>
      <c r="V108" s="30">
        <f>SUMIFS(劳育素质!K:K,劳育素质!B:B,B108,劳育素质!D:D,"=志愿服务",劳育素质!F:F,"=A类+B类")</f>
        <v>0</v>
      </c>
      <c r="W108" s="30">
        <f>SUMIFS(劳育素质!K:K,劳育素质!B:B,B108,劳育素质!D:D,"=志愿服务",劳育素质!F:F,"=C类")</f>
        <v>0</v>
      </c>
      <c r="X108" s="30">
        <f t="shared" si="32"/>
        <v>0</v>
      </c>
      <c r="Y108" s="30">
        <f>SUMIFS(劳育素质!K:K,劳育素质!B:B,B108,劳育素质!D:D,"=实习实训")</f>
        <v>0</v>
      </c>
      <c r="Z108" s="30">
        <f t="shared" si="33"/>
        <v>1.30486666666667</v>
      </c>
      <c r="AA108" s="30">
        <f>SUMIFS(创新与实践素质!L:L,创新与实践素质!B:B,B108,创新与实践素质!D:D,"=创新创业素质")</f>
        <v>0</v>
      </c>
      <c r="AB108" s="30">
        <f>SUMIFS(创新与实践素质!L:L,创新与实践素质!B:B,B108,创新与实践素质!D:D,"=水平考试")</f>
        <v>0</v>
      </c>
      <c r="AC108" s="30">
        <f>SUMIFS(创新与实践素质!L:L,创新与实践素质!B:B,B108,创新与实践素质!D:D,"=社会实践")</f>
        <v>0</v>
      </c>
      <c r="AD108" s="30">
        <f>_xlfn.MAXIFS(创新与实践素质!L:L,创新与实践素质!B:B,B108,创新与实践素质!D:D,"=社会工作能力（工作表现）",创新与实践素质!G:G,"=上学期")+_xlfn.MAXIFS(创新与实践素质!L:L,创新与实践素质!B:B,B108,创新与实践素质!D:D,"=社会工作能力（工作表现）",创新与实践素质!G:G,"=下学期")</f>
        <v>0</v>
      </c>
      <c r="AE108" s="30">
        <f t="shared" si="34"/>
        <v>0</v>
      </c>
      <c r="AF108" s="30">
        <f t="shared" si="35"/>
        <v>52.4408458333333</v>
      </c>
    </row>
    <row r="109" spans="1:32">
      <c r="A109" s="14" t="s">
        <v>90</v>
      </c>
      <c r="B109" s="14" t="s">
        <v>114</v>
      </c>
      <c r="C109" s="14"/>
      <c r="D109" s="30">
        <f>SUMIFS(德育素质!H:H,德育素质!B:B,B109,德育素质!D:D,"=基本评定分")</f>
        <v>5.28</v>
      </c>
      <c r="E109" s="30">
        <f>MIN(2,SUMIFS(德育素质!H:H,德育素质!A:A,A109,德育素质!D:D,"=集体评定等级分",德育素质!E:E,"=班级考评等级")+SUMIFS(德育素质!H:H,德育素质!B:B,B109,德育素质!D:D,"=集体评定等级分"))</f>
        <v>1</v>
      </c>
      <c r="F109" s="30">
        <f>MIN(2,SUMIFS(德育素质!H:H,德育素质!B:B,B109,德育素质!D:D,"=社会责任记实分"))</f>
        <v>0</v>
      </c>
      <c r="G109" s="30">
        <f>SUMIFS(德育素质!H:H,德育素质!B:B,B109,德育素质!D:D,"=违纪违规扣分")</f>
        <v>0</v>
      </c>
      <c r="H109" s="30">
        <f>SUMIFS(德育素质!H:H,德育素质!B:B,B109,德育素质!D:D,"=荣誉称号加分")</f>
        <v>0</v>
      </c>
      <c r="I109" s="30">
        <f t="shared" si="27"/>
        <v>1</v>
      </c>
      <c r="J109" s="30">
        <f t="shared" si="28"/>
        <v>6.28</v>
      </c>
      <c r="K109" s="30">
        <f>(VLOOKUP(B109,智育素质!B:D,3,0)*10+50)*0.6</f>
        <v>41.436</v>
      </c>
      <c r="L109" s="30">
        <f>SUMIFS(体育素质!J:J,体育素质!B:B,B109,体育素质!D:D,"=体育课程成绩",体育素质!E:E,"=体育成绩")/40</f>
        <v>3.805</v>
      </c>
      <c r="M109" s="30">
        <f>SUMIFS(体育素质!L:L,体育素质!B:B,B109,体育素质!D:D,"=校内外体育竞赛")</f>
        <v>0</v>
      </c>
      <c r="N109" s="30">
        <f>SUMIFS(体育素质!L:L,体育素质!B:B,B109,体育素质!D:D,"=校内外体育活动",体育素质!E:E,"=早锻炼")</f>
        <v>0</v>
      </c>
      <c r="O109" s="30">
        <f>SUMIFS(体育素质!L:L,体育素质!B:B,B109,体育素质!D:D,"=校内外体育活动",体育素质!E:E,"=校园跑")</f>
        <v>0.647760416666667</v>
      </c>
      <c r="P109" s="30">
        <f t="shared" si="29"/>
        <v>0.647760416666667</v>
      </c>
      <c r="Q109" s="30">
        <f t="shared" si="30"/>
        <v>4.45276041666667</v>
      </c>
      <c r="R109" s="30">
        <f>MIN(0.5,SUMIFS(美育素质!L:L,美育素质!B:B,B109,美育素质!D:D,"=文化艺术实践"))</f>
        <v>0</v>
      </c>
      <c r="S109" s="30">
        <f>SUMIFS(美育素质!L:L,美育素质!B:B,B109,美育素质!D:D,"=校内外文化艺术竞赛")</f>
        <v>0</v>
      </c>
      <c r="T109" s="30">
        <f t="shared" si="31"/>
        <v>0</v>
      </c>
      <c r="U109" s="30">
        <f>MAX(0,SUMIFS(劳育素质!K:K,劳育素质!B:B,B109,劳育素质!D:D,"=劳动日常考核基础分")+SUMIFS(劳育素质!K:K,劳育素质!B:B,B109,劳育素质!D:D,"=活动与卫生加减分"))</f>
        <v>1.30486666666667</v>
      </c>
      <c r="V109" s="30">
        <f>SUMIFS(劳育素质!K:K,劳育素质!B:B,B109,劳育素质!D:D,"=志愿服务",劳育素质!F:F,"=A类+B类")</f>
        <v>0</v>
      </c>
      <c r="W109" s="30">
        <f>SUMIFS(劳育素质!K:K,劳育素质!B:B,B109,劳育素质!D:D,"=志愿服务",劳育素质!F:F,"=C类")</f>
        <v>0</v>
      </c>
      <c r="X109" s="30">
        <f t="shared" si="32"/>
        <v>0</v>
      </c>
      <c r="Y109" s="30">
        <f>SUMIFS(劳育素质!K:K,劳育素质!B:B,B109,劳育素质!D:D,"=实习实训")</f>
        <v>0</v>
      </c>
      <c r="Z109" s="30">
        <f t="shared" si="33"/>
        <v>1.30486666666667</v>
      </c>
      <c r="AA109" s="30">
        <f>SUMIFS(创新与实践素质!L:L,创新与实践素质!B:B,B109,创新与实践素质!D:D,"=创新创业素质")</f>
        <v>0</v>
      </c>
      <c r="AB109" s="30">
        <f>SUMIFS(创新与实践素质!L:L,创新与实践素质!B:B,B109,创新与实践素质!D:D,"=水平考试")</f>
        <v>0</v>
      </c>
      <c r="AC109" s="30">
        <f>SUMIFS(创新与实践素质!L:L,创新与实践素质!B:B,B109,创新与实践素质!D:D,"=社会实践")</f>
        <v>0</v>
      </c>
      <c r="AD109" s="30">
        <f>_xlfn.MAXIFS(创新与实践素质!L:L,创新与实践素质!B:B,B109,创新与实践素质!D:D,"=社会工作能力（工作表现）",创新与实践素质!G:G,"=上学期")+_xlfn.MAXIFS(创新与实践素质!L:L,创新与实践素质!B:B,B109,创新与实践素质!D:D,"=社会工作能力（工作表现）",创新与实践素质!G:G,"=下学期")</f>
        <v>0</v>
      </c>
      <c r="AE109" s="30">
        <f t="shared" si="34"/>
        <v>0</v>
      </c>
      <c r="AF109" s="30">
        <f t="shared" si="35"/>
        <v>53.4736270833333</v>
      </c>
    </row>
    <row r="110" spans="1:32">
      <c r="A110" s="14" t="s">
        <v>90</v>
      </c>
      <c r="B110" s="14" t="s">
        <v>115</v>
      </c>
      <c r="C110" s="14"/>
      <c r="D110" s="30">
        <f>SUMIFS(德育素质!H:H,德育素质!B:B,B110,德育素质!D:D,"=基本评定分")</f>
        <v>5.28</v>
      </c>
      <c r="E110" s="30">
        <f>MIN(2,SUMIFS(德育素质!H:H,德育素质!A:A,A110,德育素质!D:D,"=集体评定等级分",德育素质!E:E,"=班级考评等级")+SUMIFS(德育素质!H:H,德育素质!B:B,B110,德育素质!D:D,"=集体评定等级分"))</f>
        <v>1</v>
      </c>
      <c r="F110" s="30">
        <f>MIN(2,SUMIFS(德育素质!H:H,德育素质!B:B,B110,德育素质!D:D,"=社会责任记实分"))</f>
        <v>0</v>
      </c>
      <c r="G110" s="30">
        <f>SUMIFS(德育素质!H:H,德育素质!B:B,B110,德育素质!D:D,"=违纪违规扣分")</f>
        <v>0</v>
      </c>
      <c r="H110" s="30">
        <f>SUMIFS(德育素质!H:H,德育素质!B:B,B110,德育素质!D:D,"=荣誉称号加分")</f>
        <v>0</v>
      </c>
      <c r="I110" s="30">
        <f t="shared" si="27"/>
        <v>1</v>
      </c>
      <c r="J110" s="30">
        <f t="shared" si="28"/>
        <v>6.28</v>
      </c>
      <c r="K110" s="30">
        <f>(VLOOKUP(B110,智育素质!B:D,3,0)*10+50)*0.6</f>
        <v>48.996</v>
      </c>
      <c r="L110" s="30">
        <f>SUMIFS(体育素质!J:J,体育素质!B:B,B110,体育素质!D:D,"=体育课程成绩",体育素质!E:E,"=体育成绩")/40</f>
        <v>3.45</v>
      </c>
      <c r="M110" s="30">
        <f>SUMIFS(体育素质!L:L,体育素质!B:B,B110,体育素质!D:D,"=校内外体育竞赛")</f>
        <v>0</v>
      </c>
      <c r="N110" s="30">
        <f>SUMIFS(体育素质!L:L,体育素质!B:B,B110,体育素质!D:D,"=校内外体育活动",体育素质!E:E,"=早锻炼")</f>
        <v>0</v>
      </c>
      <c r="O110" s="30">
        <f>SUMIFS(体育素质!L:L,体育素质!B:B,B110,体育素质!D:D,"=校内外体育活动",体育素质!E:E,"=校园跑")</f>
        <v>0</v>
      </c>
      <c r="P110" s="30">
        <f t="shared" si="29"/>
        <v>0</v>
      </c>
      <c r="Q110" s="30">
        <f t="shared" si="30"/>
        <v>3.45</v>
      </c>
      <c r="R110" s="30">
        <f>MIN(0.5,SUMIFS(美育素质!L:L,美育素质!B:B,B110,美育素质!D:D,"=文化艺术实践"))</f>
        <v>0</v>
      </c>
      <c r="S110" s="30">
        <f>SUMIFS(美育素质!L:L,美育素质!B:B,B110,美育素质!D:D,"=校内外文化艺术竞赛")</f>
        <v>0</v>
      </c>
      <c r="T110" s="30">
        <f t="shared" si="31"/>
        <v>0</v>
      </c>
      <c r="U110" s="30">
        <f>MAX(0,SUMIFS(劳育素质!K:K,劳育素质!B:B,B110,劳育素质!D:D,"=劳动日常考核基础分")+SUMIFS(劳育素质!K:K,劳育素质!B:B,B110,劳育素质!D:D,"=活动与卫生加减分"))</f>
        <v>1.21126666666667</v>
      </c>
      <c r="V110" s="30">
        <f>SUMIFS(劳育素质!K:K,劳育素质!B:B,B110,劳育素质!D:D,"=志愿服务",劳育素质!F:F,"=A类+B类")</f>
        <v>0</v>
      </c>
      <c r="W110" s="30">
        <f>SUMIFS(劳育素质!K:K,劳育素质!B:B,B110,劳育素质!D:D,"=志愿服务",劳育素质!F:F,"=C类")</f>
        <v>0</v>
      </c>
      <c r="X110" s="30">
        <f t="shared" si="32"/>
        <v>0</v>
      </c>
      <c r="Y110" s="30">
        <f>SUMIFS(劳育素质!K:K,劳育素质!B:B,B110,劳育素质!D:D,"=实习实训")</f>
        <v>0</v>
      </c>
      <c r="Z110" s="30">
        <f t="shared" si="33"/>
        <v>1.21126666666667</v>
      </c>
      <c r="AA110" s="30">
        <f>SUMIFS(创新与实践素质!L:L,创新与实践素质!B:B,B110,创新与实践素质!D:D,"=创新创业素质")</f>
        <v>0</v>
      </c>
      <c r="AB110" s="30">
        <f>SUMIFS(创新与实践素质!L:L,创新与实践素质!B:B,B110,创新与实践素质!D:D,"=水平考试")</f>
        <v>0</v>
      </c>
      <c r="AC110" s="30">
        <f>SUMIFS(创新与实践素质!L:L,创新与实践素质!B:B,B110,创新与实践素质!D:D,"=社会实践")</f>
        <v>0</v>
      </c>
      <c r="AD110" s="30">
        <f>_xlfn.MAXIFS(创新与实践素质!L:L,创新与实践素质!B:B,B110,创新与实践素质!D:D,"=社会工作能力（工作表现）",创新与实践素质!G:G,"=上学期")+_xlfn.MAXIFS(创新与实践素质!L:L,创新与实践素质!B:B,B110,创新与实践素质!D:D,"=社会工作能力（工作表现）",创新与实践素质!G:G,"=下学期")</f>
        <v>0</v>
      </c>
      <c r="AE110" s="30">
        <f t="shared" si="34"/>
        <v>0</v>
      </c>
      <c r="AF110" s="30">
        <f t="shared" si="35"/>
        <v>59.9372666666667</v>
      </c>
    </row>
    <row r="111" spans="1:32">
      <c r="A111" s="14" t="s">
        <v>90</v>
      </c>
      <c r="B111" s="14" t="s">
        <v>116</v>
      </c>
      <c r="C111" s="14"/>
      <c r="D111" s="30">
        <f>SUMIFS(德育素质!H:H,德育素质!B:B,B111,德育素质!D:D,"=基本评定分")</f>
        <v>5.28</v>
      </c>
      <c r="E111" s="30">
        <f>MIN(2,SUMIFS(德育素质!H:H,德育素质!A:A,A111,德育素质!D:D,"=集体评定等级分",德育素质!E:E,"=班级考评等级")+SUMIFS(德育素质!H:H,德育素质!B:B,B111,德育素质!D:D,"=集体评定等级分"))</f>
        <v>1</v>
      </c>
      <c r="F111" s="30">
        <f>MIN(2,SUMIFS(德育素质!H:H,德育素质!B:B,B111,德育素质!D:D,"=社会责任记实分"))</f>
        <v>0</v>
      </c>
      <c r="G111" s="30">
        <f>SUMIFS(德育素质!H:H,德育素质!B:B,B111,德育素质!D:D,"=违纪违规扣分")</f>
        <v>0</v>
      </c>
      <c r="H111" s="30">
        <f>SUMIFS(德育素质!H:H,德育素质!B:B,B111,德育素质!D:D,"=荣誉称号加分")</f>
        <v>0</v>
      </c>
      <c r="I111" s="30">
        <f t="shared" si="27"/>
        <v>1</v>
      </c>
      <c r="J111" s="30">
        <f t="shared" si="28"/>
        <v>6.28</v>
      </c>
      <c r="K111" s="30">
        <f>(VLOOKUP(B111,智育素质!B:D,3,0)*10+50)*0.6</f>
        <v>50.412</v>
      </c>
      <c r="L111" s="30">
        <f>SUMIFS(体育素质!J:J,体育素质!B:B,B111,体育素质!D:D,"=体育课程成绩",体育素质!E:E,"=体育成绩")/40</f>
        <v>3.625</v>
      </c>
      <c r="M111" s="30">
        <f>SUMIFS(体育素质!L:L,体育素质!B:B,B111,体育素质!D:D,"=校内外体育竞赛")</f>
        <v>0</v>
      </c>
      <c r="N111" s="30">
        <f>SUMIFS(体育素质!L:L,体育素质!B:B,B111,体育素质!D:D,"=校内外体育活动",体育素质!E:E,"=早锻炼")</f>
        <v>0</v>
      </c>
      <c r="O111" s="30">
        <f>SUMIFS(体育素质!L:L,体育素质!B:B,B111,体育素质!D:D,"=校内外体育活动",体育素质!E:E,"=校园跑")</f>
        <v>0</v>
      </c>
      <c r="P111" s="30">
        <f t="shared" si="29"/>
        <v>0</v>
      </c>
      <c r="Q111" s="30">
        <f t="shared" si="30"/>
        <v>3.625</v>
      </c>
      <c r="R111" s="30">
        <f>MIN(0.5,SUMIFS(美育素质!L:L,美育素质!B:B,B111,美育素质!D:D,"=文化艺术实践"))</f>
        <v>0</v>
      </c>
      <c r="S111" s="30">
        <f>SUMIFS(美育素质!L:L,美育素质!B:B,B111,美育素质!D:D,"=校内外文化艺术竞赛")</f>
        <v>0</v>
      </c>
      <c r="T111" s="30">
        <f t="shared" si="31"/>
        <v>0</v>
      </c>
      <c r="U111" s="30">
        <f>MAX(0,SUMIFS(劳育素质!K:K,劳育素质!B:B,B111,劳育素质!D:D,"=劳动日常考核基础分")+SUMIFS(劳育素质!K:K,劳育素质!B:B,B111,劳育素质!D:D,"=活动与卫生加减分"))</f>
        <v>1.58502380952381</v>
      </c>
      <c r="V111" s="30">
        <f>SUMIFS(劳育素质!K:K,劳育素质!B:B,B111,劳育素质!D:D,"=志愿服务",劳育素质!F:F,"=A类+B类")</f>
        <v>2.975</v>
      </c>
      <c r="W111" s="30">
        <f>SUMIFS(劳育素质!K:K,劳育素质!B:B,B111,劳育素质!D:D,"=志愿服务",劳育素质!F:F,"=C类")</f>
        <v>0</v>
      </c>
      <c r="X111" s="30">
        <f t="shared" si="32"/>
        <v>2.975</v>
      </c>
      <c r="Y111" s="30">
        <f>SUMIFS(劳育素质!K:K,劳育素质!B:B,B111,劳育素质!D:D,"=实习实训")</f>
        <v>0</v>
      </c>
      <c r="Z111" s="30">
        <f t="shared" si="33"/>
        <v>4.56002380952381</v>
      </c>
      <c r="AA111" s="30">
        <f>SUMIFS(创新与实践素质!L:L,创新与实践素质!B:B,B111,创新与实践素质!D:D,"=创新创业素质")</f>
        <v>0</v>
      </c>
      <c r="AB111" s="30">
        <f>SUMIFS(创新与实践素质!L:L,创新与实践素质!B:B,B111,创新与实践素质!D:D,"=水平考试")</f>
        <v>0</v>
      </c>
      <c r="AC111" s="30">
        <f>SUMIFS(创新与实践素质!L:L,创新与实践素质!B:B,B111,创新与实践素质!D:D,"=社会实践")</f>
        <v>0</v>
      </c>
      <c r="AD111" s="30">
        <f>_xlfn.MAXIFS(创新与实践素质!L:L,创新与实践素质!B:B,B111,创新与实践素质!D:D,"=社会工作能力（工作表现）",创新与实践素质!G:G,"=上学期")+_xlfn.MAXIFS(创新与实践素质!L:L,创新与实践素质!B:B,B111,创新与实践素质!D:D,"=社会工作能力（工作表现）",创新与实践素质!G:G,"=下学期")</f>
        <v>0</v>
      </c>
      <c r="AE111" s="30">
        <f t="shared" si="34"/>
        <v>0</v>
      </c>
      <c r="AF111" s="30">
        <f t="shared" si="35"/>
        <v>64.8770238095238</v>
      </c>
    </row>
    <row r="112" spans="1:32">
      <c r="A112" s="14" t="s">
        <v>90</v>
      </c>
      <c r="B112" s="14" t="s">
        <v>117</v>
      </c>
      <c r="C112" s="14"/>
      <c r="D112" s="30">
        <f>SUMIFS(德育素质!H:H,德育素质!B:B,B112,德育素质!D:D,"=基本评定分")</f>
        <v>6</v>
      </c>
      <c r="E112" s="30">
        <f>MIN(2,SUMIFS(德育素质!H:H,德育素质!A:A,A112,德育素质!D:D,"=集体评定等级分",德育素质!E:E,"=班级考评等级")+SUMIFS(德育素质!H:H,德育素质!B:B,B112,德育素质!D:D,"=集体评定等级分"))</f>
        <v>1</v>
      </c>
      <c r="F112" s="30">
        <f>MIN(2,SUMIFS(德育素质!H:H,德育素质!B:B,B112,德育素质!D:D,"=社会责任记实分"))</f>
        <v>0</v>
      </c>
      <c r="G112" s="30">
        <f>SUMIFS(德育素质!H:H,德育素质!B:B,B112,德育素质!D:D,"=违纪违规扣分")</f>
        <v>0</v>
      </c>
      <c r="H112" s="30">
        <f>SUMIFS(德育素质!H:H,德育素质!B:B,B112,德育素质!D:D,"=荣誉称号加分")</f>
        <v>0</v>
      </c>
      <c r="I112" s="30">
        <f t="shared" si="27"/>
        <v>1</v>
      </c>
      <c r="J112" s="30">
        <f t="shared" si="28"/>
        <v>7</v>
      </c>
      <c r="K112" s="30">
        <f>(VLOOKUP(B112,智育素质!B:D,3,0)*10+50)*0.6</f>
        <v>53.052</v>
      </c>
      <c r="L112" s="30">
        <f>SUMIFS(体育素质!J:J,体育素质!B:B,B112,体育素质!D:D,"=体育课程成绩",体育素质!E:E,"=体育成绩")/40</f>
        <v>3.15</v>
      </c>
      <c r="M112" s="30">
        <f>SUMIFS(体育素质!L:L,体育素质!B:B,B112,体育素质!D:D,"=校内外体育竞赛")</f>
        <v>0</v>
      </c>
      <c r="N112" s="30">
        <f>SUMIFS(体育素质!L:L,体育素质!B:B,B112,体育素质!D:D,"=校内外体育活动",体育素质!E:E,"=早锻炼")</f>
        <v>0</v>
      </c>
      <c r="O112" s="30">
        <f>SUMIFS(体育素质!L:L,体育素质!B:B,B112,体育素质!D:D,"=校内外体育活动",体育素质!E:E,"=校园跑")</f>
        <v>0</v>
      </c>
      <c r="P112" s="30">
        <f t="shared" si="29"/>
        <v>0</v>
      </c>
      <c r="Q112" s="30">
        <f t="shared" si="30"/>
        <v>3.15</v>
      </c>
      <c r="R112" s="30">
        <f>MIN(0.5,SUMIFS(美育素质!L:L,美育素质!B:B,B112,美育素质!D:D,"=文化艺术实践"))</f>
        <v>0</v>
      </c>
      <c r="S112" s="30">
        <f>SUMIFS(美育素质!L:L,美育素质!B:B,B112,美育素质!D:D,"=校内外文化艺术竞赛")</f>
        <v>0</v>
      </c>
      <c r="T112" s="30">
        <f t="shared" si="31"/>
        <v>0</v>
      </c>
      <c r="U112" s="30">
        <f>MAX(0,SUMIFS(劳育素质!K:K,劳育素质!B:B,B112,劳育素质!D:D,"=劳动日常考核基础分")+SUMIFS(劳育素质!K:K,劳育素质!B:B,B112,劳育素质!D:D,"=活动与卫生加减分"))</f>
        <v>1.35306666666667</v>
      </c>
      <c r="V112" s="30">
        <f>SUMIFS(劳育素质!K:K,劳育素质!B:B,B112,劳育素质!D:D,"=志愿服务",劳育素质!F:F,"=A类+B类")</f>
        <v>0</v>
      </c>
      <c r="W112" s="30">
        <f>SUMIFS(劳育素质!K:K,劳育素质!B:B,B112,劳育素质!D:D,"=志愿服务",劳育素质!F:F,"=C类")</f>
        <v>0</v>
      </c>
      <c r="X112" s="30">
        <f t="shared" si="32"/>
        <v>0</v>
      </c>
      <c r="Y112" s="30">
        <f>SUMIFS(劳育素质!K:K,劳育素质!B:B,B112,劳育素质!D:D,"=实习实训")</f>
        <v>0</v>
      </c>
      <c r="Z112" s="30">
        <f t="shared" si="33"/>
        <v>1.35306666666667</v>
      </c>
      <c r="AA112" s="30">
        <f>SUMIFS(创新与实践素质!L:L,创新与实践素质!B:B,B112,创新与实践素质!D:D,"=创新创业素质")</f>
        <v>0</v>
      </c>
      <c r="AB112" s="30">
        <f>SUMIFS(创新与实践素质!L:L,创新与实践素质!B:B,B112,创新与实践素质!D:D,"=水平考试")</f>
        <v>0</v>
      </c>
      <c r="AC112" s="30">
        <f>SUMIFS(创新与实践素质!L:L,创新与实践素质!B:B,B112,创新与实践素质!D:D,"=社会实践")</f>
        <v>0</v>
      </c>
      <c r="AD112" s="30">
        <f>_xlfn.MAXIFS(创新与实践素质!L:L,创新与实践素质!B:B,B112,创新与实践素质!D:D,"=社会工作能力（工作表现）",创新与实践素质!G:G,"=上学期")+_xlfn.MAXIFS(创新与实践素质!L:L,创新与实践素质!B:B,B112,创新与实践素质!D:D,"=社会工作能力（工作表现）",创新与实践素质!G:G,"=下学期")</f>
        <v>0</v>
      </c>
      <c r="AE112" s="30">
        <f t="shared" si="34"/>
        <v>0</v>
      </c>
      <c r="AF112" s="30">
        <f t="shared" si="35"/>
        <v>64.5550666666667</v>
      </c>
    </row>
    <row r="113" spans="1:32">
      <c r="A113" s="14" t="s">
        <v>90</v>
      </c>
      <c r="B113" s="14" t="s">
        <v>118</v>
      </c>
      <c r="C113" s="14"/>
      <c r="D113" s="30">
        <f>SUMIFS(德育素质!H:H,德育素质!B:B,B113,德育素质!D:D,"=基本评定分")</f>
        <v>6</v>
      </c>
      <c r="E113" s="30">
        <f>MIN(2,SUMIFS(德育素质!H:H,德育素质!A:A,A113,德育素质!D:D,"=集体评定等级分",德育素质!E:E,"=班级考评等级")+SUMIFS(德育素质!H:H,德育素质!B:B,B113,德育素质!D:D,"=集体评定等级分"))</f>
        <v>1</v>
      </c>
      <c r="F113" s="30">
        <f>MIN(2,SUMIFS(德育素质!H:H,德育素质!B:B,B113,德育素质!D:D,"=社会责任记实分"))</f>
        <v>0</v>
      </c>
      <c r="G113" s="30">
        <f>SUMIFS(德育素质!H:H,德育素质!B:B,B113,德育素质!D:D,"=违纪违规扣分")</f>
        <v>0</v>
      </c>
      <c r="H113" s="30">
        <f>SUMIFS(德育素质!H:H,德育素质!B:B,B113,德育素质!D:D,"=荣誉称号加分")</f>
        <v>0</v>
      </c>
      <c r="I113" s="30">
        <f t="shared" si="27"/>
        <v>1</v>
      </c>
      <c r="J113" s="30">
        <f t="shared" si="28"/>
        <v>7</v>
      </c>
      <c r="K113" s="30">
        <f>(VLOOKUP(B113,智育素质!B:D,3,0)*10+50)*0.6</f>
        <v>49.698</v>
      </c>
      <c r="L113" s="30">
        <f>SUMIFS(体育素质!J:J,体育素质!B:B,B113,体育素质!D:D,"=体育课程成绩",体育素质!E:E,"=体育成绩")/40</f>
        <v>3.2</v>
      </c>
      <c r="M113" s="30">
        <f>SUMIFS(体育素质!L:L,体育素质!B:B,B113,体育素质!D:D,"=校内外体育竞赛")</f>
        <v>0</v>
      </c>
      <c r="N113" s="30">
        <f>SUMIFS(体育素质!L:L,体育素质!B:B,B113,体育素质!D:D,"=校内外体育活动",体育素质!E:E,"=早锻炼")</f>
        <v>0</v>
      </c>
      <c r="O113" s="30">
        <f>SUMIFS(体育素质!L:L,体育素质!B:B,B113,体育素质!D:D,"=校内外体育活动",体育素质!E:E,"=校园跑")</f>
        <v>0.137447916666667</v>
      </c>
      <c r="P113" s="30">
        <f t="shared" si="29"/>
        <v>0.137447916666667</v>
      </c>
      <c r="Q113" s="30">
        <f t="shared" si="30"/>
        <v>3.33744791666667</v>
      </c>
      <c r="R113" s="30">
        <f>MIN(0.5,SUMIFS(美育素质!L:L,美育素质!B:B,B113,美育素质!D:D,"=文化艺术实践"))</f>
        <v>0</v>
      </c>
      <c r="S113" s="30">
        <f>SUMIFS(美育素质!L:L,美育素质!B:B,B113,美育素质!D:D,"=校内外文化艺术竞赛")</f>
        <v>0</v>
      </c>
      <c r="T113" s="30">
        <f t="shared" si="31"/>
        <v>0</v>
      </c>
      <c r="U113" s="30">
        <f>MAX(0,SUMIFS(劳育素质!K:K,劳育素质!B:B,B113,劳育素质!D:D,"=劳动日常考核基础分")+SUMIFS(劳育素质!K:K,劳育素质!B:B,B113,劳育素质!D:D,"=活动与卫生加减分"))</f>
        <v>1.35306666666667</v>
      </c>
      <c r="V113" s="30">
        <f>SUMIFS(劳育素质!K:K,劳育素质!B:B,B113,劳育素质!D:D,"=志愿服务",劳育素质!F:F,"=A类+B类")</f>
        <v>0</v>
      </c>
      <c r="W113" s="30">
        <f>SUMIFS(劳育素质!K:K,劳育素质!B:B,B113,劳育素质!D:D,"=志愿服务",劳育素质!F:F,"=C类")</f>
        <v>0</v>
      </c>
      <c r="X113" s="30">
        <f t="shared" si="32"/>
        <v>0</v>
      </c>
      <c r="Y113" s="30">
        <f>SUMIFS(劳育素质!K:K,劳育素质!B:B,B113,劳育素质!D:D,"=实习实训")</f>
        <v>0</v>
      </c>
      <c r="Z113" s="30">
        <f t="shared" si="33"/>
        <v>1.35306666666667</v>
      </c>
      <c r="AA113" s="30">
        <f>SUMIFS(创新与实践素质!L:L,创新与实践素质!B:B,B113,创新与实践素质!D:D,"=创新创业素质")</f>
        <v>0</v>
      </c>
      <c r="AB113" s="30">
        <f>SUMIFS(创新与实践素质!L:L,创新与实践素质!B:B,B113,创新与实践素质!D:D,"=水平考试")</f>
        <v>0</v>
      </c>
      <c r="AC113" s="30">
        <f>SUMIFS(创新与实践素质!L:L,创新与实践素质!B:B,B113,创新与实践素质!D:D,"=社会实践")</f>
        <v>0</v>
      </c>
      <c r="AD113" s="30">
        <f>_xlfn.MAXIFS(创新与实践素质!L:L,创新与实践素质!B:B,B113,创新与实践素质!D:D,"=社会工作能力（工作表现）",创新与实践素质!G:G,"=上学期")+_xlfn.MAXIFS(创新与实践素质!L:L,创新与实践素质!B:B,B113,创新与实践素质!D:D,"=社会工作能力（工作表现）",创新与实践素质!G:G,"=下学期")</f>
        <v>0</v>
      </c>
      <c r="AE113" s="30">
        <f t="shared" si="34"/>
        <v>0</v>
      </c>
      <c r="AF113" s="30">
        <f t="shared" si="35"/>
        <v>61.3885145833333</v>
      </c>
    </row>
    <row r="114" spans="1:32">
      <c r="A114" s="14" t="s">
        <v>90</v>
      </c>
      <c r="B114" s="14" t="s">
        <v>119</v>
      </c>
      <c r="C114" s="14"/>
      <c r="D114" s="30">
        <f>SUMIFS(德育素质!H:H,德育素质!B:B,B114,德育素质!D:D,"=基本评定分")</f>
        <v>5.28</v>
      </c>
      <c r="E114" s="30">
        <f>MIN(2,SUMIFS(德育素质!H:H,德育素质!A:A,A114,德育素质!D:D,"=集体评定等级分",德育素质!E:E,"=班级考评等级")+SUMIFS(德育素质!H:H,德育素质!B:B,B114,德育素质!D:D,"=集体评定等级分"))</f>
        <v>1</v>
      </c>
      <c r="F114" s="30">
        <f>MIN(2,SUMIFS(德育素质!H:H,德育素质!B:B,B114,德育素质!D:D,"=社会责任记实分"))</f>
        <v>0</v>
      </c>
      <c r="G114" s="30">
        <f>SUMIFS(德育素质!H:H,德育素质!B:B,B114,德育素质!D:D,"=违纪违规扣分")</f>
        <v>0</v>
      </c>
      <c r="H114" s="30">
        <f>SUMIFS(德育素质!H:H,德育素质!B:B,B114,德育素质!D:D,"=荣誉称号加分")</f>
        <v>0</v>
      </c>
      <c r="I114" s="30">
        <f t="shared" si="27"/>
        <v>1</v>
      </c>
      <c r="J114" s="30">
        <f t="shared" si="28"/>
        <v>6.28</v>
      </c>
      <c r="K114" s="30">
        <f>(VLOOKUP(B114,智育素质!B:D,3,0)*10+50)*0.6</f>
        <v>49.338</v>
      </c>
      <c r="L114" s="30">
        <f>SUMIFS(体育素质!J:J,体育素质!B:B,B114,体育素质!D:D,"=体育课程成绩",体育素质!E:E,"=体育成绩")/40</f>
        <v>4.15</v>
      </c>
      <c r="M114" s="30">
        <f>SUMIFS(体育素质!L:L,体育素质!B:B,B114,体育素质!D:D,"=校内外体育竞赛")</f>
        <v>0</v>
      </c>
      <c r="N114" s="30">
        <f>SUMIFS(体育素质!L:L,体育素质!B:B,B114,体育素质!D:D,"=校内外体育活动",体育素质!E:E,"=早锻炼")</f>
        <v>0</v>
      </c>
      <c r="O114" s="30">
        <f>SUMIFS(体育素质!L:L,体育素质!B:B,B114,体育素质!D:D,"=校内外体育活动",体育素质!E:E,"=校园跑")</f>
        <v>1</v>
      </c>
      <c r="P114" s="30">
        <f t="shared" si="29"/>
        <v>1</v>
      </c>
      <c r="Q114" s="30">
        <f t="shared" si="30"/>
        <v>5.15</v>
      </c>
      <c r="R114" s="30">
        <f>MIN(0.5,SUMIFS(美育素质!L:L,美育素质!B:B,B114,美育素质!D:D,"=文化艺术实践"))</f>
        <v>0</v>
      </c>
      <c r="S114" s="30">
        <f>SUMIFS(美育素质!L:L,美育素质!B:B,B114,美育素质!D:D,"=校内外文化艺术竞赛")</f>
        <v>0</v>
      </c>
      <c r="T114" s="30">
        <f t="shared" si="31"/>
        <v>0</v>
      </c>
      <c r="U114" s="30">
        <f>MAX(0,SUMIFS(劳育素质!K:K,劳育素质!B:B,B114,劳育素质!D:D,"=劳动日常考核基础分")+SUMIFS(劳育素质!K:K,劳育素质!B:B,B114,劳育素质!D:D,"=活动与卫生加减分"))</f>
        <v>1.3632</v>
      </c>
      <c r="V114" s="30">
        <f>SUMIFS(劳育素质!K:K,劳育素质!B:B,B114,劳育素质!D:D,"=志愿服务",劳育素质!F:F,"=A类+B类")</f>
        <v>0</v>
      </c>
      <c r="W114" s="30">
        <f>SUMIFS(劳育素质!K:K,劳育素质!B:B,B114,劳育素质!D:D,"=志愿服务",劳育素质!F:F,"=C类")</f>
        <v>0</v>
      </c>
      <c r="X114" s="30">
        <f t="shared" si="32"/>
        <v>0</v>
      </c>
      <c r="Y114" s="30">
        <f>SUMIFS(劳育素质!K:K,劳育素质!B:B,B114,劳育素质!D:D,"=实习实训")</f>
        <v>0</v>
      </c>
      <c r="Z114" s="30">
        <f t="shared" si="33"/>
        <v>1.3632</v>
      </c>
      <c r="AA114" s="30">
        <f>SUMIFS(创新与实践素质!L:L,创新与实践素质!B:B,B114,创新与实践素质!D:D,"=创新创业素质")</f>
        <v>0</v>
      </c>
      <c r="AB114" s="30">
        <f>SUMIFS(创新与实践素质!L:L,创新与实践素质!B:B,B114,创新与实践素质!D:D,"=水平考试")</f>
        <v>0</v>
      </c>
      <c r="AC114" s="30">
        <f>SUMIFS(创新与实践素质!L:L,创新与实践素质!B:B,B114,创新与实践素质!D:D,"=社会实践")</f>
        <v>0</v>
      </c>
      <c r="AD114" s="30">
        <f>_xlfn.MAXIFS(创新与实践素质!L:L,创新与实践素质!B:B,B114,创新与实践素质!D:D,"=社会工作能力（工作表现）",创新与实践素质!G:G,"=上学期")+_xlfn.MAXIFS(创新与实践素质!L:L,创新与实践素质!B:B,B114,创新与实践素质!D:D,"=社会工作能力（工作表现）",创新与实践素质!G:G,"=下学期")</f>
        <v>0</v>
      </c>
      <c r="AE114" s="30">
        <f t="shared" si="34"/>
        <v>0</v>
      </c>
      <c r="AF114" s="30">
        <f t="shared" si="35"/>
        <v>62.1312</v>
      </c>
    </row>
    <row r="115" spans="1:32">
      <c r="A115" s="14" t="s">
        <v>90</v>
      </c>
      <c r="B115" s="14" t="s">
        <v>120</v>
      </c>
      <c r="C115" s="14"/>
      <c r="D115" s="30">
        <f>SUMIFS(德育素质!H:H,德育素质!B:B,B115,德育素质!D:D,"=基本评定分")</f>
        <v>5.28</v>
      </c>
      <c r="E115" s="30">
        <f>MIN(2,SUMIFS(德育素质!H:H,德育素质!A:A,A115,德育素质!D:D,"=集体评定等级分",德育素质!E:E,"=班级考评等级")+SUMIFS(德育素质!H:H,德育素质!B:B,B115,德育素质!D:D,"=集体评定等级分"))</f>
        <v>1</v>
      </c>
      <c r="F115" s="30">
        <f>MIN(2,SUMIFS(德育素质!H:H,德育素质!B:B,B115,德育素质!D:D,"=社会责任记实分"))</f>
        <v>0</v>
      </c>
      <c r="G115" s="30">
        <f>SUMIFS(德育素质!H:H,德育素质!B:B,B115,德育素质!D:D,"=违纪违规扣分")</f>
        <v>0</v>
      </c>
      <c r="H115" s="30">
        <f>SUMIFS(德育素质!H:H,德育素质!B:B,B115,德育素质!D:D,"=荣誉称号加分")</f>
        <v>0</v>
      </c>
      <c r="I115" s="30">
        <f t="shared" si="27"/>
        <v>1</v>
      </c>
      <c r="J115" s="30">
        <f t="shared" si="28"/>
        <v>6.28</v>
      </c>
      <c r="K115" s="30">
        <f>(VLOOKUP(B115,智育素质!B:D,3,0)*10+50)*0.6</f>
        <v>52.176</v>
      </c>
      <c r="L115" s="30">
        <f>SUMIFS(体育素质!J:J,体育素质!B:B,B115,体育素质!D:D,"=体育课程成绩",体育素质!E:E,"=体育成绩")/40</f>
        <v>3.925</v>
      </c>
      <c r="M115" s="30">
        <f>SUMIFS(体育素质!L:L,体育素质!B:B,B115,体育素质!D:D,"=校内外体育竞赛")</f>
        <v>0</v>
      </c>
      <c r="N115" s="30">
        <f>SUMIFS(体育素质!L:L,体育素质!B:B,B115,体育素质!D:D,"=校内外体育活动",体育素质!E:E,"=早锻炼")</f>
        <v>0</v>
      </c>
      <c r="O115" s="30">
        <f>SUMIFS(体育素质!L:L,体育素质!B:B,B115,体育素质!D:D,"=校内外体育活动",体育素质!E:E,"=校园跑")</f>
        <v>0.775052083333333</v>
      </c>
      <c r="P115" s="30">
        <f t="shared" si="29"/>
        <v>0.775052083333333</v>
      </c>
      <c r="Q115" s="30">
        <f t="shared" si="30"/>
        <v>4.70005208333333</v>
      </c>
      <c r="R115" s="30">
        <f>MIN(0.5,SUMIFS(美育素质!L:L,美育素质!B:B,B115,美育素质!D:D,"=文化艺术实践"))</f>
        <v>0</v>
      </c>
      <c r="S115" s="30">
        <f>SUMIFS(美育素质!L:L,美育素质!B:B,B115,美育素质!D:D,"=校内外文化艺术竞赛")</f>
        <v>0</v>
      </c>
      <c r="T115" s="30">
        <f t="shared" si="31"/>
        <v>0</v>
      </c>
      <c r="U115" s="30">
        <f>MAX(0,SUMIFS(劳育素质!K:K,劳育素质!B:B,B115,劳育素质!D:D,"=劳动日常考核基础分")+SUMIFS(劳育素质!K:K,劳育素质!B:B,B115,劳育素质!D:D,"=活动与卫生加减分"))</f>
        <v>1.39416666666667</v>
      </c>
      <c r="V115" s="30">
        <f>SUMIFS(劳育素质!K:K,劳育素质!B:B,B115,劳育素质!D:D,"=志愿服务",劳育素质!F:F,"=A类+B类")</f>
        <v>0</v>
      </c>
      <c r="W115" s="30">
        <f>SUMIFS(劳育素质!K:K,劳育素质!B:B,B115,劳育素质!D:D,"=志愿服务",劳育素质!F:F,"=C类")</f>
        <v>0</v>
      </c>
      <c r="X115" s="30">
        <f t="shared" si="32"/>
        <v>0</v>
      </c>
      <c r="Y115" s="30">
        <f>SUMIFS(劳育素质!K:K,劳育素质!B:B,B115,劳育素质!D:D,"=实习实训")</f>
        <v>0</v>
      </c>
      <c r="Z115" s="30">
        <f t="shared" si="33"/>
        <v>1.39416666666667</v>
      </c>
      <c r="AA115" s="30">
        <f>SUMIFS(创新与实践素质!L:L,创新与实践素质!B:B,B115,创新与实践素质!D:D,"=创新创业素质")</f>
        <v>2.7</v>
      </c>
      <c r="AB115" s="30">
        <f>SUMIFS(创新与实践素质!L:L,创新与实践素质!B:B,B115,创新与实践素质!D:D,"=水平考试")</f>
        <v>0.751666666</v>
      </c>
      <c r="AC115" s="30">
        <f>SUMIFS(创新与实践素质!L:L,创新与实践素质!B:B,B115,创新与实践素质!D:D,"=社会实践")</f>
        <v>0</v>
      </c>
      <c r="AD115" s="30">
        <f>_xlfn.MAXIFS(创新与实践素质!L:L,创新与实践素质!B:B,B115,创新与实践素质!D:D,"=社会工作能力（工作表现）",创新与实践素质!G:G,"=上学期")+_xlfn.MAXIFS(创新与实践素质!L:L,创新与实践素质!B:B,B115,创新与实践素质!D:D,"=社会工作能力（工作表现）",创新与实践素质!G:G,"=下学期")</f>
        <v>0</v>
      </c>
      <c r="AE115" s="30">
        <f t="shared" si="34"/>
        <v>3.451666666</v>
      </c>
      <c r="AF115" s="30">
        <f t="shared" si="35"/>
        <v>68.001885416</v>
      </c>
    </row>
    <row r="116" spans="1:32">
      <c r="A116" s="14" t="s">
        <v>90</v>
      </c>
      <c r="B116" s="14" t="s">
        <v>121</v>
      </c>
      <c r="C116" s="14"/>
      <c r="D116" s="30">
        <f>SUMIFS(德育素质!H:H,德育素质!B:B,B116,德育素质!D:D,"=基本评定分")</f>
        <v>5.28</v>
      </c>
      <c r="E116" s="30">
        <f>MIN(2,SUMIFS(德育素质!H:H,德育素质!A:A,A116,德育素质!D:D,"=集体评定等级分",德育素质!E:E,"=班级考评等级")+SUMIFS(德育素质!H:H,德育素质!B:B,B116,德育素质!D:D,"=集体评定等级分"))</f>
        <v>1</v>
      </c>
      <c r="F116" s="30">
        <f>MIN(2,SUMIFS(德育素质!H:H,德育素质!B:B,B116,德育素质!D:D,"=社会责任记实分"))</f>
        <v>0</v>
      </c>
      <c r="G116" s="30">
        <f>SUMIFS(德育素质!H:H,德育素质!B:B,B116,德育素质!D:D,"=违纪违规扣分")</f>
        <v>0</v>
      </c>
      <c r="H116" s="30">
        <f>SUMIFS(德育素质!H:H,德育素质!B:B,B116,德育素质!D:D,"=荣誉称号加分")</f>
        <v>0</v>
      </c>
      <c r="I116" s="30">
        <f t="shared" si="27"/>
        <v>1</v>
      </c>
      <c r="J116" s="30">
        <f t="shared" si="28"/>
        <v>6.28</v>
      </c>
      <c r="K116" s="30">
        <f>(VLOOKUP(B116,智育素质!B:D,3,0)*10+50)*0.6</f>
        <v>51.306</v>
      </c>
      <c r="L116" s="30">
        <f>SUMIFS(体育素质!J:J,体育素质!B:B,B116,体育素质!D:D,"=体育课程成绩",体育素质!E:E,"=体育成绩")/40</f>
        <v>3.575</v>
      </c>
      <c r="M116" s="30">
        <f>SUMIFS(体育素质!L:L,体育素质!B:B,B116,体育素质!D:D,"=校内外体育竞赛")</f>
        <v>0</v>
      </c>
      <c r="N116" s="30">
        <f>SUMIFS(体育素质!L:L,体育素质!B:B,B116,体育素质!D:D,"=校内外体育活动",体育素质!E:E,"=早锻炼")</f>
        <v>0</v>
      </c>
      <c r="O116" s="30">
        <f>SUMIFS(体育素质!L:L,体育素质!B:B,B116,体育素质!D:D,"=校内外体育活动",体育素质!E:E,"=校园跑")</f>
        <v>0.125</v>
      </c>
      <c r="P116" s="30">
        <f t="shared" si="29"/>
        <v>0.125</v>
      </c>
      <c r="Q116" s="30">
        <f t="shared" si="30"/>
        <v>3.7</v>
      </c>
      <c r="R116" s="30">
        <f>MIN(0.5,SUMIFS(美育素质!L:L,美育素质!B:B,B116,美育素质!D:D,"=文化艺术实践"))</f>
        <v>0</v>
      </c>
      <c r="S116" s="30">
        <f>SUMIFS(美育素质!L:L,美育素质!B:B,B116,美育素质!D:D,"=校内外文化艺术竞赛")</f>
        <v>0</v>
      </c>
      <c r="T116" s="30">
        <f t="shared" si="31"/>
        <v>0</v>
      </c>
      <c r="U116" s="30">
        <f>MAX(0,SUMIFS(劳育素质!K:K,劳育素质!B:B,B116,劳育素质!D:D,"=劳动日常考核基础分")+SUMIFS(劳育素质!K:K,劳育素质!B:B,B116,劳育素质!D:D,"=活动与卫生加减分"))</f>
        <v>1.21126666666667</v>
      </c>
      <c r="V116" s="30">
        <f>SUMIFS(劳育素质!K:K,劳育素质!B:B,B116,劳育素质!D:D,"=志愿服务",劳育素质!F:F,"=A类+B类")</f>
        <v>0</v>
      </c>
      <c r="W116" s="30">
        <f>SUMIFS(劳育素质!K:K,劳育素质!B:B,B116,劳育素质!D:D,"=志愿服务",劳育素质!F:F,"=C类")</f>
        <v>0</v>
      </c>
      <c r="X116" s="30">
        <f t="shared" si="32"/>
        <v>0</v>
      </c>
      <c r="Y116" s="30">
        <f>SUMIFS(劳育素质!K:K,劳育素质!B:B,B116,劳育素质!D:D,"=实习实训")</f>
        <v>0</v>
      </c>
      <c r="Z116" s="30">
        <f t="shared" si="33"/>
        <v>1.21126666666667</v>
      </c>
      <c r="AA116" s="30">
        <f>SUMIFS(创新与实践素质!L:L,创新与实践素质!B:B,B116,创新与实践素质!D:D,"=创新创业素质")</f>
        <v>0</v>
      </c>
      <c r="AB116" s="30">
        <f>SUMIFS(创新与实践素质!L:L,创新与实践素质!B:B,B116,创新与实践素质!D:D,"=水平考试")</f>
        <v>0</v>
      </c>
      <c r="AC116" s="30">
        <f>SUMIFS(创新与实践素质!L:L,创新与实践素质!B:B,B116,创新与实践素质!D:D,"=社会实践")</f>
        <v>0</v>
      </c>
      <c r="AD116" s="30">
        <f>_xlfn.MAXIFS(创新与实践素质!L:L,创新与实践素质!B:B,B116,创新与实践素质!D:D,"=社会工作能力（工作表现）",创新与实践素质!G:G,"=上学期")+_xlfn.MAXIFS(创新与实践素质!L:L,创新与实践素质!B:B,B116,创新与实践素质!D:D,"=社会工作能力（工作表现）",创新与实践素质!G:G,"=下学期")</f>
        <v>0</v>
      </c>
      <c r="AE116" s="30">
        <f t="shared" si="34"/>
        <v>0</v>
      </c>
      <c r="AF116" s="30">
        <f t="shared" si="35"/>
        <v>62.4972666666667</v>
      </c>
    </row>
    <row r="117" spans="1:32">
      <c r="A117" s="14" t="s">
        <v>90</v>
      </c>
      <c r="B117" s="14" t="s">
        <v>122</v>
      </c>
      <c r="C117" s="14"/>
      <c r="D117" s="30">
        <f>SUMIFS(德育素质!H:H,德育素质!B:B,B117,德育素质!D:D,"=基本评定分")</f>
        <v>5.28</v>
      </c>
      <c r="E117" s="30">
        <f>MIN(2,SUMIFS(德育素质!H:H,德育素质!A:A,A117,德育素质!D:D,"=集体评定等级分",德育素质!E:E,"=班级考评等级")+SUMIFS(德育素质!H:H,德育素质!B:B,B117,德育素质!D:D,"=集体评定等级分"))</f>
        <v>1</v>
      </c>
      <c r="F117" s="30">
        <f>MIN(2,SUMIFS(德育素质!H:H,德育素质!B:B,B117,德育素质!D:D,"=社会责任记实分"))</f>
        <v>0</v>
      </c>
      <c r="G117" s="30">
        <f>SUMIFS(德育素质!H:H,德育素质!B:B,B117,德育素质!D:D,"=违纪违规扣分")</f>
        <v>0</v>
      </c>
      <c r="H117" s="30">
        <f>SUMIFS(德育素质!H:H,德育素质!B:B,B117,德育素质!D:D,"=荣誉称号加分")</f>
        <v>0.625</v>
      </c>
      <c r="I117" s="30">
        <f t="shared" si="27"/>
        <v>1.625</v>
      </c>
      <c r="J117" s="30">
        <f t="shared" si="28"/>
        <v>6.905</v>
      </c>
      <c r="K117" s="30">
        <f>(VLOOKUP(B117,智育素质!B:D,3,0)*10+50)*0.6</f>
        <v>48.912</v>
      </c>
      <c r="L117" s="30">
        <f>SUMIFS(体育素质!J:J,体育素质!B:B,B117,体育素质!D:D,"=体育课程成绩",体育素质!E:E,"=体育成绩")/40</f>
        <v>4.155</v>
      </c>
      <c r="M117" s="30">
        <f>SUMIFS(体育素质!L:L,体育素质!B:B,B117,体育素质!D:D,"=校内外体育竞赛")</f>
        <v>0</v>
      </c>
      <c r="N117" s="30">
        <f>SUMIFS(体育素质!L:L,体育素质!B:B,B117,体育素质!D:D,"=校内外体育活动",体育素质!E:E,"=早锻炼")</f>
        <v>0</v>
      </c>
      <c r="O117" s="30">
        <f>SUMIFS(体育素质!L:L,体育素质!B:B,B117,体育素质!D:D,"=校内外体育活动",体育素质!E:E,"=校园跑")</f>
        <v>1</v>
      </c>
      <c r="P117" s="30">
        <f t="shared" si="29"/>
        <v>1</v>
      </c>
      <c r="Q117" s="30">
        <f t="shared" si="30"/>
        <v>5.155</v>
      </c>
      <c r="R117" s="30">
        <f>MIN(0.5,SUMIFS(美育素质!L:L,美育素质!B:B,B117,美育素质!D:D,"=文化艺术实践"))</f>
        <v>0</v>
      </c>
      <c r="S117" s="30">
        <f>SUMIFS(美育素质!L:L,美育素质!B:B,B117,美育素质!D:D,"=校内外文化艺术竞赛")</f>
        <v>0</v>
      </c>
      <c r="T117" s="30">
        <f t="shared" si="31"/>
        <v>0</v>
      </c>
      <c r="U117" s="30">
        <f>MAX(0,SUMIFS(劳育素质!K:K,劳育素质!B:B,B117,劳育素质!D:D,"=劳动日常考核基础分")+SUMIFS(劳育素质!K:K,劳育素质!B:B,B117,劳育素质!D:D,"=活动与卫生加减分"))</f>
        <v>1.5292</v>
      </c>
      <c r="V117" s="30">
        <f>SUMIFS(劳育素质!K:K,劳育素质!B:B,B117,劳育素质!D:D,"=志愿服务",劳育素质!F:F,"=A类+B类")</f>
        <v>0.55</v>
      </c>
      <c r="W117" s="30">
        <f>SUMIFS(劳育素质!K:K,劳育素质!B:B,B117,劳育素质!D:D,"=志愿服务",劳育素质!F:F,"=C类")</f>
        <v>0</v>
      </c>
      <c r="X117" s="30">
        <f t="shared" si="32"/>
        <v>0.55</v>
      </c>
      <c r="Y117" s="30">
        <f>SUMIFS(劳育素质!K:K,劳育素质!B:B,B117,劳育素质!D:D,"=实习实训")</f>
        <v>0</v>
      </c>
      <c r="Z117" s="30">
        <f t="shared" si="33"/>
        <v>2.0792</v>
      </c>
      <c r="AA117" s="30">
        <f>SUMIFS(创新与实践素质!L:L,创新与实践素质!B:B,B117,创新与实践素质!D:D,"=创新创业素质")</f>
        <v>3</v>
      </c>
      <c r="AB117" s="30">
        <f>SUMIFS(创新与实践素质!L:L,创新与实践素质!B:B,B117,创新与实践素质!D:D,"=水平考试")</f>
        <v>0.75</v>
      </c>
      <c r="AC117" s="30">
        <f>SUMIFS(创新与实践素质!L:L,创新与实践素质!B:B,B117,创新与实践素质!D:D,"=社会实践")</f>
        <v>0</v>
      </c>
      <c r="AD117" s="30">
        <f>_xlfn.MAXIFS(创新与实践素质!L:L,创新与实践素质!B:B,B117,创新与实践素质!D:D,"=社会工作能力（工作表现）",创新与实践素质!G:G,"=上学期")+_xlfn.MAXIFS(创新与实践素质!L:L,创新与实践素质!B:B,B117,创新与实践素质!D:D,"=社会工作能力（工作表现）",创新与实践素质!G:G,"=下学期")</f>
        <v>0</v>
      </c>
      <c r="AE117" s="30">
        <f t="shared" si="34"/>
        <v>3.75</v>
      </c>
      <c r="AF117" s="30">
        <f t="shared" si="35"/>
        <v>66.8012</v>
      </c>
    </row>
    <row r="118" spans="1:32">
      <c r="A118" s="14" t="s">
        <v>90</v>
      </c>
      <c r="B118" s="14" t="s">
        <v>123</v>
      </c>
      <c r="C118" s="14"/>
      <c r="D118" s="30">
        <f>SUMIFS(德育素质!H:H,德育素质!B:B,B118,德育素质!D:D,"=基本评定分")</f>
        <v>5.28</v>
      </c>
      <c r="E118" s="30">
        <f>MIN(2,SUMIFS(德育素质!H:H,德育素质!A:A,A118,德育素质!D:D,"=集体评定等级分",德育素质!E:E,"=班级考评等级")+SUMIFS(德育素质!H:H,德育素质!B:B,B118,德育素质!D:D,"=集体评定等级分"))</f>
        <v>1</v>
      </c>
      <c r="F118" s="30">
        <f>MIN(2,SUMIFS(德育素质!H:H,德育素质!B:B,B118,德育素质!D:D,"=社会责任记实分"))</f>
        <v>0</v>
      </c>
      <c r="G118" s="30">
        <f>SUMIFS(德育素质!H:H,德育素质!B:B,B118,德育素质!D:D,"=违纪违规扣分")</f>
        <v>0</v>
      </c>
      <c r="H118" s="30">
        <f>SUMIFS(德育素质!H:H,德育素质!B:B,B118,德育素质!D:D,"=荣誉称号加分")</f>
        <v>0</v>
      </c>
      <c r="I118" s="30">
        <f t="shared" si="27"/>
        <v>1</v>
      </c>
      <c r="J118" s="30">
        <f t="shared" si="28"/>
        <v>6.28</v>
      </c>
      <c r="K118" s="30">
        <f>(VLOOKUP(B118,智育素质!B:D,3,0)*10+50)*0.6</f>
        <v>51.756</v>
      </c>
      <c r="L118" s="30">
        <f>SUMIFS(体育素质!J:J,体育素质!B:B,B118,体育素质!D:D,"=体育课程成绩",体育素质!E:E,"=体育成绩")/40</f>
        <v>3.235</v>
      </c>
      <c r="M118" s="30">
        <f>SUMIFS(体育素质!L:L,体育素质!B:B,B118,体育素质!D:D,"=校内外体育竞赛")</f>
        <v>0</v>
      </c>
      <c r="N118" s="30">
        <f>SUMIFS(体育素质!L:L,体育素质!B:B,B118,体育素质!D:D,"=校内外体育活动",体育素质!E:E,"=早锻炼")</f>
        <v>0</v>
      </c>
      <c r="O118" s="30">
        <f>SUMIFS(体育素质!L:L,体育素质!B:B,B118,体育素质!D:D,"=校内外体育活动",体育素质!E:E,"=校园跑")</f>
        <v>0.62578125</v>
      </c>
      <c r="P118" s="30">
        <f t="shared" si="29"/>
        <v>0.62578125</v>
      </c>
      <c r="Q118" s="30">
        <f t="shared" si="30"/>
        <v>3.86078125</v>
      </c>
      <c r="R118" s="30">
        <f>MIN(0.5,SUMIFS(美育素质!L:L,美育素质!B:B,B118,美育素质!D:D,"=文化艺术实践"))</f>
        <v>0</v>
      </c>
      <c r="S118" s="30">
        <f>SUMIFS(美育素质!L:L,美育素质!B:B,B118,美育素质!D:D,"=校内外文化艺术竞赛")</f>
        <v>0</v>
      </c>
      <c r="T118" s="30">
        <f t="shared" si="31"/>
        <v>0</v>
      </c>
      <c r="U118" s="30">
        <f>MAX(0,SUMIFS(劳育素质!K:K,劳育素质!B:B,B118,劳育素质!D:D,"=劳动日常考核基础分")+SUMIFS(劳育素质!K:K,劳育素质!B:B,B118,劳育素质!D:D,"=活动与卫生加减分"))</f>
        <v>1.3632</v>
      </c>
      <c r="V118" s="30">
        <f>SUMIFS(劳育素质!K:K,劳育素质!B:B,B118,劳育素质!D:D,"=志愿服务",劳育素质!F:F,"=A类+B类")</f>
        <v>0</v>
      </c>
      <c r="W118" s="30">
        <f>SUMIFS(劳育素质!K:K,劳育素质!B:B,B118,劳育素质!D:D,"=志愿服务",劳育素质!F:F,"=C类")</f>
        <v>0</v>
      </c>
      <c r="X118" s="30">
        <f t="shared" si="32"/>
        <v>0</v>
      </c>
      <c r="Y118" s="30">
        <f>SUMIFS(劳育素质!K:K,劳育素质!B:B,B118,劳育素质!D:D,"=实习实训")</f>
        <v>0</v>
      </c>
      <c r="Z118" s="30">
        <f t="shared" si="33"/>
        <v>1.3632</v>
      </c>
      <c r="AA118" s="30">
        <f>SUMIFS(创新与实践素质!L:L,创新与实践素质!B:B,B118,创新与实践素质!D:D,"=创新创业素质")</f>
        <v>0</v>
      </c>
      <c r="AB118" s="30">
        <f>SUMIFS(创新与实践素质!L:L,创新与实践素质!B:B,B118,创新与实践素质!D:D,"=水平考试")</f>
        <v>0</v>
      </c>
      <c r="AC118" s="30">
        <f>SUMIFS(创新与实践素质!L:L,创新与实践素质!B:B,B118,创新与实践素质!D:D,"=社会实践")</f>
        <v>0</v>
      </c>
      <c r="AD118" s="30">
        <f>_xlfn.MAXIFS(创新与实践素质!L:L,创新与实践素质!B:B,B118,创新与实践素质!D:D,"=社会工作能力（工作表现）",创新与实践素质!G:G,"=上学期")+_xlfn.MAXIFS(创新与实践素质!L:L,创新与实践素质!B:B,B118,创新与实践素质!D:D,"=社会工作能力（工作表现）",创新与实践素质!G:G,"=下学期")</f>
        <v>0</v>
      </c>
      <c r="AE118" s="30">
        <f t="shared" si="34"/>
        <v>0</v>
      </c>
      <c r="AF118" s="30">
        <f t="shared" si="35"/>
        <v>63.25998125</v>
      </c>
    </row>
  </sheetData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4"/>
  <sheetViews>
    <sheetView zoomScale="97" zoomScaleNormal="97" topLeftCell="A124" workbookViewId="0">
      <selection activeCell="E141" sqref="E141"/>
    </sheetView>
  </sheetViews>
  <sheetFormatPr defaultColWidth="9.2037037037037" defaultRowHeight="14.4" outlineLevelCol="7"/>
  <cols>
    <col min="1" max="1" width="30.6018518518519" style="1" customWidth="1"/>
    <col min="2" max="2" width="14.1296296296296" style="1" customWidth="1"/>
    <col min="3" max="3" width="9.2037037037037" style="1" customWidth="1"/>
    <col min="4" max="4" width="17.6018518518519" style="1" customWidth="1"/>
    <col min="5" max="5" width="22.462962962963" style="18" customWidth="1"/>
    <col min="6" max="6" width="6" style="1" customWidth="1"/>
    <col min="7" max="7" width="8.12962962962963" style="1" customWidth="1"/>
    <col min="8" max="8" width="13.5277777777778" style="2" customWidth="1"/>
    <col min="9" max="16384" width="9.2037037037037" style="1"/>
  </cols>
  <sheetData>
    <row r="1" ht="25.05" customHeight="1" spans="1:8">
      <c r="A1" s="3" t="s">
        <v>0</v>
      </c>
      <c r="B1" s="3" t="s">
        <v>1</v>
      </c>
      <c r="C1" s="3" t="s">
        <v>2</v>
      </c>
      <c r="D1" s="3" t="s">
        <v>159</v>
      </c>
      <c r="E1" s="3" t="s">
        <v>160</v>
      </c>
      <c r="F1" s="3" t="s">
        <v>161</v>
      </c>
      <c r="G1" s="3" t="s">
        <v>162</v>
      </c>
      <c r="H1" s="3" t="s">
        <v>163</v>
      </c>
    </row>
    <row r="2" spans="1:8">
      <c r="A2" s="4" t="s">
        <v>90</v>
      </c>
      <c r="B2" s="4" t="s">
        <v>91</v>
      </c>
      <c r="C2" s="4"/>
      <c r="D2" s="3" t="s">
        <v>164</v>
      </c>
      <c r="E2" s="3"/>
      <c r="F2" s="3" t="s">
        <v>165</v>
      </c>
      <c r="G2" s="3"/>
      <c r="H2" s="8">
        <v>5.28</v>
      </c>
    </row>
    <row r="3" spans="1:8">
      <c r="A3" s="4" t="s">
        <v>90</v>
      </c>
      <c r="B3" s="4" t="s">
        <v>92</v>
      </c>
      <c r="C3" s="4"/>
      <c r="D3" s="3" t="s">
        <v>164</v>
      </c>
      <c r="E3" s="3"/>
      <c r="F3" s="3" t="s">
        <v>166</v>
      </c>
      <c r="G3" s="3"/>
      <c r="H3" s="8">
        <v>6</v>
      </c>
    </row>
    <row r="4" spans="1:8">
      <c r="A4" s="4" t="s">
        <v>90</v>
      </c>
      <c r="B4" s="4" t="s">
        <v>92</v>
      </c>
      <c r="C4" s="4"/>
      <c r="D4" s="3" t="s">
        <v>167</v>
      </c>
      <c r="E4" s="3"/>
      <c r="F4" s="3" t="s">
        <v>168</v>
      </c>
      <c r="G4" s="3"/>
      <c r="H4" s="8">
        <v>0.1</v>
      </c>
    </row>
    <row r="5" spans="1:8">
      <c r="A5" s="4" t="s">
        <v>90</v>
      </c>
      <c r="B5" s="4" t="s">
        <v>92</v>
      </c>
      <c r="C5" s="4"/>
      <c r="D5" s="3" t="s">
        <v>152</v>
      </c>
      <c r="E5" s="7" t="s">
        <v>169</v>
      </c>
      <c r="F5" s="3" t="s">
        <v>168</v>
      </c>
      <c r="G5" s="3"/>
      <c r="H5" s="8">
        <v>0.25</v>
      </c>
    </row>
    <row r="6" spans="1:8">
      <c r="A6" s="4" t="s">
        <v>90</v>
      </c>
      <c r="B6" s="4" t="s">
        <v>92</v>
      </c>
      <c r="C6" s="5"/>
      <c r="D6" s="5" t="s">
        <v>152</v>
      </c>
      <c r="E6" s="7" t="s">
        <v>169</v>
      </c>
      <c r="F6" s="5" t="s">
        <v>170</v>
      </c>
      <c r="G6" s="5"/>
      <c r="H6" s="9">
        <v>0.375</v>
      </c>
    </row>
    <row r="7" spans="1:8">
      <c r="A7" s="5" t="s">
        <v>6</v>
      </c>
      <c r="B7" s="4" t="s">
        <v>92</v>
      </c>
      <c r="C7" s="5"/>
      <c r="D7" s="5" t="s">
        <v>152</v>
      </c>
      <c r="E7" s="7" t="s">
        <v>171</v>
      </c>
      <c r="F7" s="5" t="s">
        <v>168</v>
      </c>
      <c r="G7" s="5"/>
      <c r="H7" s="9">
        <v>0.25</v>
      </c>
    </row>
    <row r="8" spans="1:8">
      <c r="A8" s="5" t="s">
        <v>6</v>
      </c>
      <c r="B8" s="4" t="s">
        <v>92</v>
      </c>
      <c r="C8" s="5"/>
      <c r="D8" s="5" t="s">
        <v>152</v>
      </c>
      <c r="E8" s="7" t="s">
        <v>172</v>
      </c>
      <c r="F8" s="5" t="s">
        <v>168</v>
      </c>
      <c r="G8" s="5"/>
      <c r="H8" s="9">
        <v>0.25</v>
      </c>
    </row>
    <row r="9" spans="1:8">
      <c r="A9" s="4" t="s">
        <v>90</v>
      </c>
      <c r="B9" s="4" t="s">
        <v>93</v>
      </c>
      <c r="C9" s="4"/>
      <c r="D9" s="3" t="s">
        <v>164</v>
      </c>
      <c r="E9" s="3"/>
      <c r="F9" s="3" t="s">
        <v>165</v>
      </c>
      <c r="G9" s="3"/>
      <c r="H9" s="8">
        <v>5.28</v>
      </c>
    </row>
    <row r="10" spans="1:8">
      <c r="A10" s="4" t="s">
        <v>90</v>
      </c>
      <c r="B10" s="4" t="s">
        <v>94</v>
      </c>
      <c r="C10" s="4"/>
      <c r="D10" s="3" t="s">
        <v>164</v>
      </c>
      <c r="E10" s="3"/>
      <c r="F10" s="3" t="s">
        <v>165</v>
      </c>
      <c r="G10" s="3"/>
      <c r="H10" s="8">
        <v>5.28</v>
      </c>
    </row>
    <row r="11" spans="1:8">
      <c r="A11" s="4" t="s">
        <v>90</v>
      </c>
      <c r="B11" s="4" t="s">
        <v>95</v>
      </c>
      <c r="C11" s="4"/>
      <c r="D11" s="3" t="s">
        <v>164</v>
      </c>
      <c r="E11" s="3"/>
      <c r="F11" s="3" t="s">
        <v>166</v>
      </c>
      <c r="G11" s="3"/>
      <c r="H11" s="8">
        <v>6</v>
      </c>
    </row>
    <row r="12" spans="1:8">
      <c r="A12" s="4" t="s">
        <v>90</v>
      </c>
      <c r="B12" s="4" t="s">
        <v>95</v>
      </c>
      <c r="C12" s="4"/>
      <c r="D12" s="3" t="s">
        <v>167</v>
      </c>
      <c r="E12" s="3"/>
      <c r="F12" s="3" t="s">
        <v>170</v>
      </c>
      <c r="G12" s="3"/>
      <c r="H12" s="8">
        <v>0.25</v>
      </c>
    </row>
    <row r="13" spans="1:8">
      <c r="A13" s="4" t="s">
        <v>90</v>
      </c>
      <c r="B13" s="4" t="s">
        <v>95</v>
      </c>
      <c r="C13" s="4"/>
      <c r="D13" s="3" t="s">
        <v>167</v>
      </c>
      <c r="E13" s="3"/>
      <c r="F13" s="3" t="s">
        <v>170</v>
      </c>
      <c r="G13" s="3"/>
      <c r="H13" s="8">
        <v>0.25</v>
      </c>
    </row>
    <row r="14" spans="1:8">
      <c r="A14" s="4" t="s">
        <v>90</v>
      </c>
      <c r="B14" s="4" t="s">
        <v>96</v>
      </c>
      <c r="C14" s="4"/>
      <c r="D14" s="3" t="s">
        <v>164</v>
      </c>
      <c r="E14" s="3"/>
      <c r="F14" s="3" t="s">
        <v>166</v>
      </c>
      <c r="G14" s="3"/>
      <c r="H14" s="8">
        <v>6</v>
      </c>
    </row>
    <row r="15" spans="1:8">
      <c r="A15" s="4" t="s">
        <v>90</v>
      </c>
      <c r="B15" s="4" t="s">
        <v>97</v>
      </c>
      <c r="C15" s="4"/>
      <c r="D15" s="3" t="s">
        <v>164</v>
      </c>
      <c r="E15" s="3"/>
      <c r="F15" s="3" t="s">
        <v>166</v>
      </c>
      <c r="G15" s="3"/>
      <c r="H15" s="8">
        <v>6</v>
      </c>
    </row>
    <row r="16" spans="1:8">
      <c r="A16" s="4" t="s">
        <v>6</v>
      </c>
      <c r="B16" s="4" t="s">
        <v>8</v>
      </c>
      <c r="C16" s="4"/>
      <c r="D16" s="3" t="s">
        <v>164</v>
      </c>
      <c r="E16" s="3"/>
      <c r="F16" s="3" t="s">
        <v>165</v>
      </c>
      <c r="G16" s="3"/>
      <c r="H16" s="8">
        <v>5.28</v>
      </c>
    </row>
    <row r="17" spans="1:8">
      <c r="A17" s="4" t="s">
        <v>6</v>
      </c>
      <c r="B17" s="4" t="s">
        <v>9</v>
      </c>
      <c r="C17" s="4"/>
      <c r="D17" s="3" t="s">
        <v>164</v>
      </c>
      <c r="E17" s="3"/>
      <c r="F17" s="3" t="s">
        <v>165</v>
      </c>
      <c r="G17" s="3"/>
      <c r="H17" s="8">
        <v>5.28</v>
      </c>
    </row>
    <row r="18" spans="1:8">
      <c r="A18" s="4" t="s">
        <v>6</v>
      </c>
      <c r="B18" s="4" t="s">
        <v>10</v>
      </c>
      <c r="C18" s="4"/>
      <c r="D18" s="3" t="s">
        <v>164</v>
      </c>
      <c r="E18" s="3"/>
      <c r="F18" s="3" t="s">
        <v>165</v>
      </c>
      <c r="G18" s="3"/>
      <c r="H18" s="8">
        <v>5.28</v>
      </c>
    </row>
    <row r="19" spans="1:8">
      <c r="A19" s="4" t="s">
        <v>6</v>
      </c>
      <c r="B19" s="4" t="s">
        <v>11</v>
      </c>
      <c r="C19" s="4"/>
      <c r="D19" s="3" t="s">
        <v>164</v>
      </c>
      <c r="E19" s="3"/>
      <c r="F19" s="3" t="s">
        <v>165</v>
      </c>
      <c r="G19" s="3"/>
      <c r="H19" s="8">
        <v>5.28</v>
      </c>
    </row>
    <row r="20" spans="1:8">
      <c r="A20" s="4" t="s">
        <v>6</v>
      </c>
      <c r="B20" s="4" t="s">
        <v>12</v>
      </c>
      <c r="C20" s="4"/>
      <c r="D20" s="3" t="s">
        <v>164</v>
      </c>
      <c r="E20" s="3"/>
      <c r="F20" s="3" t="s">
        <v>165</v>
      </c>
      <c r="G20" s="3"/>
      <c r="H20" s="8">
        <v>5.28</v>
      </c>
    </row>
    <row r="21" spans="1:8">
      <c r="A21" s="4" t="s">
        <v>6</v>
      </c>
      <c r="B21" s="4" t="s">
        <v>13</v>
      </c>
      <c r="C21" s="4"/>
      <c r="D21" s="3" t="s">
        <v>164</v>
      </c>
      <c r="E21" s="3"/>
      <c r="F21" s="3" t="s">
        <v>165</v>
      </c>
      <c r="G21" s="3"/>
      <c r="H21" s="8">
        <v>5.28</v>
      </c>
    </row>
    <row r="22" spans="1:8">
      <c r="A22" s="4" t="s">
        <v>6</v>
      </c>
      <c r="B22" s="4" t="s">
        <v>14</v>
      </c>
      <c r="C22" s="4"/>
      <c r="D22" s="3" t="s">
        <v>164</v>
      </c>
      <c r="E22" s="3"/>
      <c r="F22" s="3" t="s">
        <v>166</v>
      </c>
      <c r="G22" s="3"/>
      <c r="H22" s="8">
        <v>6</v>
      </c>
    </row>
    <row r="23" spans="1:8">
      <c r="A23" s="4" t="s">
        <v>90</v>
      </c>
      <c r="B23" s="4" t="s">
        <v>98</v>
      </c>
      <c r="C23" s="4"/>
      <c r="D23" s="3" t="s">
        <v>164</v>
      </c>
      <c r="E23" s="3"/>
      <c r="F23" s="3" t="s">
        <v>166</v>
      </c>
      <c r="G23" s="3"/>
      <c r="H23" s="8">
        <v>6</v>
      </c>
    </row>
    <row r="24" spans="1:8">
      <c r="A24" s="4" t="s">
        <v>90</v>
      </c>
      <c r="B24" s="4" t="s">
        <v>98</v>
      </c>
      <c r="C24" s="4"/>
      <c r="D24" s="3" t="s">
        <v>167</v>
      </c>
      <c r="E24" s="3"/>
      <c r="F24" s="3" t="s">
        <v>168</v>
      </c>
      <c r="G24" s="3"/>
      <c r="H24" s="8">
        <v>0.1</v>
      </c>
    </row>
    <row r="25" spans="1:8">
      <c r="A25" s="4" t="s">
        <v>173</v>
      </c>
      <c r="B25" s="4" t="s">
        <v>51</v>
      </c>
      <c r="C25" s="4"/>
      <c r="D25" s="3" t="s">
        <v>164</v>
      </c>
      <c r="E25" s="3"/>
      <c r="F25" s="3" t="s">
        <v>165</v>
      </c>
      <c r="G25" s="3"/>
      <c r="H25" s="8">
        <v>5.28</v>
      </c>
    </row>
    <row r="26" spans="1:8">
      <c r="A26" s="4" t="s">
        <v>174</v>
      </c>
      <c r="B26" s="4" t="s">
        <v>52</v>
      </c>
      <c r="C26" s="4"/>
      <c r="D26" s="3" t="s">
        <v>164</v>
      </c>
      <c r="E26" s="3"/>
      <c r="F26" s="3" t="s">
        <v>165</v>
      </c>
      <c r="G26" s="3"/>
      <c r="H26" s="8">
        <v>5.28</v>
      </c>
    </row>
    <row r="27" spans="1:8">
      <c r="A27" s="4" t="s">
        <v>175</v>
      </c>
      <c r="B27" s="4" t="s">
        <v>53</v>
      </c>
      <c r="C27" s="4"/>
      <c r="D27" s="3" t="s">
        <v>164</v>
      </c>
      <c r="E27" s="3"/>
      <c r="F27" s="3" t="s">
        <v>165</v>
      </c>
      <c r="G27" s="3"/>
      <c r="H27" s="8">
        <v>5.28</v>
      </c>
    </row>
    <row r="28" spans="1:8">
      <c r="A28" s="4" t="s">
        <v>176</v>
      </c>
      <c r="B28" s="4" t="s">
        <v>54</v>
      </c>
      <c r="C28" s="4"/>
      <c r="D28" s="3" t="s">
        <v>164</v>
      </c>
      <c r="E28" s="3"/>
      <c r="F28" s="3" t="s">
        <v>166</v>
      </c>
      <c r="G28" s="3"/>
      <c r="H28" s="8">
        <v>6</v>
      </c>
    </row>
    <row r="29" spans="1:8">
      <c r="A29" s="4" t="s">
        <v>6</v>
      </c>
      <c r="B29" s="4" t="s">
        <v>15</v>
      </c>
      <c r="C29" s="4"/>
      <c r="D29" s="3" t="s">
        <v>164</v>
      </c>
      <c r="E29" s="3"/>
      <c r="F29" s="3" t="s">
        <v>165</v>
      </c>
      <c r="G29" s="3"/>
      <c r="H29" s="8">
        <v>5.28</v>
      </c>
    </row>
    <row r="30" spans="1:8">
      <c r="A30" s="4" t="s">
        <v>90</v>
      </c>
      <c r="B30" s="4" t="s">
        <v>99</v>
      </c>
      <c r="C30" s="4"/>
      <c r="D30" s="3" t="s">
        <v>164</v>
      </c>
      <c r="E30" s="3"/>
      <c r="F30" s="3" t="s">
        <v>165</v>
      </c>
      <c r="G30" s="3"/>
      <c r="H30" s="8">
        <v>5.28</v>
      </c>
    </row>
    <row r="31" spans="1:8">
      <c r="A31" s="4" t="s">
        <v>90</v>
      </c>
      <c r="B31" s="4" t="s">
        <v>100</v>
      </c>
      <c r="C31" s="4"/>
      <c r="D31" s="3" t="s">
        <v>164</v>
      </c>
      <c r="E31" s="3"/>
      <c r="F31" s="3" t="s">
        <v>165</v>
      </c>
      <c r="G31" s="3"/>
      <c r="H31" s="8">
        <v>5.28</v>
      </c>
    </row>
    <row r="32" spans="1:8">
      <c r="A32" s="4" t="s">
        <v>177</v>
      </c>
      <c r="B32" s="4" t="s">
        <v>55</v>
      </c>
      <c r="C32" s="4"/>
      <c r="D32" s="3" t="s">
        <v>164</v>
      </c>
      <c r="E32" s="3"/>
      <c r="F32" s="3" t="s">
        <v>166</v>
      </c>
      <c r="G32" s="3"/>
      <c r="H32" s="8">
        <v>6</v>
      </c>
    </row>
    <row r="33" spans="1:8">
      <c r="A33" s="4" t="s">
        <v>90</v>
      </c>
      <c r="B33" s="4" t="s">
        <v>101</v>
      </c>
      <c r="C33" s="4"/>
      <c r="D33" s="3" t="s">
        <v>164</v>
      </c>
      <c r="E33" s="3"/>
      <c r="F33" s="3" t="s">
        <v>166</v>
      </c>
      <c r="G33" s="3"/>
      <c r="H33" s="8">
        <v>6</v>
      </c>
    </row>
    <row r="34" spans="1:8">
      <c r="A34" s="4" t="s">
        <v>90</v>
      </c>
      <c r="B34" s="4" t="s">
        <v>102</v>
      </c>
      <c r="C34" s="4"/>
      <c r="D34" s="3" t="s">
        <v>164</v>
      </c>
      <c r="E34" s="3"/>
      <c r="F34" s="3" t="s">
        <v>165</v>
      </c>
      <c r="G34" s="3"/>
      <c r="H34" s="8">
        <v>5.28</v>
      </c>
    </row>
    <row r="35" spans="1:8">
      <c r="A35" s="4" t="s">
        <v>6</v>
      </c>
      <c r="B35" s="4" t="s">
        <v>16</v>
      </c>
      <c r="C35" s="4"/>
      <c r="D35" s="3" t="s">
        <v>164</v>
      </c>
      <c r="E35" s="3"/>
      <c r="F35" s="3" t="s">
        <v>165</v>
      </c>
      <c r="G35" s="3"/>
      <c r="H35" s="8">
        <v>5.28</v>
      </c>
    </row>
    <row r="36" spans="1:8">
      <c r="A36" s="4" t="s">
        <v>6</v>
      </c>
      <c r="B36" s="41" t="s">
        <v>17</v>
      </c>
      <c r="C36" s="4"/>
      <c r="D36" s="3" t="s">
        <v>164</v>
      </c>
      <c r="E36" s="3"/>
      <c r="F36" s="3" t="s">
        <v>165</v>
      </c>
      <c r="G36" s="3"/>
      <c r="H36" s="8">
        <v>5.28</v>
      </c>
    </row>
    <row r="37" spans="1:8">
      <c r="A37" s="4" t="s">
        <v>6</v>
      </c>
      <c r="B37" s="4" t="s">
        <v>18</v>
      </c>
      <c r="C37" s="4"/>
      <c r="D37" s="3" t="s">
        <v>164</v>
      </c>
      <c r="E37" s="3"/>
      <c r="F37" s="3" t="s">
        <v>166</v>
      </c>
      <c r="G37" s="3"/>
      <c r="H37" s="8">
        <v>6</v>
      </c>
    </row>
    <row r="38" spans="1:8">
      <c r="A38" s="4" t="s">
        <v>6</v>
      </c>
      <c r="B38" s="4" t="s">
        <v>19</v>
      </c>
      <c r="C38" s="4"/>
      <c r="D38" s="3" t="s">
        <v>164</v>
      </c>
      <c r="E38" s="3"/>
      <c r="F38" s="3" t="s">
        <v>165</v>
      </c>
      <c r="G38" s="3"/>
      <c r="H38" s="8">
        <v>5.28</v>
      </c>
    </row>
    <row r="39" spans="1:8">
      <c r="A39" s="4" t="s">
        <v>6</v>
      </c>
      <c r="B39" s="4" t="s">
        <v>20</v>
      </c>
      <c r="C39" s="4"/>
      <c r="D39" s="3" t="s">
        <v>164</v>
      </c>
      <c r="E39" s="3"/>
      <c r="F39" s="3" t="s">
        <v>165</v>
      </c>
      <c r="G39" s="3"/>
      <c r="H39" s="8">
        <v>5.28</v>
      </c>
    </row>
    <row r="40" spans="1:8">
      <c r="A40" s="4" t="s">
        <v>6</v>
      </c>
      <c r="B40" s="4" t="s">
        <v>21</v>
      </c>
      <c r="C40" s="4"/>
      <c r="D40" s="3" t="s">
        <v>164</v>
      </c>
      <c r="E40" s="3"/>
      <c r="F40" s="3" t="s">
        <v>166</v>
      </c>
      <c r="G40" s="3"/>
      <c r="H40" s="8">
        <v>6</v>
      </c>
    </row>
    <row r="41" spans="1:8">
      <c r="A41" s="4" t="s">
        <v>6</v>
      </c>
      <c r="B41" s="4" t="s">
        <v>22</v>
      </c>
      <c r="C41" s="4"/>
      <c r="D41" s="3" t="s">
        <v>164</v>
      </c>
      <c r="E41" s="3"/>
      <c r="F41" s="3" t="s">
        <v>165</v>
      </c>
      <c r="G41" s="3"/>
      <c r="H41" s="8">
        <v>5.28</v>
      </c>
    </row>
    <row r="42" spans="1:8">
      <c r="A42" s="4" t="s">
        <v>90</v>
      </c>
      <c r="B42" s="4" t="s">
        <v>103</v>
      </c>
      <c r="C42" s="4"/>
      <c r="D42" s="3" t="s">
        <v>164</v>
      </c>
      <c r="E42" s="3"/>
      <c r="F42" s="3" t="s">
        <v>166</v>
      </c>
      <c r="G42" s="3"/>
      <c r="H42" s="8">
        <v>6</v>
      </c>
    </row>
    <row r="43" spans="1:8">
      <c r="A43" s="4" t="s">
        <v>90</v>
      </c>
      <c r="B43" s="4" t="s">
        <v>104</v>
      </c>
      <c r="C43" s="4"/>
      <c r="D43" s="3" t="s">
        <v>164</v>
      </c>
      <c r="E43" s="3"/>
      <c r="F43" s="3" t="s">
        <v>165</v>
      </c>
      <c r="G43" s="3"/>
      <c r="H43" s="8">
        <v>5.28</v>
      </c>
    </row>
    <row r="44" spans="1:8">
      <c r="A44" s="4" t="s">
        <v>50</v>
      </c>
      <c r="B44" s="4" t="s">
        <v>56</v>
      </c>
      <c r="C44" s="4"/>
      <c r="D44" s="3" t="s">
        <v>164</v>
      </c>
      <c r="E44" s="3"/>
      <c r="F44" s="3" t="s">
        <v>165</v>
      </c>
      <c r="G44" s="3"/>
      <c r="H44" s="8">
        <v>5.28</v>
      </c>
    </row>
    <row r="45" spans="1:8">
      <c r="A45" s="4" t="s">
        <v>6</v>
      </c>
      <c r="B45" s="4" t="s">
        <v>23</v>
      </c>
      <c r="C45" s="4"/>
      <c r="D45" s="3" t="s">
        <v>164</v>
      </c>
      <c r="E45" s="3"/>
      <c r="F45" s="3" t="s">
        <v>166</v>
      </c>
      <c r="G45" s="3"/>
      <c r="H45" s="8">
        <v>6</v>
      </c>
    </row>
    <row r="46" spans="1:8">
      <c r="A46" s="4" t="s">
        <v>6</v>
      </c>
      <c r="B46" s="4" t="s">
        <v>23</v>
      </c>
      <c r="C46" s="4"/>
      <c r="D46" s="3" t="s">
        <v>167</v>
      </c>
      <c r="E46" s="3"/>
      <c r="F46" s="3" t="s">
        <v>168</v>
      </c>
      <c r="G46" s="3"/>
      <c r="H46" s="8">
        <v>0.1</v>
      </c>
    </row>
    <row r="47" spans="1:8">
      <c r="A47" s="4" t="s">
        <v>50</v>
      </c>
      <c r="B47" s="5" t="s">
        <v>23</v>
      </c>
      <c r="C47" s="5"/>
      <c r="D47" s="5" t="s">
        <v>152</v>
      </c>
      <c r="E47" s="7" t="s">
        <v>178</v>
      </c>
      <c r="F47" s="5" t="s">
        <v>168</v>
      </c>
      <c r="G47" s="5"/>
      <c r="H47" s="9">
        <v>0.25</v>
      </c>
    </row>
    <row r="48" spans="1:8">
      <c r="A48" s="4" t="s">
        <v>90</v>
      </c>
      <c r="B48" s="5" t="s">
        <v>23</v>
      </c>
      <c r="C48" s="5"/>
      <c r="D48" s="5" t="s">
        <v>152</v>
      </c>
      <c r="E48" s="7" t="s">
        <v>179</v>
      </c>
      <c r="F48" s="5" t="s">
        <v>168</v>
      </c>
      <c r="G48" s="5"/>
      <c r="H48" s="9">
        <v>0.25</v>
      </c>
    </row>
    <row r="49" spans="1:8">
      <c r="A49" s="4" t="s">
        <v>6</v>
      </c>
      <c r="B49" s="4" t="s">
        <v>23</v>
      </c>
      <c r="C49" s="3"/>
      <c r="D49" s="3" t="s">
        <v>167</v>
      </c>
      <c r="E49" s="3" t="s">
        <v>180</v>
      </c>
      <c r="F49" s="3" t="s">
        <v>168</v>
      </c>
      <c r="G49" s="3"/>
      <c r="H49" s="8">
        <v>0.1</v>
      </c>
    </row>
    <row r="50" spans="1:8">
      <c r="A50" s="4" t="s">
        <v>6</v>
      </c>
      <c r="B50" s="4" t="s">
        <v>24</v>
      </c>
      <c r="C50" s="4"/>
      <c r="D50" s="3" t="s">
        <v>164</v>
      </c>
      <c r="E50" s="3"/>
      <c r="F50" s="3" t="s">
        <v>165</v>
      </c>
      <c r="G50" s="3"/>
      <c r="H50" s="8">
        <v>5.28</v>
      </c>
    </row>
    <row r="51" spans="1:8">
      <c r="A51" s="4" t="s">
        <v>6</v>
      </c>
      <c r="B51" s="4" t="s">
        <v>25</v>
      </c>
      <c r="C51" s="4"/>
      <c r="D51" s="3" t="s">
        <v>164</v>
      </c>
      <c r="E51" s="3"/>
      <c r="F51" s="3" t="s">
        <v>165</v>
      </c>
      <c r="G51" s="3"/>
      <c r="H51" s="8">
        <v>5.28</v>
      </c>
    </row>
    <row r="52" spans="1:8">
      <c r="A52" s="4" t="s">
        <v>6</v>
      </c>
      <c r="B52" s="4" t="s">
        <v>26</v>
      </c>
      <c r="C52" s="4"/>
      <c r="D52" s="3" t="s">
        <v>164</v>
      </c>
      <c r="E52" s="3"/>
      <c r="F52" s="3" t="s">
        <v>166</v>
      </c>
      <c r="G52" s="3"/>
      <c r="H52" s="8">
        <v>6</v>
      </c>
    </row>
    <row r="53" spans="1:8">
      <c r="A53" s="4" t="s">
        <v>50</v>
      </c>
      <c r="B53" s="4" t="s">
        <v>57</v>
      </c>
      <c r="C53" s="4"/>
      <c r="D53" s="3" t="s">
        <v>164</v>
      </c>
      <c r="E53" s="3"/>
      <c r="F53" s="3" t="s">
        <v>165</v>
      </c>
      <c r="G53" s="3"/>
      <c r="H53" s="8">
        <v>5.28</v>
      </c>
    </row>
    <row r="54" spans="1:8">
      <c r="A54" s="4" t="s">
        <v>6</v>
      </c>
      <c r="B54" s="4" t="s">
        <v>27</v>
      </c>
      <c r="C54" s="4"/>
      <c r="D54" s="3" t="s">
        <v>164</v>
      </c>
      <c r="E54" s="3"/>
      <c r="F54" s="3" t="s">
        <v>165</v>
      </c>
      <c r="G54" s="3"/>
      <c r="H54" s="8">
        <v>5.28</v>
      </c>
    </row>
    <row r="55" spans="1:8">
      <c r="A55" s="4" t="s">
        <v>50</v>
      </c>
      <c r="B55" s="4" t="s">
        <v>58</v>
      </c>
      <c r="C55" s="4"/>
      <c r="D55" s="3" t="s">
        <v>164</v>
      </c>
      <c r="E55" s="3"/>
      <c r="F55" s="3" t="s">
        <v>165</v>
      </c>
      <c r="G55" s="3"/>
      <c r="H55" s="8">
        <v>5.28</v>
      </c>
    </row>
    <row r="56" spans="1:8">
      <c r="A56" s="4" t="s">
        <v>50</v>
      </c>
      <c r="B56" s="4" t="s">
        <v>59</v>
      </c>
      <c r="C56" s="4"/>
      <c r="D56" s="3" t="s">
        <v>164</v>
      </c>
      <c r="E56" s="3"/>
      <c r="F56" s="3" t="s">
        <v>165</v>
      </c>
      <c r="G56" s="3"/>
      <c r="H56" s="8">
        <v>5.28</v>
      </c>
    </row>
    <row r="57" spans="1:8">
      <c r="A57" s="4" t="s">
        <v>6</v>
      </c>
      <c r="B57" s="4" t="s">
        <v>28</v>
      </c>
      <c r="C57" s="4"/>
      <c r="D57" s="3" t="s">
        <v>164</v>
      </c>
      <c r="E57" s="3"/>
      <c r="F57" s="3" t="s">
        <v>165</v>
      </c>
      <c r="G57" s="3"/>
      <c r="H57" s="8">
        <v>5.28</v>
      </c>
    </row>
    <row r="58" spans="1:8">
      <c r="A58" s="4" t="s">
        <v>6</v>
      </c>
      <c r="B58" s="4" t="s">
        <v>29</v>
      </c>
      <c r="C58" s="4"/>
      <c r="D58" s="3" t="s">
        <v>164</v>
      </c>
      <c r="E58" s="3"/>
      <c r="F58" s="3" t="s">
        <v>165</v>
      </c>
      <c r="G58" s="3"/>
      <c r="H58" s="8">
        <v>5.28</v>
      </c>
    </row>
    <row r="59" spans="1:8">
      <c r="A59" s="4" t="s">
        <v>6</v>
      </c>
      <c r="B59" s="4" t="s">
        <v>30</v>
      </c>
      <c r="C59" s="4"/>
      <c r="D59" s="3" t="s">
        <v>164</v>
      </c>
      <c r="E59" s="3"/>
      <c r="F59" s="3" t="s">
        <v>166</v>
      </c>
      <c r="G59" s="3"/>
      <c r="H59" s="8">
        <v>6</v>
      </c>
    </row>
    <row r="60" spans="1:8">
      <c r="A60" s="4" t="s">
        <v>6</v>
      </c>
      <c r="B60" s="4" t="s">
        <v>30</v>
      </c>
      <c r="C60" s="4"/>
      <c r="D60" s="3" t="s">
        <v>167</v>
      </c>
      <c r="E60" s="3"/>
      <c r="F60" s="3" t="s">
        <v>168</v>
      </c>
      <c r="G60" s="3"/>
      <c r="H60" s="8">
        <v>0.1</v>
      </c>
    </row>
    <row r="61" spans="1:8">
      <c r="A61" s="4" t="s">
        <v>6</v>
      </c>
      <c r="B61" s="4" t="s">
        <v>31</v>
      </c>
      <c r="C61" s="4"/>
      <c r="D61" s="3" t="s">
        <v>164</v>
      </c>
      <c r="E61" s="3"/>
      <c r="F61" s="3" t="s">
        <v>165</v>
      </c>
      <c r="G61" s="3"/>
      <c r="H61" s="8">
        <v>5.28</v>
      </c>
    </row>
    <row r="62" spans="1:8">
      <c r="A62" s="4" t="s">
        <v>50</v>
      </c>
      <c r="B62" s="4" t="s">
        <v>60</v>
      </c>
      <c r="C62" s="4"/>
      <c r="D62" s="3" t="s">
        <v>164</v>
      </c>
      <c r="E62" s="3"/>
      <c r="F62" s="3" t="s">
        <v>165</v>
      </c>
      <c r="G62" s="3"/>
      <c r="H62" s="8">
        <v>5.28</v>
      </c>
    </row>
    <row r="63" spans="1:8">
      <c r="A63" s="4" t="s">
        <v>50</v>
      </c>
      <c r="B63" s="4" t="s">
        <v>61</v>
      </c>
      <c r="C63" s="4"/>
      <c r="D63" s="3" t="s">
        <v>164</v>
      </c>
      <c r="E63" s="3"/>
      <c r="F63" s="3" t="s">
        <v>165</v>
      </c>
      <c r="G63" s="3"/>
      <c r="H63" s="8">
        <v>5.28</v>
      </c>
    </row>
    <row r="64" spans="1:8">
      <c r="A64" s="4" t="s">
        <v>6</v>
      </c>
      <c r="B64" s="4" t="s">
        <v>32</v>
      </c>
      <c r="C64" s="4"/>
      <c r="D64" s="3" t="s">
        <v>164</v>
      </c>
      <c r="E64" s="3"/>
      <c r="F64" s="3" t="s">
        <v>165</v>
      </c>
      <c r="G64" s="3"/>
      <c r="H64" s="8">
        <v>5.28</v>
      </c>
    </row>
    <row r="65" spans="1:8">
      <c r="A65" s="4" t="s">
        <v>6</v>
      </c>
      <c r="B65" s="4" t="s">
        <v>33</v>
      </c>
      <c r="C65" s="4"/>
      <c r="D65" s="3" t="s">
        <v>164</v>
      </c>
      <c r="E65" s="3"/>
      <c r="F65" s="3" t="s">
        <v>165</v>
      </c>
      <c r="G65" s="3"/>
      <c r="H65" s="8">
        <v>5.28</v>
      </c>
    </row>
    <row r="66" spans="1:8">
      <c r="A66" s="4" t="s">
        <v>50</v>
      </c>
      <c r="B66" s="4" t="s">
        <v>62</v>
      </c>
      <c r="C66" s="4"/>
      <c r="D66" s="3" t="s">
        <v>164</v>
      </c>
      <c r="E66" s="3"/>
      <c r="F66" s="3" t="s">
        <v>166</v>
      </c>
      <c r="G66" s="3"/>
      <c r="H66" s="8">
        <v>6</v>
      </c>
    </row>
    <row r="67" spans="1:8">
      <c r="A67" s="4" t="s">
        <v>50</v>
      </c>
      <c r="B67" s="4" t="s">
        <v>63</v>
      </c>
      <c r="C67" s="4"/>
      <c r="D67" s="3" t="s">
        <v>164</v>
      </c>
      <c r="E67" s="3"/>
      <c r="F67" s="3" t="s">
        <v>165</v>
      </c>
      <c r="G67" s="3"/>
      <c r="H67" s="8">
        <v>5.28</v>
      </c>
    </row>
    <row r="68" spans="1:8">
      <c r="A68" s="4" t="s">
        <v>50</v>
      </c>
      <c r="B68" s="4" t="s">
        <v>64</v>
      </c>
      <c r="C68" s="4"/>
      <c r="D68" s="3" t="s">
        <v>164</v>
      </c>
      <c r="E68" s="3"/>
      <c r="F68" s="3" t="s">
        <v>165</v>
      </c>
      <c r="G68" s="3"/>
      <c r="H68" s="8">
        <v>5.28</v>
      </c>
    </row>
    <row r="69" spans="1:8">
      <c r="A69" s="4" t="s">
        <v>6</v>
      </c>
      <c r="B69" s="4" t="s">
        <v>34</v>
      </c>
      <c r="C69" s="4"/>
      <c r="D69" s="3" t="s">
        <v>164</v>
      </c>
      <c r="E69" s="3"/>
      <c r="F69" s="3" t="s">
        <v>166</v>
      </c>
      <c r="G69" s="3"/>
      <c r="H69" s="8">
        <v>6</v>
      </c>
    </row>
    <row r="70" spans="1:8">
      <c r="A70" s="4" t="s">
        <v>6</v>
      </c>
      <c r="B70" s="4" t="s">
        <v>35</v>
      </c>
      <c r="C70" s="4"/>
      <c r="D70" s="3" t="s">
        <v>164</v>
      </c>
      <c r="E70" s="3"/>
      <c r="F70" s="3" t="s">
        <v>166</v>
      </c>
      <c r="G70" s="3"/>
      <c r="H70" s="8">
        <v>6</v>
      </c>
    </row>
    <row r="71" spans="1:8">
      <c r="A71" s="4" t="s">
        <v>181</v>
      </c>
      <c r="B71" s="5" t="s">
        <v>35</v>
      </c>
      <c r="C71" s="3"/>
      <c r="D71" s="5" t="s">
        <v>152</v>
      </c>
      <c r="E71" s="7" t="s">
        <v>179</v>
      </c>
      <c r="F71" s="5" t="s">
        <v>168</v>
      </c>
      <c r="G71" s="5"/>
      <c r="H71" s="9">
        <v>0.25</v>
      </c>
    </row>
    <row r="72" spans="1:8">
      <c r="A72" s="4" t="s">
        <v>50</v>
      </c>
      <c r="B72" s="4" t="s">
        <v>65</v>
      </c>
      <c r="C72" s="4"/>
      <c r="D72" s="3" t="s">
        <v>164</v>
      </c>
      <c r="E72" s="3"/>
      <c r="F72" s="3" t="s">
        <v>165</v>
      </c>
      <c r="G72" s="3"/>
      <c r="H72" s="8">
        <v>5.28</v>
      </c>
    </row>
    <row r="73" spans="1:8">
      <c r="A73" s="4" t="s">
        <v>6</v>
      </c>
      <c r="B73" s="4" t="s">
        <v>36</v>
      </c>
      <c r="C73" s="4"/>
      <c r="D73" s="3" t="s">
        <v>164</v>
      </c>
      <c r="E73" s="3"/>
      <c r="F73" s="3" t="s">
        <v>165</v>
      </c>
      <c r="G73" s="3"/>
      <c r="H73" s="8">
        <v>5.28</v>
      </c>
    </row>
    <row r="74" spans="1:8">
      <c r="A74" s="4" t="s">
        <v>6</v>
      </c>
      <c r="B74" s="4" t="s">
        <v>37</v>
      </c>
      <c r="C74" s="4"/>
      <c r="D74" s="3" t="s">
        <v>164</v>
      </c>
      <c r="E74" s="3"/>
      <c r="F74" s="3" t="s">
        <v>165</v>
      </c>
      <c r="G74" s="3"/>
      <c r="H74" s="8">
        <v>5.28</v>
      </c>
    </row>
    <row r="75" spans="1:8">
      <c r="A75" s="4" t="s">
        <v>6</v>
      </c>
      <c r="B75" s="4" t="s">
        <v>38</v>
      </c>
      <c r="C75" s="4"/>
      <c r="D75" s="3" t="s">
        <v>164</v>
      </c>
      <c r="E75" s="3"/>
      <c r="F75" s="3" t="s">
        <v>166</v>
      </c>
      <c r="G75" s="3"/>
      <c r="H75" s="8">
        <v>6</v>
      </c>
    </row>
    <row r="76" spans="1:8">
      <c r="A76" s="4" t="s">
        <v>6</v>
      </c>
      <c r="B76" s="4" t="s">
        <v>39</v>
      </c>
      <c r="C76" s="4"/>
      <c r="D76" s="3" t="s">
        <v>164</v>
      </c>
      <c r="E76" s="3"/>
      <c r="F76" s="3" t="s">
        <v>165</v>
      </c>
      <c r="G76" s="3"/>
      <c r="H76" s="8">
        <v>5.28</v>
      </c>
    </row>
    <row r="77" spans="1:8">
      <c r="A77" s="4" t="s">
        <v>90</v>
      </c>
      <c r="B77" s="4" t="s">
        <v>105</v>
      </c>
      <c r="C77" s="4"/>
      <c r="D77" s="3" t="s">
        <v>164</v>
      </c>
      <c r="E77" s="3"/>
      <c r="F77" s="3" t="s">
        <v>165</v>
      </c>
      <c r="G77" s="3"/>
      <c r="H77" s="8">
        <v>5.28</v>
      </c>
    </row>
    <row r="78" spans="1:8">
      <c r="A78" s="4" t="s">
        <v>50</v>
      </c>
      <c r="B78" s="4" t="s">
        <v>66</v>
      </c>
      <c r="C78" s="4"/>
      <c r="D78" s="3" t="s">
        <v>164</v>
      </c>
      <c r="E78" s="3"/>
      <c r="F78" s="3" t="s">
        <v>166</v>
      </c>
      <c r="G78" s="3"/>
      <c r="H78" s="8">
        <v>6</v>
      </c>
    </row>
    <row r="79" spans="1:8">
      <c r="A79" s="4" t="s">
        <v>6</v>
      </c>
      <c r="B79" s="41" t="s">
        <v>7</v>
      </c>
      <c r="C79" s="4"/>
      <c r="D79" s="3" t="s">
        <v>164</v>
      </c>
      <c r="E79" s="3"/>
      <c r="F79" s="3" t="s">
        <v>165</v>
      </c>
      <c r="G79" s="3"/>
      <c r="H79" s="8">
        <v>5.28</v>
      </c>
    </row>
    <row r="80" spans="1:8">
      <c r="A80" s="4" t="s">
        <v>6</v>
      </c>
      <c r="B80" s="4" t="s">
        <v>40</v>
      </c>
      <c r="C80" s="4"/>
      <c r="D80" s="3" t="s">
        <v>164</v>
      </c>
      <c r="E80" s="3"/>
      <c r="F80" s="3" t="s">
        <v>165</v>
      </c>
      <c r="G80" s="3"/>
      <c r="H80" s="8">
        <v>5.28</v>
      </c>
    </row>
    <row r="81" spans="1:8">
      <c r="A81" s="4" t="s">
        <v>6</v>
      </c>
      <c r="B81" s="4" t="s">
        <v>41</v>
      </c>
      <c r="C81" s="4"/>
      <c r="D81" s="3" t="s">
        <v>164</v>
      </c>
      <c r="E81" s="3"/>
      <c r="F81" s="3" t="s">
        <v>165</v>
      </c>
      <c r="G81" s="3"/>
      <c r="H81" s="8">
        <v>5.28</v>
      </c>
    </row>
    <row r="82" spans="1:8">
      <c r="A82" s="4" t="s">
        <v>6</v>
      </c>
      <c r="B82" s="4" t="s">
        <v>42</v>
      </c>
      <c r="C82" s="4"/>
      <c r="D82" s="3" t="s">
        <v>164</v>
      </c>
      <c r="E82" s="3"/>
      <c r="F82" s="3" t="s">
        <v>166</v>
      </c>
      <c r="G82" s="3"/>
      <c r="H82" s="8">
        <v>6</v>
      </c>
    </row>
    <row r="83" spans="1:8">
      <c r="A83" s="4" t="s">
        <v>50</v>
      </c>
      <c r="B83" s="4" t="s">
        <v>67</v>
      </c>
      <c r="C83" s="4"/>
      <c r="D83" s="3" t="s">
        <v>164</v>
      </c>
      <c r="E83" s="3"/>
      <c r="F83" s="3" t="s">
        <v>166</v>
      </c>
      <c r="G83" s="3"/>
      <c r="H83" s="8">
        <v>6</v>
      </c>
    </row>
    <row r="84" spans="1:8">
      <c r="A84" s="4" t="s">
        <v>6</v>
      </c>
      <c r="B84" s="4" t="s">
        <v>43</v>
      </c>
      <c r="C84" s="4"/>
      <c r="D84" s="3" t="s">
        <v>164</v>
      </c>
      <c r="E84" s="3"/>
      <c r="F84" s="3" t="s">
        <v>166</v>
      </c>
      <c r="G84" s="3"/>
      <c r="H84" s="8">
        <v>6</v>
      </c>
    </row>
    <row r="85" spans="1:8">
      <c r="A85" s="4" t="s">
        <v>182</v>
      </c>
      <c r="B85" s="5" t="s">
        <v>43</v>
      </c>
      <c r="C85" s="5"/>
      <c r="D85" s="5" t="s">
        <v>152</v>
      </c>
      <c r="E85" s="7" t="s">
        <v>179</v>
      </c>
      <c r="F85" s="5" t="s">
        <v>168</v>
      </c>
      <c r="G85" s="5"/>
      <c r="H85" s="9">
        <v>0.25</v>
      </c>
    </row>
    <row r="86" spans="1:8">
      <c r="A86" s="5" t="s">
        <v>6</v>
      </c>
      <c r="B86" s="5" t="s">
        <v>43</v>
      </c>
      <c r="C86" s="5"/>
      <c r="D86" s="5" t="s">
        <v>152</v>
      </c>
      <c r="E86" s="7" t="s">
        <v>169</v>
      </c>
      <c r="F86" s="5" t="s">
        <v>168</v>
      </c>
      <c r="G86" s="5"/>
      <c r="H86" s="9">
        <v>0.25</v>
      </c>
    </row>
    <row r="87" spans="1:8">
      <c r="A87" s="5" t="s">
        <v>6</v>
      </c>
      <c r="B87" s="5" t="s">
        <v>43</v>
      </c>
      <c r="C87" s="5"/>
      <c r="D87" s="5" t="s">
        <v>152</v>
      </c>
      <c r="E87" s="7" t="s">
        <v>169</v>
      </c>
      <c r="F87" s="5" t="s">
        <v>170</v>
      </c>
      <c r="G87" s="5"/>
      <c r="H87" s="9">
        <v>0.375</v>
      </c>
    </row>
    <row r="88" spans="1:8">
      <c r="A88" s="5" t="s">
        <v>6</v>
      </c>
      <c r="B88" s="5" t="s">
        <v>43</v>
      </c>
      <c r="C88" s="5"/>
      <c r="D88" s="5" t="s">
        <v>152</v>
      </c>
      <c r="E88" s="7" t="s">
        <v>171</v>
      </c>
      <c r="F88" s="5" t="s">
        <v>168</v>
      </c>
      <c r="G88" s="5"/>
      <c r="H88" s="9">
        <v>0.25</v>
      </c>
    </row>
    <row r="89" spans="1:8">
      <c r="A89" s="4" t="s">
        <v>6</v>
      </c>
      <c r="B89" s="4" t="s">
        <v>44</v>
      </c>
      <c r="C89" s="4"/>
      <c r="D89" s="3" t="s">
        <v>164</v>
      </c>
      <c r="E89" s="3"/>
      <c r="F89" s="3" t="s">
        <v>165</v>
      </c>
      <c r="G89" s="3"/>
      <c r="H89" s="8">
        <v>5.28</v>
      </c>
    </row>
    <row r="90" spans="1:8">
      <c r="A90" s="4" t="s">
        <v>6</v>
      </c>
      <c r="B90" s="4" t="s">
        <v>45</v>
      </c>
      <c r="C90" s="4"/>
      <c r="D90" s="3" t="s">
        <v>164</v>
      </c>
      <c r="E90" s="3"/>
      <c r="F90" s="3" t="s">
        <v>166</v>
      </c>
      <c r="G90" s="3"/>
      <c r="H90" s="8">
        <v>6</v>
      </c>
    </row>
    <row r="91" spans="1:8">
      <c r="A91" s="4" t="s">
        <v>50</v>
      </c>
      <c r="B91" s="4" t="s">
        <v>68</v>
      </c>
      <c r="C91" s="4"/>
      <c r="D91" s="3" t="s">
        <v>164</v>
      </c>
      <c r="E91" s="3"/>
      <c r="F91" s="3" t="s">
        <v>165</v>
      </c>
      <c r="G91" s="3"/>
      <c r="H91" s="8">
        <v>5.28</v>
      </c>
    </row>
    <row r="92" spans="1:8">
      <c r="A92" s="4" t="s">
        <v>6</v>
      </c>
      <c r="B92" s="4" t="s">
        <v>46</v>
      </c>
      <c r="C92" s="4"/>
      <c r="D92" s="3" t="s">
        <v>164</v>
      </c>
      <c r="E92" s="3"/>
      <c r="F92" s="3" t="s">
        <v>166</v>
      </c>
      <c r="G92" s="3"/>
      <c r="H92" s="8">
        <v>6</v>
      </c>
    </row>
    <row r="93" spans="1:8">
      <c r="A93" s="4" t="s">
        <v>50</v>
      </c>
      <c r="B93" s="4" t="s">
        <v>69</v>
      </c>
      <c r="C93" s="4"/>
      <c r="D93" s="3" t="s">
        <v>164</v>
      </c>
      <c r="E93" s="3"/>
      <c r="F93" s="3" t="s">
        <v>165</v>
      </c>
      <c r="G93" s="3"/>
      <c r="H93" s="8">
        <v>5.28</v>
      </c>
    </row>
    <row r="94" spans="1:8">
      <c r="A94" s="4" t="s">
        <v>90</v>
      </c>
      <c r="B94" s="4" t="s">
        <v>106</v>
      </c>
      <c r="C94" s="4"/>
      <c r="D94" s="3" t="s">
        <v>164</v>
      </c>
      <c r="E94" s="3"/>
      <c r="F94" s="3" t="s">
        <v>165</v>
      </c>
      <c r="G94" s="3"/>
      <c r="H94" s="8">
        <v>5.28</v>
      </c>
    </row>
    <row r="95" spans="1:8">
      <c r="A95" s="4" t="s">
        <v>50</v>
      </c>
      <c r="B95" s="4" t="s">
        <v>70</v>
      </c>
      <c r="C95" s="4"/>
      <c r="D95" s="3" t="s">
        <v>164</v>
      </c>
      <c r="E95" s="3"/>
      <c r="F95" s="3" t="s">
        <v>165</v>
      </c>
      <c r="G95" s="3"/>
      <c r="H95" s="8">
        <v>5.28</v>
      </c>
    </row>
    <row r="96" spans="1:8">
      <c r="A96" s="4" t="s">
        <v>50</v>
      </c>
      <c r="B96" s="4" t="s">
        <v>71</v>
      </c>
      <c r="C96" s="4"/>
      <c r="D96" s="3" t="s">
        <v>164</v>
      </c>
      <c r="E96" s="3"/>
      <c r="F96" s="3" t="s">
        <v>165</v>
      </c>
      <c r="G96" s="3"/>
      <c r="H96" s="8">
        <v>5.28</v>
      </c>
    </row>
    <row r="97" spans="1:8">
      <c r="A97" s="4" t="s">
        <v>50</v>
      </c>
      <c r="B97" s="4" t="s">
        <v>72</v>
      </c>
      <c r="C97" s="4"/>
      <c r="D97" s="3" t="s">
        <v>164</v>
      </c>
      <c r="E97" s="3"/>
      <c r="F97" s="3" t="s">
        <v>166</v>
      </c>
      <c r="G97" s="3"/>
      <c r="H97" s="8">
        <v>6</v>
      </c>
    </row>
    <row r="98" spans="1:8">
      <c r="A98" s="4" t="s">
        <v>50</v>
      </c>
      <c r="B98" s="4" t="s">
        <v>73</v>
      </c>
      <c r="C98" s="4"/>
      <c r="D98" s="3" t="s">
        <v>164</v>
      </c>
      <c r="E98" s="3"/>
      <c r="F98" s="3" t="s">
        <v>165</v>
      </c>
      <c r="G98" s="3"/>
      <c r="H98" s="8">
        <v>5.28</v>
      </c>
    </row>
    <row r="99" spans="1:8">
      <c r="A99" s="4" t="s">
        <v>50</v>
      </c>
      <c r="B99" s="4" t="s">
        <v>74</v>
      </c>
      <c r="C99" s="4"/>
      <c r="D99" s="3" t="s">
        <v>164</v>
      </c>
      <c r="E99" s="3"/>
      <c r="F99" s="3" t="s">
        <v>165</v>
      </c>
      <c r="G99" s="3"/>
      <c r="H99" s="8">
        <v>5.28</v>
      </c>
    </row>
    <row r="100" spans="1:8">
      <c r="A100" s="4" t="s">
        <v>50</v>
      </c>
      <c r="B100" s="4" t="s">
        <v>75</v>
      </c>
      <c r="C100" s="4"/>
      <c r="D100" s="3" t="s">
        <v>164</v>
      </c>
      <c r="E100" s="3"/>
      <c r="F100" s="3" t="s">
        <v>166</v>
      </c>
      <c r="G100" s="3"/>
      <c r="H100" s="8">
        <v>6</v>
      </c>
    </row>
    <row r="101" spans="1:8">
      <c r="A101" s="4" t="s">
        <v>90</v>
      </c>
      <c r="B101" s="4" t="s">
        <v>107</v>
      </c>
      <c r="C101" s="4"/>
      <c r="D101" s="3" t="s">
        <v>164</v>
      </c>
      <c r="E101" s="3"/>
      <c r="F101" s="3" t="s">
        <v>165</v>
      </c>
      <c r="G101" s="3"/>
      <c r="H101" s="8">
        <v>5.28</v>
      </c>
    </row>
    <row r="102" spans="1:8">
      <c r="A102" s="4" t="s">
        <v>90</v>
      </c>
      <c r="B102" s="4" t="s">
        <v>108</v>
      </c>
      <c r="C102" s="4"/>
      <c r="D102" s="3" t="s">
        <v>164</v>
      </c>
      <c r="E102" s="3"/>
      <c r="F102" s="3" t="s">
        <v>165</v>
      </c>
      <c r="G102" s="3"/>
      <c r="H102" s="8">
        <v>5.28</v>
      </c>
    </row>
    <row r="103" spans="1:8">
      <c r="A103" s="4" t="s">
        <v>50</v>
      </c>
      <c r="B103" s="4" t="s">
        <v>76</v>
      </c>
      <c r="C103" s="4"/>
      <c r="D103" s="3" t="s">
        <v>164</v>
      </c>
      <c r="E103" s="3"/>
      <c r="F103" s="3" t="s">
        <v>165</v>
      </c>
      <c r="G103" s="3"/>
      <c r="H103" s="8">
        <v>5.28</v>
      </c>
    </row>
    <row r="104" spans="1:8">
      <c r="A104" s="4" t="s">
        <v>50</v>
      </c>
      <c r="B104" s="4" t="s">
        <v>77</v>
      </c>
      <c r="C104" s="4"/>
      <c r="D104" s="3" t="s">
        <v>164</v>
      </c>
      <c r="E104" s="3"/>
      <c r="F104" s="3" t="s">
        <v>165</v>
      </c>
      <c r="G104" s="3"/>
      <c r="H104" s="8">
        <v>5.28</v>
      </c>
    </row>
    <row r="105" spans="1:8">
      <c r="A105" s="4" t="s">
        <v>50</v>
      </c>
      <c r="B105" s="4" t="s">
        <v>78</v>
      </c>
      <c r="C105" s="4"/>
      <c r="D105" s="3" t="s">
        <v>164</v>
      </c>
      <c r="E105" s="3"/>
      <c r="F105" s="3" t="s">
        <v>165</v>
      </c>
      <c r="G105" s="3"/>
      <c r="H105" s="8">
        <v>5.28</v>
      </c>
    </row>
    <row r="106" spans="1:8">
      <c r="A106" s="4" t="s">
        <v>90</v>
      </c>
      <c r="B106" s="4" t="s">
        <v>109</v>
      </c>
      <c r="C106" s="4"/>
      <c r="D106" s="3" t="s">
        <v>164</v>
      </c>
      <c r="E106" s="3"/>
      <c r="F106" s="3" t="s">
        <v>165</v>
      </c>
      <c r="G106" s="3"/>
      <c r="H106" s="8">
        <v>5.28</v>
      </c>
    </row>
    <row r="107" spans="1:8">
      <c r="A107" s="4" t="s">
        <v>90</v>
      </c>
      <c r="B107" s="4" t="s">
        <v>110</v>
      </c>
      <c r="C107" s="4"/>
      <c r="D107" s="3" t="s">
        <v>164</v>
      </c>
      <c r="E107" s="3"/>
      <c r="F107" s="3" t="s">
        <v>165</v>
      </c>
      <c r="G107" s="3"/>
      <c r="H107" s="8">
        <v>5.28</v>
      </c>
    </row>
    <row r="108" spans="1:8">
      <c r="A108" s="4" t="s">
        <v>6</v>
      </c>
      <c r="B108" s="4" t="s">
        <v>47</v>
      </c>
      <c r="C108" s="4"/>
      <c r="D108" s="3" t="s">
        <v>164</v>
      </c>
      <c r="E108" s="3"/>
      <c r="F108" s="3" t="s">
        <v>165</v>
      </c>
      <c r="G108" s="3"/>
      <c r="H108" s="8">
        <v>5.28</v>
      </c>
    </row>
    <row r="109" spans="1:8">
      <c r="A109" s="4" t="s">
        <v>50</v>
      </c>
      <c r="B109" s="4" t="s">
        <v>79</v>
      </c>
      <c r="C109" s="4"/>
      <c r="D109" s="3" t="s">
        <v>164</v>
      </c>
      <c r="E109" s="3"/>
      <c r="F109" s="3" t="s">
        <v>165</v>
      </c>
      <c r="G109" s="3"/>
      <c r="H109" s="8">
        <v>5.28</v>
      </c>
    </row>
    <row r="110" spans="1:8">
      <c r="A110" s="4" t="s">
        <v>90</v>
      </c>
      <c r="B110" s="4" t="s">
        <v>111</v>
      </c>
      <c r="C110" s="4"/>
      <c r="D110" s="3" t="s">
        <v>164</v>
      </c>
      <c r="E110" s="3"/>
      <c r="F110" s="3" t="s">
        <v>166</v>
      </c>
      <c r="G110" s="3"/>
      <c r="H110" s="8">
        <v>6</v>
      </c>
    </row>
    <row r="111" spans="1:8">
      <c r="A111" s="4" t="s">
        <v>6</v>
      </c>
      <c r="B111" s="4" t="s">
        <v>48</v>
      </c>
      <c r="C111" s="4"/>
      <c r="D111" s="3" t="s">
        <v>164</v>
      </c>
      <c r="E111" s="3"/>
      <c r="F111" s="3" t="s">
        <v>165</v>
      </c>
      <c r="G111" s="3"/>
      <c r="H111" s="8">
        <v>5.28</v>
      </c>
    </row>
    <row r="112" spans="1:8">
      <c r="A112" s="4" t="s">
        <v>50</v>
      </c>
      <c r="B112" s="4" t="s">
        <v>80</v>
      </c>
      <c r="C112" s="4"/>
      <c r="D112" s="3" t="s">
        <v>164</v>
      </c>
      <c r="E112" s="3"/>
      <c r="F112" s="3" t="s">
        <v>166</v>
      </c>
      <c r="G112" s="3"/>
      <c r="H112" s="8">
        <v>6</v>
      </c>
    </row>
    <row r="113" spans="1:8">
      <c r="A113" s="4" t="s">
        <v>50</v>
      </c>
      <c r="B113" s="4" t="s">
        <v>81</v>
      </c>
      <c r="C113" s="4"/>
      <c r="D113" s="3" t="s">
        <v>164</v>
      </c>
      <c r="E113" s="3"/>
      <c r="F113" s="3" t="s">
        <v>165</v>
      </c>
      <c r="G113" s="3"/>
      <c r="H113" s="8">
        <v>5.28</v>
      </c>
    </row>
    <row r="114" spans="1:8">
      <c r="A114" s="4" t="s">
        <v>50</v>
      </c>
      <c r="B114" s="4" t="s">
        <v>82</v>
      </c>
      <c r="C114" s="4"/>
      <c r="D114" s="3" t="s">
        <v>164</v>
      </c>
      <c r="E114" s="3"/>
      <c r="F114" s="3" t="s">
        <v>165</v>
      </c>
      <c r="G114" s="3"/>
      <c r="H114" s="8">
        <v>5.28</v>
      </c>
    </row>
    <row r="115" spans="1:8">
      <c r="A115" s="4" t="s">
        <v>50</v>
      </c>
      <c r="B115" s="4" t="s">
        <v>83</v>
      </c>
      <c r="C115" s="4"/>
      <c r="D115" s="3" t="s">
        <v>164</v>
      </c>
      <c r="E115" s="3"/>
      <c r="F115" s="3" t="s">
        <v>165</v>
      </c>
      <c r="G115" s="3"/>
      <c r="H115" s="8">
        <v>5.28</v>
      </c>
    </row>
    <row r="116" spans="1:8">
      <c r="A116" s="4" t="s">
        <v>50</v>
      </c>
      <c r="B116" s="4" t="s">
        <v>84</v>
      </c>
      <c r="C116" s="4"/>
      <c r="D116" s="3" t="s">
        <v>164</v>
      </c>
      <c r="E116" s="3"/>
      <c r="F116" s="3" t="s">
        <v>165</v>
      </c>
      <c r="G116" s="3"/>
      <c r="H116" s="8">
        <v>5.28</v>
      </c>
    </row>
    <row r="117" spans="1:8">
      <c r="A117" s="4" t="s">
        <v>50</v>
      </c>
      <c r="B117" s="4" t="s">
        <v>85</v>
      </c>
      <c r="C117" s="4"/>
      <c r="D117" s="3" t="s">
        <v>164</v>
      </c>
      <c r="E117" s="3"/>
      <c r="F117" s="3" t="s">
        <v>166</v>
      </c>
      <c r="G117" s="3"/>
      <c r="H117" s="8">
        <v>6</v>
      </c>
    </row>
    <row r="118" spans="1:8">
      <c r="A118" s="4" t="s">
        <v>50</v>
      </c>
      <c r="B118" s="4" t="s">
        <v>86</v>
      </c>
      <c r="C118" s="4"/>
      <c r="D118" s="3" t="s">
        <v>164</v>
      </c>
      <c r="E118" s="3"/>
      <c r="F118" s="3" t="s">
        <v>166</v>
      </c>
      <c r="G118" s="3"/>
      <c r="H118" s="8">
        <v>6</v>
      </c>
    </row>
    <row r="119" spans="1:8">
      <c r="A119" s="4" t="s">
        <v>50</v>
      </c>
      <c r="B119" s="4" t="s">
        <v>87</v>
      </c>
      <c r="C119" s="4"/>
      <c r="D119" s="3" t="s">
        <v>164</v>
      </c>
      <c r="E119" s="3"/>
      <c r="F119" s="3" t="s">
        <v>166</v>
      </c>
      <c r="G119" s="3"/>
      <c r="H119" s="8">
        <v>6</v>
      </c>
    </row>
    <row r="120" spans="1:8">
      <c r="A120" s="4" t="s">
        <v>90</v>
      </c>
      <c r="B120" s="4" t="s">
        <v>112</v>
      </c>
      <c r="C120" s="4"/>
      <c r="D120" s="3" t="s">
        <v>164</v>
      </c>
      <c r="E120" s="3"/>
      <c r="F120" s="3" t="s">
        <v>165</v>
      </c>
      <c r="G120" s="3"/>
      <c r="H120" s="8">
        <v>5.28</v>
      </c>
    </row>
    <row r="121" spans="1:8">
      <c r="A121" s="4" t="s">
        <v>90</v>
      </c>
      <c r="B121" s="4" t="s">
        <v>113</v>
      </c>
      <c r="C121" s="4"/>
      <c r="D121" s="3" t="s">
        <v>164</v>
      </c>
      <c r="E121" s="3"/>
      <c r="F121" s="3" t="s">
        <v>165</v>
      </c>
      <c r="G121" s="3"/>
      <c r="H121" s="8">
        <v>5.28</v>
      </c>
    </row>
    <row r="122" spans="1:8">
      <c r="A122" s="4" t="s">
        <v>90</v>
      </c>
      <c r="B122" s="4" t="s">
        <v>114</v>
      </c>
      <c r="C122" s="4"/>
      <c r="D122" s="3" t="s">
        <v>164</v>
      </c>
      <c r="E122" s="3"/>
      <c r="F122" s="3" t="s">
        <v>165</v>
      </c>
      <c r="G122" s="3"/>
      <c r="H122" s="8">
        <v>5.28</v>
      </c>
    </row>
    <row r="123" spans="1:8">
      <c r="A123" s="4" t="s">
        <v>90</v>
      </c>
      <c r="B123" s="4" t="s">
        <v>115</v>
      </c>
      <c r="C123" s="4"/>
      <c r="D123" s="3" t="s">
        <v>164</v>
      </c>
      <c r="E123" s="3"/>
      <c r="F123" s="3" t="s">
        <v>165</v>
      </c>
      <c r="G123" s="3"/>
      <c r="H123" s="8">
        <v>5.28</v>
      </c>
    </row>
    <row r="124" spans="1:8">
      <c r="A124" s="4" t="s">
        <v>90</v>
      </c>
      <c r="B124" s="4" t="s">
        <v>116</v>
      </c>
      <c r="C124" s="4"/>
      <c r="D124" s="3" t="s">
        <v>164</v>
      </c>
      <c r="E124" s="3"/>
      <c r="F124" s="3" t="s">
        <v>165</v>
      </c>
      <c r="G124" s="3"/>
      <c r="H124" s="8">
        <v>5.28</v>
      </c>
    </row>
    <row r="125" spans="1:8">
      <c r="A125" s="4" t="s">
        <v>90</v>
      </c>
      <c r="B125" s="4" t="s">
        <v>117</v>
      </c>
      <c r="C125" s="4"/>
      <c r="D125" s="3" t="s">
        <v>164</v>
      </c>
      <c r="E125" s="3"/>
      <c r="F125" s="3" t="s">
        <v>166</v>
      </c>
      <c r="G125" s="3"/>
      <c r="H125" s="8">
        <v>6</v>
      </c>
    </row>
    <row r="126" spans="1:8">
      <c r="A126" s="4" t="s">
        <v>90</v>
      </c>
      <c r="B126" s="4" t="s">
        <v>118</v>
      </c>
      <c r="C126" s="4"/>
      <c r="D126" s="3" t="s">
        <v>164</v>
      </c>
      <c r="E126" s="3"/>
      <c r="F126" s="3" t="s">
        <v>166</v>
      </c>
      <c r="G126" s="3"/>
      <c r="H126" s="8">
        <v>6</v>
      </c>
    </row>
    <row r="127" spans="1:8">
      <c r="A127" s="4" t="s">
        <v>90</v>
      </c>
      <c r="B127" s="4" t="s">
        <v>119</v>
      </c>
      <c r="C127" s="4"/>
      <c r="D127" s="3" t="s">
        <v>164</v>
      </c>
      <c r="E127" s="3"/>
      <c r="F127" s="3" t="s">
        <v>165</v>
      </c>
      <c r="G127" s="3"/>
      <c r="H127" s="8">
        <v>5.28</v>
      </c>
    </row>
    <row r="128" spans="1:8">
      <c r="A128" s="4" t="s">
        <v>90</v>
      </c>
      <c r="B128" s="4" t="s">
        <v>120</v>
      </c>
      <c r="C128" s="4"/>
      <c r="D128" s="3" t="s">
        <v>164</v>
      </c>
      <c r="E128" s="3"/>
      <c r="F128" s="3" t="s">
        <v>165</v>
      </c>
      <c r="G128" s="3"/>
      <c r="H128" s="8">
        <v>5.28</v>
      </c>
    </row>
    <row r="129" spans="1:8">
      <c r="A129" s="4" t="s">
        <v>90</v>
      </c>
      <c r="B129" s="4" t="s">
        <v>121</v>
      </c>
      <c r="C129" s="4"/>
      <c r="D129" s="3" t="s">
        <v>164</v>
      </c>
      <c r="E129" s="3"/>
      <c r="F129" s="3" t="s">
        <v>165</v>
      </c>
      <c r="G129" s="3"/>
      <c r="H129" s="8">
        <v>5.28</v>
      </c>
    </row>
    <row r="130" spans="1:8">
      <c r="A130" s="4" t="s">
        <v>90</v>
      </c>
      <c r="B130" s="4" t="s">
        <v>122</v>
      </c>
      <c r="C130" s="4"/>
      <c r="D130" s="3" t="s">
        <v>164</v>
      </c>
      <c r="E130" s="3"/>
      <c r="F130" s="3" t="s">
        <v>165</v>
      </c>
      <c r="G130" s="3"/>
      <c r="H130" s="8">
        <v>5.28</v>
      </c>
    </row>
    <row r="131" spans="1:8">
      <c r="A131" s="4" t="s">
        <v>90</v>
      </c>
      <c r="B131" s="4" t="s">
        <v>123</v>
      </c>
      <c r="C131" s="4"/>
      <c r="D131" s="3" t="s">
        <v>164</v>
      </c>
      <c r="E131" s="3"/>
      <c r="F131" s="3" t="s">
        <v>165</v>
      </c>
      <c r="G131" s="3"/>
      <c r="H131" s="8">
        <v>5.28</v>
      </c>
    </row>
    <row r="132" spans="1:8">
      <c r="A132" s="4" t="s">
        <v>6</v>
      </c>
      <c r="B132" s="4" t="s">
        <v>49</v>
      </c>
      <c r="C132" s="4"/>
      <c r="D132" s="3" t="s">
        <v>164</v>
      </c>
      <c r="E132" s="3"/>
      <c r="F132" s="3" t="s">
        <v>165</v>
      </c>
      <c r="G132" s="3"/>
      <c r="H132" s="8">
        <v>5.28</v>
      </c>
    </row>
    <row r="133" spans="1:8">
      <c r="A133" s="4" t="s">
        <v>50</v>
      </c>
      <c r="B133" s="4" t="s">
        <v>88</v>
      </c>
      <c r="C133" s="4"/>
      <c r="D133" s="3" t="s">
        <v>164</v>
      </c>
      <c r="E133" s="3"/>
      <c r="F133" s="3" t="s">
        <v>165</v>
      </c>
      <c r="G133" s="3"/>
      <c r="H133" s="8">
        <v>5.28</v>
      </c>
    </row>
    <row r="134" spans="1:8">
      <c r="A134" s="4" t="s">
        <v>50</v>
      </c>
      <c r="B134" s="4" t="s">
        <v>89</v>
      </c>
      <c r="C134" s="4"/>
      <c r="D134" s="3" t="s">
        <v>164</v>
      </c>
      <c r="E134" s="3"/>
      <c r="F134" s="3" t="s">
        <v>165</v>
      </c>
      <c r="G134" s="3"/>
      <c r="H134" s="8">
        <v>5.28</v>
      </c>
    </row>
    <row r="135" spans="1:8">
      <c r="A135" s="4" t="s">
        <v>50</v>
      </c>
      <c r="B135" s="4" t="s">
        <v>80</v>
      </c>
      <c r="C135" s="4"/>
      <c r="D135" s="3" t="s">
        <v>152</v>
      </c>
      <c r="E135" s="3" t="s">
        <v>183</v>
      </c>
      <c r="F135" s="3" t="s">
        <v>168</v>
      </c>
      <c r="G135" s="3"/>
      <c r="H135" s="8">
        <v>0.25</v>
      </c>
    </row>
    <row r="136" spans="1:8">
      <c r="A136" s="4" t="s">
        <v>6</v>
      </c>
      <c r="B136" s="4" t="s">
        <v>45</v>
      </c>
      <c r="C136" s="4"/>
      <c r="D136" s="3" t="s">
        <v>152</v>
      </c>
      <c r="E136" s="3" t="s">
        <v>184</v>
      </c>
      <c r="F136" s="3" t="s">
        <v>168</v>
      </c>
      <c r="G136" s="3"/>
      <c r="H136" s="8">
        <v>0.25</v>
      </c>
    </row>
    <row r="137" spans="1:8">
      <c r="A137" s="4" t="s">
        <v>6</v>
      </c>
      <c r="B137" s="4"/>
      <c r="C137" s="4"/>
      <c r="D137" s="3" t="s">
        <v>185</v>
      </c>
      <c r="E137" s="19" t="s">
        <v>186</v>
      </c>
      <c r="F137" s="3" t="s">
        <v>165</v>
      </c>
      <c r="G137" s="3" t="s">
        <v>187</v>
      </c>
      <c r="H137" s="8">
        <v>0.5</v>
      </c>
    </row>
    <row r="138" spans="1:8">
      <c r="A138" s="4" t="s">
        <v>50</v>
      </c>
      <c r="B138" s="4"/>
      <c r="C138" s="4"/>
      <c r="D138" s="3" t="s">
        <v>185</v>
      </c>
      <c r="E138" s="19" t="s">
        <v>186</v>
      </c>
      <c r="F138" s="3" t="s">
        <v>165</v>
      </c>
      <c r="G138" s="3" t="s">
        <v>187</v>
      </c>
      <c r="H138" s="8">
        <v>0.5</v>
      </c>
    </row>
    <row r="139" spans="1:8">
      <c r="A139" s="4" t="s">
        <v>90</v>
      </c>
      <c r="B139" s="4"/>
      <c r="C139" s="4"/>
      <c r="D139" s="3" t="s">
        <v>185</v>
      </c>
      <c r="E139" s="19" t="s">
        <v>186</v>
      </c>
      <c r="F139" s="3" t="s">
        <v>165</v>
      </c>
      <c r="G139" s="3" t="s">
        <v>187</v>
      </c>
      <c r="H139" s="8">
        <v>0.5</v>
      </c>
    </row>
    <row r="140" spans="1:8">
      <c r="A140" s="4" t="s">
        <v>90</v>
      </c>
      <c r="B140" s="4" t="s">
        <v>122</v>
      </c>
      <c r="C140" s="4"/>
      <c r="D140" s="3" t="s">
        <v>152</v>
      </c>
      <c r="E140" s="3" t="s">
        <v>169</v>
      </c>
      <c r="F140" s="3" t="s">
        <v>170</v>
      </c>
      <c r="G140" s="3"/>
      <c r="H140" s="8">
        <v>0.375</v>
      </c>
    </row>
    <row r="141" spans="1:8">
      <c r="A141" s="4" t="s">
        <v>90</v>
      </c>
      <c r="B141" s="4" t="s">
        <v>122</v>
      </c>
      <c r="C141" s="4"/>
      <c r="D141" s="3" t="s">
        <v>152</v>
      </c>
      <c r="E141" s="3" t="s">
        <v>169</v>
      </c>
      <c r="F141" s="3" t="s">
        <v>168</v>
      </c>
      <c r="G141" s="3"/>
      <c r="H141" s="8">
        <v>0.25</v>
      </c>
    </row>
    <row r="142" spans="1:8">
      <c r="A142" s="4" t="s">
        <v>6</v>
      </c>
      <c r="B142" s="4"/>
      <c r="C142" s="4"/>
      <c r="D142" s="3" t="s">
        <v>185</v>
      </c>
      <c r="E142" s="19" t="s">
        <v>186</v>
      </c>
      <c r="F142" s="3" t="s">
        <v>165</v>
      </c>
      <c r="G142" s="3" t="s">
        <v>188</v>
      </c>
      <c r="H142" s="8">
        <v>0.5</v>
      </c>
    </row>
    <row r="143" spans="1:8">
      <c r="A143" s="4" t="s">
        <v>50</v>
      </c>
      <c r="B143" s="4"/>
      <c r="C143" s="4"/>
      <c r="D143" s="3" t="s">
        <v>185</v>
      </c>
      <c r="E143" s="19" t="s">
        <v>186</v>
      </c>
      <c r="F143" s="3" t="s">
        <v>165</v>
      </c>
      <c r="G143" s="3" t="s">
        <v>188</v>
      </c>
      <c r="H143" s="8">
        <v>0.5</v>
      </c>
    </row>
    <row r="144" spans="1:8">
      <c r="A144" s="4" t="s">
        <v>90</v>
      </c>
      <c r="B144" s="4"/>
      <c r="C144" s="4"/>
      <c r="D144" s="3" t="s">
        <v>185</v>
      </c>
      <c r="E144" s="19" t="s">
        <v>186</v>
      </c>
      <c r="F144" s="3" t="s">
        <v>165</v>
      </c>
      <c r="G144" s="3" t="s">
        <v>188</v>
      </c>
      <c r="H144" s="8">
        <v>0.5</v>
      </c>
    </row>
  </sheetData>
  <sortState ref="A2:H134">
    <sortCondition ref="B1:B134"/>
  </sortState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6"/>
  <sheetViews>
    <sheetView tabSelected="1" workbookViewId="0">
      <selection activeCell="D9" sqref="D9"/>
    </sheetView>
  </sheetViews>
  <sheetFormatPr defaultColWidth="9.2037037037037" defaultRowHeight="14.4" outlineLevelCol="3"/>
  <cols>
    <col min="1" max="1" width="34.462962962963" style="1" customWidth="1"/>
    <col min="2" max="2" width="27.1296296296296" style="1" customWidth="1"/>
    <col min="3" max="3" width="19.5277777777778" style="1" customWidth="1"/>
    <col min="4" max="4" width="15.1296296296296" style="2" customWidth="1"/>
    <col min="5" max="16384" width="9.2037037037037" style="1"/>
  </cols>
  <sheetData>
    <row r="1" spans="1:4">
      <c r="A1" s="3" t="s">
        <v>0</v>
      </c>
      <c r="B1" s="3" t="s">
        <v>1</v>
      </c>
      <c r="C1" s="3" t="s">
        <v>2</v>
      </c>
      <c r="D1" s="8" t="s">
        <v>189</v>
      </c>
    </row>
    <row r="2" spans="1:4">
      <c r="A2" s="4" t="s">
        <v>6</v>
      </c>
      <c r="B2" s="41" t="s">
        <v>7</v>
      </c>
      <c r="C2" s="4"/>
      <c r="D2" s="8">
        <v>3.3</v>
      </c>
    </row>
    <row r="3" spans="1:4">
      <c r="A3" s="4" t="s">
        <v>6</v>
      </c>
      <c r="B3" s="4" t="s">
        <v>8</v>
      </c>
      <c r="C3" s="4"/>
      <c r="D3" s="8">
        <v>1.265</v>
      </c>
    </row>
    <row r="4" spans="1:4">
      <c r="A4" s="4" t="s">
        <v>6</v>
      </c>
      <c r="B4" s="4" t="s">
        <v>9</v>
      </c>
      <c r="C4" s="4"/>
      <c r="D4" s="8">
        <v>3.744</v>
      </c>
    </row>
    <row r="5" spans="1:4">
      <c r="A5" s="4" t="s">
        <v>6</v>
      </c>
      <c r="B5" s="4" t="s">
        <v>10</v>
      </c>
      <c r="C5" s="4"/>
      <c r="D5" s="8">
        <v>2.877</v>
      </c>
    </row>
    <row r="6" spans="1:4">
      <c r="A6" s="4" t="s">
        <v>6</v>
      </c>
      <c r="B6" s="4" t="s">
        <v>11</v>
      </c>
      <c r="C6" s="4"/>
      <c r="D6" s="8">
        <v>2.379</v>
      </c>
    </row>
    <row r="7" spans="1:4">
      <c r="A7" s="4" t="s">
        <v>6</v>
      </c>
      <c r="B7" s="4" t="s">
        <v>12</v>
      </c>
      <c r="C7" s="4"/>
      <c r="D7" s="8">
        <v>3.663</v>
      </c>
    </row>
    <row r="8" spans="1:4">
      <c r="A8" s="4" t="s">
        <v>6</v>
      </c>
      <c r="B8" s="4" t="s">
        <v>13</v>
      </c>
      <c r="C8" s="4"/>
      <c r="D8" s="8">
        <v>2.761</v>
      </c>
    </row>
    <row r="9" spans="1:4">
      <c r="A9" s="4" t="s">
        <v>6</v>
      </c>
      <c r="B9" s="4" t="s">
        <v>14</v>
      </c>
      <c r="C9" s="4"/>
      <c r="D9" s="8">
        <v>3.412</v>
      </c>
    </row>
    <row r="10" spans="1:4">
      <c r="A10" s="4" t="s">
        <v>6</v>
      </c>
      <c r="B10" s="4" t="s">
        <v>15</v>
      </c>
      <c r="C10" s="4"/>
      <c r="D10" s="8">
        <v>2.957</v>
      </c>
    </row>
    <row r="11" spans="1:4">
      <c r="A11" s="4" t="s">
        <v>6</v>
      </c>
      <c r="B11" s="4" t="s">
        <v>16</v>
      </c>
      <c r="C11" s="4"/>
      <c r="D11" s="8">
        <v>3.525</v>
      </c>
    </row>
    <row r="12" spans="1:4">
      <c r="A12" s="4" t="s">
        <v>6</v>
      </c>
      <c r="B12" s="41" t="s">
        <v>17</v>
      </c>
      <c r="C12" s="4"/>
      <c r="D12" s="8">
        <v>3.187</v>
      </c>
    </row>
    <row r="13" spans="1:4">
      <c r="A13" s="4" t="s">
        <v>6</v>
      </c>
      <c r="B13" s="4" t="s">
        <v>18</v>
      </c>
      <c r="C13" s="4"/>
      <c r="D13" s="8">
        <v>3.428</v>
      </c>
    </row>
    <row r="14" spans="1:4">
      <c r="A14" s="4" t="s">
        <v>6</v>
      </c>
      <c r="B14" s="4" t="s">
        <v>19</v>
      </c>
      <c r="C14" s="4"/>
      <c r="D14" s="8">
        <v>3.403</v>
      </c>
    </row>
    <row r="15" spans="1:4">
      <c r="A15" s="4" t="s">
        <v>6</v>
      </c>
      <c r="B15" s="4" t="s">
        <v>20</v>
      </c>
      <c r="C15" s="4"/>
      <c r="D15" s="8">
        <v>2.591</v>
      </c>
    </row>
    <row r="16" spans="1:4">
      <c r="A16" s="4" t="s">
        <v>6</v>
      </c>
      <c r="B16" s="4" t="s">
        <v>21</v>
      </c>
      <c r="C16" s="4"/>
      <c r="D16" s="8">
        <v>2.788</v>
      </c>
    </row>
    <row r="17" spans="1:4">
      <c r="A17" s="4" t="s">
        <v>6</v>
      </c>
      <c r="B17" s="4" t="s">
        <v>22</v>
      </c>
      <c r="C17" s="4"/>
      <c r="D17" s="8">
        <v>1.57</v>
      </c>
    </row>
    <row r="18" spans="1:4">
      <c r="A18" s="4" t="s">
        <v>6</v>
      </c>
      <c r="B18" s="4" t="s">
        <v>23</v>
      </c>
      <c r="C18" s="4"/>
      <c r="D18" s="8">
        <v>4.099</v>
      </c>
    </row>
    <row r="19" spans="1:4">
      <c r="A19" s="4" t="s">
        <v>6</v>
      </c>
      <c r="B19" s="4" t="s">
        <v>24</v>
      </c>
      <c r="C19" s="4"/>
      <c r="D19" s="8">
        <v>1.265</v>
      </c>
    </row>
    <row r="20" spans="1:4">
      <c r="A20" s="4" t="s">
        <v>6</v>
      </c>
      <c r="B20" s="4" t="s">
        <v>25</v>
      </c>
      <c r="C20" s="4"/>
      <c r="D20" s="8">
        <v>2.68</v>
      </c>
    </row>
    <row r="21" spans="1:4">
      <c r="A21" s="4" t="s">
        <v>6</v>
      </c>
      <c r="B21" s="4" t="s">
        <v>26</v>
      </c>
      <c r="C21" s="4"/>
      <c r="D21" s="8">
        <v>4.092</v>
      </c>
    </row>
    <row r="22" spans="1:4">
      <c r="A22" s="4" t="s">
        <v>6</v>
      </c>
      <c r="B22" s="4" t="s">
        <v>27</v>
      </c>
      <c r="C22" s="4"/>
      <c r="D22" s="8">
        <v>1.237</v>
      </c>
    </row>
    <row r="23" spans="1:4">
      <c r="A23" s="4" t="s">
        <v>6</v>
      </c>
      <c r="B23" s="4" t="s">
        <v>28</v>
      </c>
      <c r="C23" s="4"/>
      <c r="D23" s="8">
        <v>3.697</v>
      </c>
    </row>
    <row r="24" spans="1:4">
      <c r="A24" s="4" t="s">
        <v>6</v>
      </c>
      <c r="B24" s="4" t="s">
        <v>29</v>
      </c>
      <c r="C24" s="4"/>
      <c r="D24" s="8">
        <v>2.068</v>
      </c>
    </row>
    <row r="25" spans="1:4">
      <c r="A25" s="4" t="s">
        <v>6</v>
      </c>
      <c r="B25" s="4" t="s">
        <v>30</v>
      </c>
      <c r="C25" s="4"/>
      <c r="D25" s="8">
        <v>2.831</v>
      </c>
    </row>
    <row r="26" spans="1:4">
      <c r="A26" s="4" t="s">
        <v>6</v>
      </c>
      <c r="B26" s="4" t="s">
        <v>31</v>
      </c>
      <c r="C26" s="4"/>
      <c r="D26" s="8">
        <v>1.415</v>
      </c>
    </row>
    <row r="27" spans="1:4">
      <c r="A27" s="4" t="s">
        <v>6</v>
      </c>
      <c r="B27" s="4" t="s">
        <v>32</v>
      </c>
      <c r="C27" s="4"/>
      <c r="D27" s="8">
        <v>3.378</v>
      </c>
    </row>
    <row r="28" spans="1:4">
      <c r="A28" s="4" t="s">
        <v>6</v>
      </c>
      <c r="B28" s="4" t="s">
        <v>33</v>
      </c>
      <c r="C28" s="4"/>
      <c r="D28" s="8">
        <v>1.19</v>
      </c>
    </row>
    <row r="29" spans="1:4">
      <c r="A29" s="4" t="s">
        <v>6</v>
      </c>
      <c r="B29" s="4" t="s">
        <v>34</v>
      </c>
      <c r="C29" s="4"/>
      <c r="D29" s="8">
        <v>3.412</v>
      </c>
    </row>
    <row r="30" spans="1:4">
      <c r="A30" s="4" t="s">
        <v>6</v>
      </c>
      <c r="B30" s="4" t="s">
        <v>35</v>
      </c>
      <c r="C30" s="4"/>
      <c r="D30" s="8">
        <v>3.768</v>
      </c>
    </row>
    <row r="31" spans="1:4">
      <c r="A31" s="4" t="s">
        <v>6</v>
      </c>
      <c r="B31" s="4" t="s">
        <v>36</v>
      </c>
      <c r="C31" s="4"/>
      <c r="D31" s="8">
        <v>2.044</v>
      </c>
    </row>
    <row r="32" spans="1:4">
      <c r="A32" s="4" t="s">
        <v>6</v>
      </c>
      <c r="B32" s="4" t="s">
        <v>37</v>
      </c>
      <c r="C32" s="4"/>
      <c r="D32" s="8">
        <v>3.535</v>
      </c>
    </row>
    <row r="33" spans="1:4">
      <c r="A33" s="4" t="s">
        <v>6</v>
      </c>
      <c r="B33" s="4" t="s">
        <v>38</v>
      </c>
      <c r="C33" s="4"/>
      <c r="D33" s="8">
        <v>3.388</v>
      </c>
    </row>
    <row r="34" spans="1:4">
      <c r="A34" s="4" t="s">
        <v>6</v>
      </c>
      <c r="B34" s="4" t="s">
        <v>39</v>
      </c>
      <c r="C34" s="4"/>
      <c r="D34" s="8">
        <v>2.93</v>
      </c>
    </row>
    <row r="35" spans="1:4">
      <c r="A35" s="4" t="s">
        <v>6</v>
      </c>
      <c r="B35" s="4" t="s">
        <v>40</v>
      </c>
      <c r="C35" s="4"/>
      <c r="D35" s="8">
        <v>3.212</v>
      </c>
    </row>
    <row r="36" spans="1:4">
      <c r="A36" s="4" t="s">
        <v>6</v>
      </c>
      <c r="B36" s="4" t="s">
        <v>41</v>
      </c>
      <c r="C36" s="4"/>
      <c r="D36" s="8">
        <v>3.855</v>
      </c>
    </row>
    <row r="37" spans="1:4">
      <c r="A37" s="4" t="s">
        <v>6</v>
      </c>
      <c r="B37" s="4" t="s">
        <v>42</v>
      </c>
      <c r="C37" s="4"/>
      <c r="D37" s="8">
        <v>1.222</v>
      </c>
    </row>
    <row r="38" spans="1:4">
      <c r="A38" s="4" t="s">
        <v>6</v>
      </c>
      <c r="B38" s="4" t="s">
        <v>43</v>
      </c>
      <c r="C38" s="4"/>
      <c r="D38" s="8">
        <v>4.339</v>
      </c>
    </row>
    <row r="39" spans="1:4">
      <c r="A39" s="4" t="s">
        <v>6</v>
      </c>
      <c r="B39" s="4" t="s">
        <v>44</v>
      </c>
      <c r="C39" s="4"/>
      <c r="D39" s="8">
        <v>3.6</v>
      </c>
    </row>
    <row r="40" spans="1:4">
      <c r="A40" s="4" t="s">
        <v>6</v>
      </c>
      <c r="B40" s="4" t="s">
        <v>45</v>
      </c>
      <c r="C40" s="4"/>
      <c r="D40" s="8">
        <v>4.016</v>
      </c>
    </row>
    <row r="41" spans="1:4">
      <c r="A41" s="4" t="s">
        <v>6</v>
      </c>
      <c r="B41" s="4" t="s">
        <v>46</v>
      </c>
      <c r="C41" s="4"/>
      <c r="D41" s="8">
        <v>4.277</v>
      </c>
    </row>
    <row r="42" spans="1:4">
      <c r="A42" s="4" t="s">
        <v>6</v>
      </c>
      <c r="B42" s="4" t="s">
        <v>47</v>
      </c>
      <c r="C42" s="4"/>
      <c r="D42" s="8">
        <v>2.01</v>
      </c>
    </row>
    <row r="43" spans="1:4">
      <c r="A43" s="4" t="s">
        <v>6</v>
      </c>
      <c r="B43" s="4" t="s">
        <v>48</v>
      </c>
      <c r="C43" s="4"/>
      <c r="D43" s="8">
        <v>2.75</v>
      </c>
    </row>
    <row r="44" spans="1:4">
      <c r="A44" s="4" t="s">
        <v>6</v>
      </c>
      <c r="B44" s="4" t="s">
        <v>49</v>
      </c>
      <c r="C44" s="4"/>
      <c r="D44" s="8">
        <v>3.056</v>
      </c>
    </row>
    <row r="45" spans="1:4">
      <c r="A45" s="4" t="s">
        <v>50</v>
      </c>
      <c r="B45" s="4" t="s">
        <v>51</v>
      </c>
      <c r="C45" s="4"/>
      <c r="D45" s="8">
        <v>2.308</v>
      </c>
    </row>
    <row r="46" spans="1:4">
      <c r="A46" s="4" t="s">
        <v>50</v>
      </c>
      <c r="B46" s="4" t="s">
        <v>52</v>
      </c>
      <c r="C46" s="4"/>
      <c r="D46" s="8">
        <v>3.102</v>
      </c>
    </row>
    <row r="47" spans="1:4">
      <c r="A47" s="4" t="s">
        <v>50</v>
      </c>
      <c r="B47" s="4" t="s">
        <v>53</v>
      </c>
      <c r="C47" s="4"/>
      <c r="D47" s="8">
        <v>3.771</v>
      </c>
    </row>
    <row r="48" spans="1:4">
      <c r="A48" s="4" t="s">
        <v>50</v>
      </c>
      <c r="B48" s="4" t="s">
        <v>54</v>
      </c>
      <c r="C48" s="4"/>
      <c r="D48" s="8">
        <v>3.834</v>
      </c>
    </row>
    <row r="49" spans="1:4">
      <c r="A49" s="4" t="s">
        <v>50</v>
      </c>
      <c r="B49" s="4" t="s">
        <v>55</v>
      </c>
      <c r="C49" s="4"/>
      <c r="D49" s="8">
        <v>3.293</v>
      </c>
    </row>
    <row r="50" spans="1:4">
      <c r="A50" s="4" t="s">
        <v>50</v>
      </c>
      <c r="B50" s="4" t="s">
        <v>56</v>
      </c>
      <c r="C50" s="4"/>
      <c r="D50" s="8">
        <v>3.093</v>
      </c>
    </row>
    <row r="51" spans="1:4">
      <c r="A51" s="4" t="s">
        <v>50</v>
      </c>
      <c r="B51" s="4" t="s">
        <v>57</v>
      </c>
      <c r="C51" s="4"/>
      <c r="D51" s="8">
        <v>2.739</v>
      </c>
    </row>
    <row r="52" spans="1:4">
      <c r="A52" s="4" t="s">
        <v>50</v>
      </c>
      <c r="B52" s="4" t="s">
        <v>58</v>
      </c>
      <c r="C52" s="4"/>
      <c r="D52" s="8">
        <v>2.665</v>
      </c>
    </row>
    <row r="53" spans="1:4">
      <c r="A53" s="4" t="s">
        <v>50</v>
      </c>
      <c r="B53" s="4" t="s">
        <v>59</v>
      </c>
      <c r="C53" s="4"/>
      <c r="D53" s="8">
        <v>2.65</v>
      </c>
    </row>
    <row r="54" spans="1:4">
      <c r="A54" s="4" t="s">
        <v>50</v>
      </c>
      <c r="B54" s="4" t="s">
        <v>60</v>
      </c>
      <c r="C54" s="4"/>
      <c r="D54" s="8">
        <v>3.295</v>
      </c>
    </row>
    <row r="55" spans="1:4">
      <c r="A55" s="4" t="s">
        <v>50</v>
      </c>
      <c r="B55" s="4" t="s">
        <v>61</v>
      </c>
      <c r="C55" s="4"/>
      <c r="D55" s="8">
        <v>2.609</v>
      </c>
    </row>
    <row r="56" spans="1:4">
      <c r="A56" s="4" t="s">
        <v>50</v>
      </c>
      <c r="B56" s="4" t="s">
        <v>62</v>
      </c>
      <c r="C56" s="4"/>
      <c r="D56" s="8">
        <v>3.941</v>
      </c>
    </row>
    <row r="57" spans="1:4">
      <c r="A57" s="4" t="s">
        <v>50</v>
      </c>
      <c r="B57" s="4" t="s">
        <v>63</v>
      </c>
      <c r="C57" s="4"/>
      <c r="D57" s="8">
        <v>0.572</v>
      </c>
    </row>
    <row r="58" spans="1:4">
      <c r="A58" s="4" t="s">
        <v>50</v>
      </c>
      <c r="B58" s="4" t="s">
        <v>64</v>
      </c>
      <c r="C58" s="4"/>
      <c r="D58" s="8">
        <v>3.566</v>
      </c>
    </row>
    <row r="59" spans="1:4">
      <c r="A59" s="4" t="s">
        <v>50</v>
      </c>
      <c r="B59" s="4" t="s">
        <v>65</v>
      </c>
      <c r="C59" s="4"/>
      <c r="D59" s="8">
        <v>3.338</v>
      </c>
    </row>
    <row r="60" spans="1:4">
      <c r="A60" s="4" t="s">
        <v>50</v>
      </c>
      <c r="B60" s="4" t="s">
        <v>66</v>
      </c>
      <c r="C60" s="4"/>
      <c r="D60" s="8">
        <v>3.321</v>
      </c>
    </row>
    <row r="61" spans="1:4">
      <c r="A61" s="4" t="s">
        <v>50</v>
      </c>
      <c r="B61" s="4" t="s">
        <v>67</v>
      </c>
      <c r="C61" s="4"/>
      <c r="D61" s="8">
        <v>2.858</v>
      </c>
    </row>
    <row r="62" spans="1:4">
      <c r="A62" s="4" t="s">
        <v>50</v>
      </c>
      <c r="B62" s="4" t="s">
        <v>68</v>
      </c>
      <c r="C62" s="4"/>
      <c r="D62" s="8">
        <v>2.091</v>
      </c>
    </row>
    <row r="63" spans="1:4">
      <c r="A63" s="4" t="s">
        <v>50</v>
      </c>
      <c r="B63" s="4" t="s">
        <v>69</v>
      </c>
      <c r="C63" s="4"/>
      <c r="D63" s="8">
        <v>3.555</v>
      </c>
    </row>
    <row r="64" spans="1:4">
      <c r="A64" s="4" t="s">
        <v>50</v>
      </c>
      <c r="B64" s="4" t="s">
        <v>70</v>
      </c>
      <c r="C64" s="4"/>
      <c r="D64" s="8">
        <v>2.809</v>
      </c>
    </row>
    <row r="65" spans="1:4">
      <c r="A65" s="4" t="s">
        <v>50</v>
      </c>
      <c r="B65" s="4" t="s">
        <v>71</v>
      </c>
      <c r="C65" s="4"/>
      <c r="D65" s="8">
        <v>3.877</v>
      </c>
    </row>
    <row r="66" spans="1:4">
      <c r="A66" s="4" t="s">
        <v>50</v>
      </c>
      <c r="B66" s="4" t="s">
        <v>72</v>
      </c>
      <c r="C66" s="4"/>
      <c r="D66" s="8">
        <v>3.967</v>
      </c>
    </row>
    <row r="67" spans="1:4">
      <c r="A67" s="4" t="s">
        <v>50</v>
      </c>
      <c r="B67" s="4" t="s">
        <v>73</v>
      </c>
      <c r="C67" s="4"/>
      <c r="D67" s="8">
        <v>2.251</v>
      </c>
    </row>
    <row r="68" spans="1:4">
      <c r="A68" s="4" t="s">
        <v>50</v>
      </c>
      <c r="B68" s="4" t="s">
        <v>74</v>
      </c>
      <c r="C68" s="4"/>
      <c r="D68" s="8">
        <v>1.808</v>
      </c>
    </row>
    <row r="69" spans="1:4">
      <c r="A69" s="4" t="s">
        <v>50</v>
      </c>
      <c r="B69" s="4" t="s">
        <v>75</v>
      </c>
      <c r="C69" s="4"/>
      <c r="D69" s="8">
        <v>3.633</v>
      </c>
    </row>
    <row r="70" spans="1:4">
      <c r="A70" s="4" t="s">
        <v>50</v>
      </c>
      <c r="B70" s="4" t="s">
        <v>76</v>
      </c>
      <c r="C70" s="4"/>
      <c r="D70" s="8">
        <v>2.257</v>
      </c>
    </row>
    <row r="71" spans="1:4">
      <c r="A71" s="4" t="s">
        <v>50</v>
      </c>
      <c r="B71" s="4" t="s">
        <v>77</v>
      </c>
      <c r="C71" s="4"/>
      <c r="D71" s="8">
        <v>2.441</v>
      </c>
    </row>
    <row r="72" spans="1:4">
      <c r="A72" s="4" t="s">
        <v>50</v>
      </c>
      <c r="B72" s="4" t="s">
        <v>78</v>
      </c>
      <c r="C72" s="4"/>
      <c r="D72" s="8">
        <v>2.412</v>
      </c>
    </row>
    <row r="73" spans="1:4">
      <c r="A73" s="4" t="s">
        <v>50</v>
      </c>
      <c r="B73" s="4" t="s">
        <v>79</v>
      </c>
      <c r="C73" s="4"/>
      <c r="D73" s="8">
        <v>2.769</v>
      </c>
    </row>
    <row r="74" spans="1:4">
      <c r="A74" s="4" t="s">
        <v>50</v>
      </c>
      <c r="B74" s="4" t="s">
        <v>80</v>
      </c>
      <c r="C74" s="4"/>
      <c r="D74" s="8">
        <v>2.925</v>
      </c>
    </row>
    <row r="75" spans="1:4">
      <c r="A75" s="4" t="s">
        <v>50</v>
      </c>
      <c r="B75" s="4" t="s">
        <v>81</v>
      </c>
      <c r="C75" s="4"/>
      <c r="D75" s="8">
        <v>3.133</v>
      </c>
    </row>
    <row r="76" spans="1:4">
      <c r="A76" s="4" t="s">
        <v>50</v>
      </c>
      <c r="B76" s="4" t="s">
        <v>82</v>
      </c>
      <c r="C76" s="4"/>
      <c r="D76" s="8">
        <v>3.133</v>
      </c>
    </row>
    <row r="77" spans="1:4">
      <c r="A77" s="4" t="s">
        <v>50</v>
      </c>
      <c r="B77" s="4" t="s">
        <v>83</v>
      </c>
      <c r="C77" s="4"/>
      <c r="D77" s="8">
        <v>2.152</v>
      </c>
    </row>
    <row r="78" spans="1:4">
      <c r="A78" s="4" t="s">
        <v>50</v>
      </c>
      <c r="B78" s="4" t="s">
        <v>84</v>
      </c>
      <c r="C78" s="4"/>
      <c r="D78" s="8">
        <v>2.303</v>
      </c>
    </row>
    <row r="79" spans="1:4">
      <c r="A79" s="4" t="s">
        <v>50</v>
      </c>
      <c r="B79" s="4" t="s">
        <v>85</v>
      </c>
      <c r="C79" s="4"/>
      <c r="D79" s="8">
        <v>3.441</v>
      </c>
    </row>
    <row r="80" spans="1:4">
      <c r="A80" s="4" t="s">
        <v>50</v>
      </c>
      <c r="B80" s="4" t="s">
        <v>86</v>
      </c>
      <c r="C80" s="4"/>
      <c r="D80" s="8">
        <v>2.51</v>
      </c>
    </row>
    <row r="81" spans="1:4">
      <c r="A81" s="4" t="s">
        <v>50</v>
      </c>
      <c r="B81" s="4" t="s">
        <v>87</v>
      </c>
      <c r="C81" s="4"/>
      <c r="D81" s="8">
        <v>2.99</v>
      </c>
    </row>
    <row r="82" spans="1:4">
      <c r="A82" s="4" t="s">
        <v>50</v>
      </c>
      <c r="B82" s="4" t="s">
        <v>88</v>
      </c>
      <c r="C82" s="4"/>
      <c r="D82" s="8">
        <v>3.53</v>
      </c>
    </row>
    <row r="83" spans="1:4">
      <c r="A83" s="4" t="s">
        <v>50</v>
      </c>
      <c r="B83" s="4" t="s">
        <v>89</v>
      </c>
      <c r="C83" s="4"/>
      <c r="D83" s="8">
        <v>2.444</v>
      </c>
    </row>
    <row r="84" spans="1:4">
      <c r="A84" s="4" t="s">
        <v>90</v>
      </c>
      <c r="B84" s="4" t="s">
        <v>91</v>
      </c>
      <c r="C84" s="4"/>
      <c r="D84" s="8">
        <v>0.831</v>
      </c>
    </row>
    <row r="85" spans="1:4">
      <c r="A85" s="4" t="s">
        <v>90</v>
      </c>
      <c r="B85" s="4" t="s">
        <v>92</v>
      </c>
      <c r="C85" s="4"/>
      <c r="D85" s="8">
        <v>4.272</v>
      </c>
    </row>
    <row r="86" spans="1:4">
      <c r="A86" s="4" t="s">
        <v>90</v>
      </c>
      <c r="B86" s="4" t="s">
        <v>93</v>
      </c>
      <c r="C86" s="4"/>
      <c r="D86" s="8">
        <v>1.458</v>
      </c>
    </row>
    <row r="87" spans="1:4">
      <c r="A87" s="4" t="s">
        <v>90</v>
      </c>
      <c r="B87" s="4" t="s">
        <v>94</v>
      </c>
      <c r="C87" s="4"/>
      <c r="D87" s="8">
        <v>0.361</v>
      </c>
    </row>
    <row r="88" spans="1:4">
      <c r="A88" s="4" t="s">
        <v>90</v>
      </c>
      <c r="B88" s="4" t="s">
        <v>95</v>
      </c>
      <c r="C88" s="4"/>
      <c r="D88" s="8">
        <v>4.137</v>
      </c>
    </row>
    <row r="89" spans="1:4">
      <c r="A89" s="4" t="s">
        <v>90</v>
      </c>
      <c r="B89" s="4" t="s">
        <v>96</v>
      </c>
      <c r="C89" s="4"/>
      <c r="D89" s="8">
        <v>3.691</v>
      </c>
    </row>
    <row r="90" spans="1:4">
      <c r="A90" s="4" t="s">
        <v>90</v>
      </c>
      <c r="B90" s="4" t="s">
        <v>97</v>
      </c>
      <c r="C90" s="4"/>
      <c r="D90" s="8">
        <v>4.109</v>
      </c>
    </row>
    <row r="91" spans="1:4">
      <c r="A91" s="4" t="s">
        <v>90</v>
      </c>
      <c r="B91" s="4" t="s">
        <v>98</v>
      </c>
      <c r="C91" s="4"/>
      <c r="D91" s="8">
        <v>3.1</v>
      </c>
    </row>
    <row r="92" spans="1:4">
      <c r="A92" s="4" t="s">
        <v>90</v>
      </c>
      <c r="B92" s="4" t="s">
        <v>99</v>
      </c>
      <c r="C92" s="4"/>
      <c r="D92" s="8">
        <v>1.501</v>
      </c>
    </row>
    <row r="93" spans="1:4">
      <c r="A93" s="4" t="s">
        <v>90</v>
      </c>
      <c r="B93" s="4" t="s">
        <v>100</v>
      </c>
      <c r="C93" s="4"/>
      <c r="D93" s="8">
        <v>3.814</v>
      </c>
    </row>
    <row r="94" spans="1:4">
      <c r="A94" s="4" t="s">
        <v>90</v>
      </c>
      <c r="B94" s="4" t="s">
        <v>101</v>
      </c>
      <c r="C94" s="4"/>
      <c r="D94" s="8">
        <v>1.761</v>
      </c>
    </row>
    <row r="95" spans="1:4">
      <c r="A95" s="4" t="s">
        <v>90</v>
      </c>
      <c r="B95" s="4" t="s">
        <v>102</v>
      </c>
      <c r="C95" s="4"/>
      <c r="D95" s="8">
        <v>1.125</v>
      </c>
    </row>
    <row r="96" spans="1:4">
      <c r="A96" s="4" t="s">
        <v>90</v>
      </c>
      <c r="B96" s="4" t="s">
        <v>103</v>
      </c>
      <c r="C96" s="4"/>
      <c r="D96" s="8">
        <v>2.037</v>
      </c>
    </row>
    <row r="97" spans="1:4">
      <c r="A97" s="4" t="s">
        <v>90</v>
      </c>
      <c r="B97" s="4" t="s">
        <v>104</v>
      </c>
      <c r="C97" s="4"/>
      <c r="D97" s="8">
        <v>3.125</v>
      </c>
    </row>
    <row r="98" spans="1:4">
      <c r="A98" s="4" t="s">
        <v>90</v>
      </c>
      <c r="B98" s="4" t="s">
        <v>105</v>
      </c>
      <c r="C98" s="4"/>
      <c r="D98" s="8">
        <v>2.749</v>
      </c>
    </row>
    <row r="99" spans="1:4">
      <c r="A99" s="4" t="s">
        <v>90</v>
      </c>
      <c r="B99" s="4" t="s">
        <v>106</v>
      </c>
      <c r="C99" s="4"/>
      <c r="D99" s="8">
        <v>3.433</v>
      </c>
    </row>
    <row r="100" spans="1:4">
      <c r="A100" s="4" t="s">
        <v>90</v>
      </c>
      <c r="B100" s="4" t="s">
        <v>107</v>
      </c>
      <c r="C100" s="4"/>
      <c r="D100" s="8">
        <v>1.753</v>
      </c>
    </row>
    <row r="101" spans="1:4">
      <c r="A101" s="4" t="s">
        <v>90</v>
      </c>
      <c r="B101" s="4" t="s">
        <v>108</v>
      </c>
      <c r="C101" s="4"/>
      <c r="D101" s="8">
        <v>1.648</v>
      </c>
    </row>
    <row r="102" spans="1:4">
      <c r="A102" s="4" t="s">
        <v>90</v>
      </c>
      <c r="B102" s="4" t="s">
        <v>109</v>
      </c>
      <c r="C102" s="4"/>
      <c r="D102" s="8">
        <v>2.801</v>
      </c>
    </row>
    <row r="103" spans="1:4">
      <c r="A103" s="4" t="s">
        <v>90</v>
      </c>
      <c r="B103" s="4" t="s">
        <v>110</v>
      </c>
      <c r="C103" s="4"/>
      <c r="D103" s="8">
        <v>3.063</v>
      </c>
    </row>
    <row r="104" spans="1:4">
      <c r="A104" s="4" t="s">
        <v>90</v>
      </c>
      <c r="B104" s="4" t="s">
        <v>111</v>
      </c>
      <c r="C104" s="4"/>
      <c r="D104" s="8">
        <v>4.052</v>
      </c>
    </row>
    <row r="105" spans="1:4">
      <c r="A105" s="4" t="s">
        <v>90</v>
      </c>
      <c r="B105" s="4" t="s">
        <v>112</v>
      </c>
      <c r="C105" s="4"/>
      <c r="D105" s="8">
        <v>2.45</v>
      </c>
    </row>
    <row r="106" spans="1:4">
      <c r="A106" s="4" t="s">
        <v>90</v>
      </c>
      <c r="B106" s="4" t="s">
        <v>113</v>
      </c>
      <c r="C106" s="4"/>
      <c r="D106" s="8">
        <v>1.834</v>
      </c>
    </row>
    <row r="107" spans="1:4">
      <c r="A107" s="4" t="s">
        <v>90</v>
      </c>
      <c r="B107" s="4" t="s">
        <v>114</v>
      </c>
      <c r="C107" s="4"/>
      <c r="D107" s="8">
        <v>1.906</v>
      </c>
    </row>
    <row r="108" spans="1:4">
      <c r="A108" s="4" t="s">
        <v>90</v>
      </c>
      <c r="B108" s="4" t="s">
        <v>115</v>
      </c>
      <c r="C108" s="4"/>
      <c r="D108" s="8">
        <v>3.166</v>
      </c>
    </row>
    <row r="109" spans="1:4">
      <c r="A109" s="4" t="s">
        <v>90</v>
      </c>
      <c r="B109" s="4" t="s">
        <v>116</v>
      </c>
      <c r="C109" s="4"/>
      <c r="D109" s="8">
        <v>3.402</v>
      </c>
    </row>
    <row r="110" spans="1:4">
      <c r="A110" s="4" t="s">
        <v>90</v>
      </c>
      <c r="B110" s="4" t="s">
        <v>117</v>
      </c>
      <c r="C110" s="4"/>
      <c r="D110" s="8">
        <v>3.842</v>
      </c>
    </row>
    <row r="111" spans="1:4">
      <c r="A111" s="4" t="s">
        <v>90</v>
      </c>
      <c r="B111" s="4" t="s">
        <v>118</v>
      </c>
      <c r="C111" s="4"/>
      <c r="D111" s="8">
        <v>3.283</v>
      </c>
    </row>
    <row r="112" spans="1:4">
      <c r="A112" s="4" t="s">
        <v>90</v>
      </c>
      <c r="B112" s="4" t="s">
        <v>119</v>
      </c>
      <c r="C112" s="4"/>
      <c r="D112" s="8">
        <v>3.223</v>
      </c>
    </row>
    <row r="113" spans="1:4">
      <c r="A113" s="4" t="s">
        <v>90</v>
      </c>
      <c r="B113" s="4" t="s">
        <v>120</v>
      </c>
      <c r="C113" s="4"/>
      <c r="D113" s="8">
        <v>3.696</v>
      </c>
    </row>
    <row r="114" spans="1:4">
      <c r="A114" s="4" t="s">
        <v>90</v>
      </c>
      <c r="B114" s="4" t="s">
        <v>121</v>
      </c>
      <c r="C114" s="4"/>
      <c r="D114" s="8">
        <v>3.551</v>
      </c>
    </row>
    <row r="115" spans="1:4">
      <c r="A115" s="4" t="s">
        <v>90</v>
      </c>
      <c r="B115" s="4" t="s">
        <v>122</v>
      </c>
      <c r="C115" s="4"/>
      <c r="D115" s="8">
        <v>3.152</v>
      </c>
    </row>
    <row r="116" spans="1:4">
      <c r="A116" s="4" t="s">
        <v>90</v>
      </c>
      <c r="B116" s="4" t="s">
        <v>123</v>
      </c>
      <c r="C116" s="4"/>
      <c r="D116" s="8">
        <v>3.626</v>
      </c>
    </row>
  </sheetData>
  <autoFilter xmlns:etc="http://www.wps.cn/officeDocument/2017/etCustomData" ref="A1:D116" etc:filterBottomFollowUsedRange="0">
    <extLst/>
  </autoFilter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3"/>
  <sheetViews>
    <sheetView topLeftCell="A430" workbookViewId="0">
      <selection activeCell="L361" sqref="L361"/>
    </sheetView>
  </sheetViews>
  <sheetFormatPr defaultColWidth="9.2037037037037" defaultRowHeight="14.4"/>
  <cols>
    <col min="1" max="1" width="38.1296296296296" style="1" customWidth="1"/>
    <col min="2" max="2" width="14.1296296296296" style="1" customWidth="1"/>
    <col min="3" max="3" width="8.7962962962963" style="1" customWidth="1"/>
    <col min="4" max="4" width="17.6018518518519" style="1" customWidth="1"/>
    <col min="5" max="5" width="20.2037037037037" style="1" customWidth="1"/>
    <col min="6" max="6" width="9.2037037037037" style="1" customWidth="1"/>
    <col min="7" max="7" width="8.12962962962963" style="1" customWidth="1"/>
    <col min="8" max="8" width="10.7962962962963" style="1" customWidth="1"/>
    <col min="9" max="9" width="6" style="1" customWidth="1"/>
    <col min="10" max="10" width="8" style="2" customWidth="1"/>
    <col min="11" max="11" width="15.1296296296296" style="1" customWidth="1"/>
    <col min="12" max="12" width="8.66666666666667" style="2" customWidth="1"/>
    <col min="13" max="13" width="129.064814814815" style="1" customWidth="1"/>
    <col min="14" max="16384" width="9.2037037037037" style="1"/>
  </cols>
  <sheetData>
    <row r="1" spans="1:12">
      <c r="A1" s="13" t="s">
        <v>0</v>
      </c>
      <c r="B1" s="13" t="s">
        <v>1</v>
      </c>
      <c r="C1" s="13" t="s">
        <v>2</v>
      </c>
      <c r="D1" s="13" t="s">
        <v>159</v>
      </c>
      <c r="E1" s="13" t="s">
        <v>160</v>
      </c>
      <c r="F1" s="13" t="s">
        <v>161</v>
      </c>
      <c r="G1" s="13" t="s">
        <v>162</v>
      </c>
      <c r="H1" s="13" t="s">
        <v>190</v>
      </c>
      <c r="I1" s="13" t="s">
        <v>191</v>
      </c>
      <c r="J1" s="13" t="s">
        <v>163</v>
      </c>
      <c r="K1" s="13" t="s">
        <v>192</v>
      </c>
      <c r="L1" s="15" t="s">
        <v>158</v>
      </c>
    </row>
    <row r="2" spans="1:12">
      <c r="A2" s="13" t="s">
        <v>90</v>
      </c>
      <c r="B2" s="13" t="s">
        <v>91</v>
      </c>
      <c r="C2" s="13"/>
      <c r="D2" s="13" t="s">
        <v>193</v>
      </c>
      <c r="E2" s="13" t="s">
        <v>194</v>
      </c>
      <c r="F2" s="13"/>
      <c r="G2" s="13" t="s">
        <v>187</v>
      </c>
      <c r="H2" s="13"/>
      <c r="I2" s="13"/>
      <c r="J2" s="15">
        <v>93</v>
      </c>
      <c r="K2" s="15"/>
      <c r="L2" s="15"/>
    </row>
    <row r="3" spans="1:12">
      <c r="A3" s="13" t="s">
        <v>90</v>
      </c>
      <c r="B3" s="13" t="s">
        <v>91</v>
      </c>
      <c r="C3" s="13"/>
      <c r="D3" s="13" t="s">
        <v>193</v>
      </c>
      <c r="E3" s="13" t="s">
        <v>194</v>
      </c>
      <c r="F3" s="13"/>
      <c r="G3" s="13" t="s">
        <v>188</v>
      </c>
      <c r="H3" s="13"/>
      <c r="I3" s="13"/>
      <c r="J3" s="15">
        <v>85</v>
      </c>
      <c r="K3" s="15"/>
      <c r="L3" s="15"/>
    </row>
    <row r="4" spans="1:12">
      <c r="A4" s="13" t="s">
        <v>90</v>
      </c>
      <c r="B4" s="13" t="s">
        <v>92</v>
      </c>
      <c r="C4" s="13"/>
      <c r="D4" s="13" t="s">
        <v>193</v>
      </c>
      <c r="E4" s="13" t="s">
        <v>194</v>
      </c>
      <c r="F4" s="13"/>
      <c r="G4" s="13" t="s">
        <v>187</v>
      </c>
      <c r="H4" s="13"/>
      <c r="I4" s="13"/>
      <c r="J4" s="15">
        <v>93</v>
      </c>
      <c r="K4" s="15"/>
      <c r="L4" s="15"/>
    </row>
    <row r="5" spans="1:12">
      <c r="A5" s="13" t="s">
        <v>90</v>
      </c>
      <c r="B5" s="13" t="s">
        <v>92</v>
      </c>
      <c r="C5" s="13"/>
      <c r="D5" s="13" t="s">
        <v>193</v>
      </c>
      <c r="E5" s="13" t="s">
        <v>194</v>
      </c>
      <c r="F5" s="13"/>
      <c r="G5" s="13" t="s">
        <v>188</v>
      </c>
      <c r="H5" s="13"/>
      <c r="I5" s="13"/>
      <c r="J5" s="15">
        <v>85</v>
      </c>
      <c r="K5" s="15"/>
      <c r="L5" s="15"/>
    </row>
    <row r="6" spans="1:12">
      <c r="A6" s="13" t="s">
        <v>90</v>
      </c>
      <c r="B6" s="13" t="s">
        <v>93</v>
      </c>
      <c r="C6" s="13"/>
      <c r="D6" s="13" t="s">
        <v>193</v>
      </c>
      <c r="E6" s="13" t="s">
        <v>194</v>
      </c>
      <c r="F6" s="13"/>
      <c r="G6" s="13" t="s">
        <v>187</v>
      </c>
      <c r="H6" s="13"/>
      <c r="I6" s="13"/>
      <c r="J6" s="15">
        <v>64</v>
      </c>
      <c r="K6" s="15"/>
      <c r="L6" s="15"/>
    </row>
    <row r="7" spans="1:12">
      <c r="A7" s="13" t="s">
        <v>90</v>
      </c>
      <c r="B7" s="13" t="s">
        <v>93</v>
      </c>
      <c r="C7" s="13"/>
      <c r="D7" s="13" t="s">
        <v>193</v>
      </c>
      <c r="E7" s="13" t="s">
        <v>194</v>
      </c>
      <c r="F7" s="13"/>
      <c r="G7" s="13" t="s">
        <v>188</v>
      </c>
      <c r="H7" s="13"/>
      <c r="I7" s="13"/>
      <c r="J7" s="15">
        <v>85</v>
      </c>
      <c r="K7" s="15"/>
      <c r="L7" s="15"/>
    </row>
    <row r="8" spans="1:12">
      <c r="A8" s="13" t="s">
        <v>90</v>
      </c>
      <c r="B8" s="13" t="s">
        <v>94</v>
      </c>
      <c r="C8" s="13"/>
      <c r="D8" s="13" t="s">
        <v>193</v>
      </c>
      <c r="E8" s="13" t="s">
        <v>194</v>
      </c>
      <c r="F8" s="13"/>
      <c r="G8" s="13" t="s">
        <v>187</v>
      </c>
      <c r="H8" s="13"/>
      <c r="I8" s="13"/>
      <c r="J8" s="15">
        <v>45</v>
      </c>
      <c r="K8" s="15"/>
      <c r="L8" s="15"/>
    </row>
    <row r="9" spans="1:12">
      <c r="A9" s="13" t="s">
        <v>90</v>
      </c>
      <c r="B9" s="13" t="s">
        <v>94</v>
      </c>
      <c r="C9" s="13"/>
      <c r="D9" s="13" t="s">
        <v>193</v>
      </c>
      <c r="E9" s="13" t="s">
        <v>194</v>
      </c>
      <c r="F9" s="13"/>
      <c r="G9" s="13" t="s">
        <v>188</v>
      </c>
      <c r="H9" s="13"/>
      <c r="I9" s="13"/>
      <c r="J9" s="15">
        <v>65</v>
      </c>
      <c r="K9" s="15"/>
      <c r="L9" s="15"/>
    </row>
    <row r="10" spans="1:12">
      <c r="A10" s="13" t="s">
        <v>90</v>
      </c>
      <c r="B10" s="13" t="s">
        <v>95</v>
      </c>
      <c r="C10" s="13"/>
      <c r="D10" s="13" t="s">
        <v>193</v>
      </c>
      <c r="E10" s="13" t="s">
        <v>194</v>
      </c>
      <c r="F10" s="13"/>
      <c r="G10" s="13" t="s">
        <v>187</v>
      </c>
      <c r="H10" s="13"/>
      <c r="I10" s="13"/>
      <c r="J10" s="15">
        <v>88.6</v>
      </c>
      <c r="K10" s="15"/>
      <c r="L10" s="15"/>
    </row>
    <row r="11" spans="1:12">
      <c r="A11" s="13" t="s">
        <v>90</v>
      </c>
      <c r="B11" s="13" t="s">
        <v>95</v>
      </c>
      <c r="C11" s="13"/>
      <c r="D11" s="13" t="s">
        <v>193</v>
      </c>
      <c r="E11" s="13" t="s">
        <v>194</v>
      </c>
      <c r="F11" s="13"/>
      <c r="G11" s="13" t="s">
        <v>188</v>
      </c>
      <c r="H11" s="13"/>
      <c r="I11" s="13"/>
      <c r="J11" s="15">
        <v>65</v>
      </c>
      <c r="K11" s="15"/>
      <c r="L11" s="15"/>
    </row>
    <row r="12" spans="1:12">
      <c r="A12" s="13" t="s">
        <v>90</v>
      </c>
      <c r="B12" s="13" t="s">
        <v>96</v>
      </c>
      <c r="C12" s="13"/>
      <c r="D12" s="13" t="s">
        <v>193</v>
      </c>
      <c r="E12" s="13" t="s">
        <v>194</v>
      </c>
      <c r="F12" s="13"/>
      <c r="G12" s="13" t="s">
        <v>187</v>
      </c>
      <c r="H12" s="13"/>
      <c r="I12" s="13"/>
      <c r="J12" s="15">
        <v>80.6</v>
      </c>
      <c r="K12" s="15"/>
      <c r="L12" s="15"/>
    </row>
    <row r="13" spans="1:12">
      <c r="A13" s="13" t="s">
        <v>90</v>
      </c>
      <c r="B13" s="13" t="s">
        <v>96</v>
      </c>
      <c r="C13" s="13"/>
      <c r="D13" s="13" t="s">
        <v>193</v>
      </c>
      <c r="E13" s="13" t="s">
        <v>194</v>
      </c>
      <c r="F13" s="13"/>
      <c r="G13" s="13" t="s">
        <v>188</v>
      </c>
      <c r="H13" s="13"/>
      <c r="I13" s="13"/>
      <c r="J13" s="15">
        <v>65</v>
      </c>
      <c r="K13" s="15"/>
      <c r="L13" s="15"/>
    </row>
    <row r="14" spans="1:12">
      <c r="A14" s="13" t="s">
        <v>90</v>
      </c>
      <c r="B14" s="13" t="s">
        <v>97</v>
      </c>
      <c r="C14" s="13"/>
      <c r="D14" s="13" t="s">
        <v>193</v>
      </c>
      <c r="E14" s="13" t="s">
        <v>194</v>
      </c>
      <c r="F14" s="13"/>
      <c r="G14" s="13" t="s">
        <v>187</v>
      </c>
      <c r="H14" s="13"/>
      <c r="I14" s="13"/>
      <c r="J14" s="15">
        <v>91.4</v>
      </c>
      <c r="K14" s="15"/>
      <c r="L14" s="15"/>
    </row>
    <row r="15" spans="1:12">
      <c r="A15" s="13" t="s">
        <v>90</v>
      </c>
      <c r="B15" s="13" t="s">
        <v>97</v>
      </c>
      <c r="C15" s="13"/>
      <c r="D15" s="13" t="s">
        <v>193</v>
      </c>
      <c r="E15" s="13" t="s">
        <v>194</v>
      </c>
      <c r="F15" s="13"/>
      <c r="G15" s="13" t="s">
        <v>188</v>
      </c>
      <c r="H15" s="13"/>
      <c r="I15" s="13"/>
      <c r="J15" s="15">
        <v>75</v>
      </c>
      <c r="K15" s="15"/>
      <c r="L15" s="15"/>
    </row>
    <row r="16" spans="1:12">
      <c r="A16" s="13" t="s">
        <v>6</v>
      </c>
      <c r="B16" s="13" t="s">
        <v>8</v>
      </c>
      <c r="C16" s="13"/>
      <c r="D16" s="13" t="s">
        <v>193</v>
      </c>
      <c r="E16" s="13" t="s">
        <v>194</v>
      </c>
      <c r="F16" s="13"/>
      <c r="G16" s="13" t="s">
        <v>187</v>
      </c>
      <c r="H16" s="13"/>
      <c r="I16" s="13"/>
      <c r="J16" s="15">
        <v>60</v>
      </c>
      <c r="K16" s="15"/>
      <c r="L16" s="15"/>
    </row>
    <row r="17" spans="1:12">
      <c r="A17" s="13" t="s">
        <v>6</v>
      </c>
      <c r="B17" s="13" t="s">
        <v>8</v>
      </c>
      <c r="C17" s="13"/>
      <c r="D17" s="13" t="s">
        <v>193</v>
      </c>
      <c r="E17" s="13" t="s">
        <v>194</v>
      </c>
      <c r="F17" s="13"/>
      <c r="G17" s="13" t="s">
        <v>188</v>
      </c>
      <c r="H17" s="13"/>
      <c r="I17" s="13"/>
      <c r="J17" s="15">
        <v>70.8333333333333</v>
      </c>
      <c r="K17" s="15"/>
      <c r="L17" s="15"/>
    </row>
    <row r="18" spans="1:12">
      <c r="A18" s="13" t="s">
        <v>6</v>
      </c>
      <c r="B18" s="13" t="s">
        <v>9</v>
      </c>
      <c r="C18" s="13"/>
      <c r="D18" s="13" t="s">
        <v>193</v>
      </c>
      <c r="E18" s="13" t="s">
        <v>194</v>
      </c>
      <c r="F18" s="13"/>
      <c r="G18" s="13" t="s">
        <v>187</v>
      </c>
      <c r="H18" s="13"/>
      <c r="I18" s="13"/>
      <c r="J18" s="15">
        <v>64.6</v>
      </c>
      <c r="K18" s="15"/>
      <c r="L18" s="15"/>
    </row>
    <row r="19" spans="1:12">
      <c r="A19" s="13" t="s">
        <v>6</v>
      </c>
      <c r="B19" s="13" t="s">
        <v>9</v>
      </c>
      <c r="C19" s="13"/>
      <c r="D19" s="13" t="s">
        <v>193</v>
      </c>
      <c r="E19" s="13" t="s">
        <v>194</v>
      </c>
      <c r="F19" s="13"/>
      <c r="G19" s="13" t="s">
        <v>188</v>
      </c>
      <c r="H19" s="13"/>
      <c r="I19" s="13"/>
      <c r="J19" s="15">
        <v>65</v>
      </c>
      <c r="K19" s="15"/>
      <c r="L19" s="15"/>
    </row>
    <row r="20" spans="1:12">
      <c r="A20" s="13" t="s">
        <v>6</v>
      </c>
      <c r="B20" s="13" t="s">
        <v>10</v>
      </c>
      <c r="C20" s="13"/>
      <c r="D20" s="13" t="s">
        <v>193</v>
      </c>
      <c r="E20" s="13" t="s">
        <v>194</v>
      </c>
      <c r="F20" s="13"/>
      <c r="G20" s="13" t="s">
        <v>187</v>
      </c>
      <c r="H20" s="13"/>
      <c r="I20" s="13"/>
      <c r="J20" s="15">
        <v>86.2</v>
      </c>
      <c r="K20" s="15"/>
      <c r="L20" s="15"/>
    </row>
    <row r="21" spans="1:12">
      <c r="A21" s="13" t="s">
        <v>6</v>
      </c>
      <c r="B21" s="13" t="s">
        <v>10</v>
      </c>
      <c r="C21" s="13"/>
      <c r="D21" s="13" t="s">
        <v>193</v>
      </c>
      <c r="E21" s="13" t="s">
        <v>194</v>
      </c>
      <c r="F21" s="13"/>
      <c r="G21" s="13" t="s">
        <v>188</v>
      </c>
      <c r="H21" s="13"/>
      <c r="I21" s="13"/>
      <c r="J21" s="15">
        <v>69</v>
      </c>
      <c r="K21" s="15"/>
      <c r="L21" s="15"/>
    </row>
    <row r="22" spans="1:12">
      <c r="A22" s="13" t="s">
        <v>6</v>
      </c>
      <c r="B22" s="13" t="s">
        <v>11</v>
      </c>
      <c r="C22" s="13"/>
      <c r="D22" s="13" t="s">
        <v>193</v>
      </c>
      <c r="E22" s="13" t="s">
        <v>194</v>
      </c>
      <c r="F22" s="13"/>
      <c r="G22" s="13" t="s">
        <v>187</v>
      </c>
      <c r="H22" s="13"/>
      <c r="I22" s="13"/>
      <c r="J22" s="15">
        <v>65</v>
      </c>
      <c r="K22" s="15"/>
      <c r="L22" s="15"/>
    </row>
    <row r="23" spans="1:12">
      <c r="A23" s="13" t="s">
        <v>6</v>
      </c>
      <c r="B23" s="13" t="s">
        <v>11</v>
      </c>
      <c r="C23" s="13"/>
      <c r="D23" s="13" t="s">
        <v>193</v>
      </c>
      <c r="E23" s="13" t="s">
        <v>194</v>
      </c>
      <c r="F23" s="13"/>
      <c r="G23" s="13" t="s">
        <v>188</v>
      </c>
      <c r="H23" s="13"/>
      <c r="I23" s="13"/>
      <c r="J23" s="15">
        <v>65</v>
      </c>
      <c r="K23" s="15"/>
      <c r="L23" s="15"/>
    </row>
    <row r="24" spans="1:12">
      <c r="A24" s="13" t="s">
        <v>6</v>
      </c>
      <c r="B24" s="13" t="s">
        <v>12</v>
      </c>
      <c r="C24" s="13"/>
      <c r="D24" s="13" t="s">
        <v>193</v>
      </c>
      <c r="E24" s="13" t="s">
        <v>194</v>
      </c>
      <c r="F24" s="13"/>
      <c r="G24" s="13" t="s">
        <v>187</v>
      </c>
      <c r="H24" s="13"/>
      <c r="I24" s="13"/>
      <c r="J24" s="15">
        <v>89.4</v>
      </c>
      <c r="K24" s="15"/>
      <c r="L24" s="15"/>
    </row>
    <row r="25" spans="1:12">
      <c r="A25" s="13" t="s">
        <v>6</v>
      </c>
      <c r="B25" s="13" t="s">
        <v>12</v>
      </c>
      <c r="C25" s="13"/>
      <c r="D25" s="13" t="s">
        <v>193</v>
      </c>
      <c r="E25" s="13" t="s">
        <v>194</v>
      </c>
      <c r="F25" s="13"/>
      <c r="G25" s="13" t="s">
        <v>188</v>
      </c>
      <c r="H25" s="13"/>
      <c r="I25" s="13"/>
      <c r="J25" s="15">
        <v>65</v>
      </c>
      <c r="K25" s="15"/>
      <c r="L25" s="15"/>
    </row>
    <row r="26" spans="1:12">
      <c r="A26" s="13" t="s">
        <v>6</v>
      </c>
      <c r="B26" s="13" t="s">
        <v>13</v>
      </c>
      <c r="C26" s="13"/>
      <c r="D26" s="13" t="s">
        <v>193</v>
      </c>
      <c r="E26" s="13" t="s">
        <v>194</v>
      </c>
      <c r="F26" s="13"/>
      <c r="G26" s="13" t="s">
        <v>187</v>
      </c>
      <c r="H26" s="13"/>
      <c r="I26" s="13"/>
      <c r="J26" s="15">
        <v>66</v>
      </c>
      <c r="K26" s="15"/>
      <c r="L26" s="15"/>
    </row>
    <row r="27" spans="1:12">
      <c r="A27" s="13" t="s">
        <v>6</v>
      </c>
      <c r="B27" s="13" t="s">
        <v>13</v>
      </c>
      <c r="C27" s="13"/>
      <c r="D27" s="13" t="s">
        <v>193</v>
      </c>
      <c r="E27" s="13" t="s">
        <v>194</v>
      </c>
      <c r="F27" s="13"/>
      <c r="G27" s="13" t="s">
        <v>188</v>
      </c>
      <c r="H27" s="13"/>
      <c r="I27" s="13"/>
      <c r="J27" s="15">
        <v>65</v>
      </c>
      <c r="K27" s="15"/>
      <c r="L27" s="15"/>
    </row>
    <row r="28" spans="1:12">
      <c r="A28" s="13" t="s">
        <v>6</v>
      </c>
      <c r="B28" s="13" t="s">
        <v>14</v>
      </c>
      <c r="C28" s="13"/>
      <c r="D28" s="13" t="s">
        <v>193</v>
      </c>
      <c r="E28" s="13" t="s">
        <v>194</v>
      </c>
      <c r="F28" s="13"/>
      <c r="G28" s="13" t="s">
        <v>187</v>
      </c>
      <c r="H28" s="13"/>
      <c r="I28" s="13"/>
      <c r="J28" s="15">
        <v>65.4</v>
      </c>
      <c r="K28" s="15"/>
      <c r="L28" s="15"/>
    </row>
    <row r="29" spans="1:12">
      <c r="A29" s="13" t="s">
        <v>6</v>
      </c>
      <c r="B29" s="13" t="s">
        <v>14</v>
      </c>
      <c r="C29" s="13"/>
      <c r="D29" s="13" t="s">
        <v>193</v>
      </c>
      <c r="E29" s="13" t="s">
        <v>194</v>
      </c>
      <c r="F29" s="13"/>
      <c r="G29" s="13" t="s">
        <v>188</v>
      </c>
      <c r="H29" s="13"/>
      <c r="I29" s="13"/>
      <c r="J29" s="15">
        <v>65</v>
      </c>
      <c r="K29" s="15"/>
      <c r="L29" s="15"/>
    </row>
    <row r="30" spans="1:12">
      <c r="A30" s="13" t="s">
        <v>90</v>
      </c>
      <c r="B30" s="13" t="s">
        <v>98</v>
      </c>
      <c r="C30" s="13"/>
      <c r="D30" s="13" t="s">
        <v>193</v>
      </c>
      <c r="E30" s="13" t="s">
        <v>194</v>
      </c>
      <c r="F30" s="13"/>
      <c r="G30" s="13" t="s">
        <v>187</v>
      </c>
      <c r="H30" s="13"/>
      <c r="I30" s="13"/>
      <c r="J30" s="15">
        <v>71</v>
      </c>
      <c r="K30" s="15"/>
      <c r="L30" s="15"/>
    </row>
    <row r="31" spans="1:12">
      <c r="A31" s="13" t="s">
        <v>90</v>
      </c>
      <c r="B31" s="13" t="s">
        <v>98</v>
      </c>
      <c r="C31" s="13"/>
      <c r="D31" s="13" t="s">
        <v>193</v>
      </c>
      <c r="E31" s="13" t="s">
        <v>194</v>
      </c>
      <c r="F31" s="13"/>
      <c r="G31" s="13" t="s">
        <v>188</v>
      </c>
      <c r="H31" s="13"/>
      <c r="I31" s="13"/>
      <c r="J31" s="15">
        <v>75</v>
      </c>
      <c r="K31" s="15"/>
      <c r="L31" s="15"/>
    </row>
    <row r="32" spans="1:12">
      <c r="A32" s="13" t="s">
        <v>50</v>
      </c>
      <c r="B32" s="13" t="s">
        <v>51</v>
      </c>
      <c r="C32" s="13"/>
      <c r="D32" s="13" t="s">
        <v>193</v>
      </c>
      <c r="E32" s="13" t="s">
        <v>194</v>
      </c>
      <c r="F32" s="13"/>
      <c r="G32" s="13" t="s">
        <v>187</v>
      </c>
      <c r="H32" s="13"/>
      <c r="I32" s="13"/>
      <c r="J32" s="15">
        <v>67.6</v>
      </c>
      <c r="K32" s="15"/>
      <c r="L32" s="15"/>
    </row>
    <row r="33" spans="1:12">
      <c r="A33" s="13" t="s">
        <v>50</v>
      </c>
      <c r="B33" s="13" t="s">
        <v>51</v>
      </c>
      <c r="C33" s="13"/>
      <c r="D33" s="13" t="s">
        <v>193</v>
      </c>
      <c r="E33" s="13" t="s">
        <v>194</v>
      </c>
      <c r="F33" s="13"/>
      <c r="G33" s="13" t="s">
        <v>188</v>
      </c>
      <c r="H33" s="13"/>
      <c r="I33" s="13"/>
      <c r="J33" s="15">
        <v>65</v>
      </c>
      <c r="K33" s="15"/>
      <c r="L33" s="15"/>
    </row>
    <row r="34" spans="1:12">
      <c r="A34" s="13" t="s">
        <v>50</v>
      </c>
      <c r="B34" s="13" t="s">
        <v>52</v>
      </c>
      <c r="C34" s="13"/>
      <c r="D34" s="13" t="s">
        <v>193</v>
      </c>
      <c r="E34" s="13" t="s">
        <v>194</v>
      </c>
      <c r="F34" s="13"/>
      <c r="G34" s="13" t="s">
        <v>187</v>
      </c>
      <c r="H34" s="13"/>
      <c r="I34" s="13"/>
      <c r="J34" s="15">
        <v>67.4</v>
      </c>
      <c r="K34" s="15"/>
      <c r="L34" s="15"/>
    </row>
    <row r="35" spans="1:12">
      <c r="A35" s="13" t="s">
        <v>50</v>
      </c>
      <c r="B35" s="13" t="s">
        <v>52</v>
      </c>
      <c r="C35" s="13"/>
      <c r="D35" s="13" t="s">
        <v>193</v>
      </c>
      <c r="E35" s="13" t="s">
        <v>194</v>
      </c>
      <c r="F35" s="13"/>
      <c r="G35" s="13" t="s">
        <v>188</v>
      </c>
      <c r="H35" s="13"/>
      <c r="I35" s="13"/>
      <c r="J35" s="15">
        <v>75</v>
      </c>
      <c r="K35" s="15"/>
      <c r="L35" s="15"/>
    </row>
    <row r="36" spans="1:12">
      <c r="A36" s="13" t="s">
        <v>50</v>
      </c>
      <c r="B36" s="13" t="s">
        <v>53</v>
      </c>
      <c r="C36" s="13"/>
      <c r="D36" s="13" t="s">
        <v>193</v>
      </c>
      <c r="E36" s="13" t="s">
        <v>194</v>
      </c>
      <c r="F36" s="13"/>
      <c r="G36" s="13" t="s">
        <v>187</v>
      </c>
      <c r="H36" s="13"/>
      <c r="I36" s="13"/>
      <c r="J36" s="15">
        <v>88.8</v>
      </c>
      <c r="K36" s="15"/>
      <c r="L36" s="15"/>
    </row>
    <row r="37" spans="1:12">
      <c r="A37" s="13" t="s">
        <v>50</v>
      </c>
      <c r="B37" s="13" t="s">
        <v>53</v>
      </c>
      <c r="C37" s="13"/>
      <c r="D37" s="13" t="s">
        <v>193</v>
      </c>
      <c r="E37" s="13" t="s">
        <v>194</v>
      </c>
      <c r="F37" s="13"/>
      <c r="G37" s="13" t="s">
        <v>188</v>
      </c>
      <c r="H37" s="13"/>
      <c r="I37" s="13"/>
      <c r="J37" s="15">
        <v>65</v>
      </c>
      <c r="K37" s="15"/>
      <c r="L37" s="15"/>
    </row>
    <row r="38" spans="1:12">
      <c r="A38" s="13" t="s">
        <v>50</v>
      </c>
      <c r="B38" s="13" t="s">
        <v>54</v>
      </c>
      <c r="C38" s="13"/>
      <c r="D38" s="13" t="s">
        <v>193</v>
      </c>
      <c r="E38" s="13" t="s">
        <v>194</v>
      </c>
      <c r="F38" s="13"/>
      <c r="G38" s="13" t="s">
        <v>187</v>
      </c>
      <c r="H38" s="13"/>
      <c r="I38" s="13"/>
      <c r="J38" s="15">
        <v>92</v>
      </c>
      <c r="K38" s="15"/>
      <c r="L38" s="15"/>
    </row>
    <row r="39" spans="1:12">
      <c r="A39" s="13" t="s">
        <v>50</v>
      </c>
      <c r="B39" s="13" t="s">
        <v>54</v>
      </c>
      <c r="C39" s="13"/>
      <c r="D39" s="13" t="s">
        <v>193</v>
      </c>
      <c r="E39" s="13" t="s">
        <v>194</v>
      </c>
      <c r="F39" s="13"/>
      <c r="G39" s="13" t="s">
        <v>188</v>
      </c>
      <c r="H39" s="13"/>
      <c r="I39" s="13"/>
      <c r="J39" s="15">
        <v>85</v>
      </c>
      <c r="K39" s="15"/>
      <c r="L39" s="15"/>
    </row>
    <row r="40" spans="1:12">
      <c r="A40" s="13" t="s">
        <v>50</v>
      </c>
      <c r="B40" s="13" t="s">
        <v>54</v>
      </c>
      <c r="C40" s="13"/>
      <c r="D40" s="13" t="s">
        <v>195</v>
      </c>
      <c r="E40" s="13" t="s">
        <v>196</v>
      </c>
      <c r="F40" s="13" t="s">
        <v>197</v>
      </c>
      <c r="G40" s="13"/>
      <c r="H40" s="13" t="s">
        <v>198</v>
      </c>
      <c r="I40" s="13" t="s">
        <v>199</v>
      </c>
      <c r="J40" s="15">
        <v>64</v>
      </c>
      <c r="K40" s="15">
        <v>0.5</v>
      </c>
      <c r="L40" s="15">
        <v>32</v>
      </c>
    </row>
    <row r="41" spans="1:12">
      <c r="A41" s="13" t="s">
        <v>6</v>
      </c>
      <c r="B41" s="13" t="s">
        <v>15</v>
      </c>
      <c r="C41" s="13"/>
      <c r="D41" s="13" t="s">
        <v>193</v>
      </c>
      <c r="E41" s="13" t="s">
        <v>194</v>
      </c>
      <c r="F41" s="13"/>
      <c r="G41" s="13" t="s">
        <v>187</v>
      </c>
      <c r="H41" s="13"/>
      <c r="I41" s="13"/>
      <c r="J41" s="15">
        <v>64</v>
      </c>
      <c r="K41" s="15"/>
      <c r="L41" s="15"/>
    </row>
    <row r="42" spans="1:12">
      <c r="A42" s="13" t="s">
        <v>6</v>
      </c>
      <c r="B42" s="13" t="s">
        <v>15</v>
      </c>
      <c r="C42" s="13"/>
      <c r="D42" s="13" t="s">
        <v>193</v>
      </c>
      <c r="E42" s="13" t="s">
        <v>194</v>
      </c>
      <c r="F42" s="13"/>
      <c r="G42" s="13" t="s">
        <v>188</v>
      </c>
      <c r="H42" s="13"/>
      <c r="I42" s="13"/>
      <c r="J42" s="15">
        <v>65</v>
      </c>
      <c r="K42" s="15"/>
      <c r="L42" s="15"/>
    </row>
    <row r="43" spans="1:12">
      <c r="A43" s="13" t="s">
        <v>90</v>
      </c>
      <c r="B43" s="13" t="s">
        <v>99</v>
      </c>
      <c r="C43" s="13"/>
      <c r="D43" s="13" t="s">
        <v>193</v>
      </c>
      <c r="E43" s="13" t="s">
        <v>194</v>
      </c>
      <c r="F43" s="13"/>
      <c r="G43" s="13" t="s">
        <v>187</v>
      </c>
      <c r="H43" s="13"/>
      <c r="I43" s="13"/>
      <c r="J43" s="15">
        <v>72.4</v>
      </c>
      <c r="K43" s="15"/>
      <c r="L43" s="15"/>
    </row>
    <row r="44" spans="1:12">
      <c r="A44" s="13" t="s">
        <v>90</v>
      </c>
      <c r="B44" s="13" t="s">
        <v>99</v>
      </c>
      <c r="C44" s="13"/>
      <c r="D44" s="13" t="s">
        <v>193</v>
      </c>
      <c r="E44" s="13" t="s">
        <v>194</v>
      </c>
      <c r="F44" s="13"/>
      <c r="G44" s="13" t="s">
        <v>188</v>
      </c>
      <c r="H44" s="13"/>
      <c r="I44" s="13"/>
      <c r="J44" s="15">
        <v>65</v>
      </c>
      <c r="K44" s="15"/>
      <c r="L44" s="15"/>
    </row>
    <row r="45" spans="1:12">
      <c r="A45" s="13" t="s">
        <v>90</v>
      </c>
      <c r="B45" s="13" t="s">
        <v>100</v>
      </c>
      <c r="C45" s="13"/>
      <c r="D45" s="13" t="s">
        <v>193</v>
      </c>
      <c r="E45" s="13" t="s">
        <v>194</v>
      </c>
      <c r="F45" s="13"/>
      <c r="G45" s="13" t="s">
        <v>187</v>
      </c>
      <c r="H45" s="13"/>
      <c r="I45" s="13"/>
      <c r="J45" s="15">
        <v>86.6</v>
      </c>
      <c r="K45" s="15"/>
      <c r="L45" s="15"/>
    </row>
    <row r="46" spans="1:12">
      <c r="A46" s="13" t="s">
        <v>90</v>
      </c>
      <c r="B46" s="13" t="s">
        <v>100</v>
      </c>
      <c r="C46" s="13"/>
      <c r="D46" s="13" t="s">
        <v>193</v>
      </c>
      <c r="E46" s="13" t="s">
        <v>194</v>
      </c>
      <c r="F46" s="13"/>
      <c r="G46" s="13" t="s">
        <v>188</v>
      </c>
      <c r="H46" s="13"/>
      <c r="I46" s="13"/>
      <c r="J46" s="15">
        <v>70</v>
      </c>
      <c r="K46" s="15"/>
      <c r="L46" s="15"/>
    </row>
    <row r="47" spans="1:12">
      <c r="A47" s="13" t="s">
        <v>50</v>
      </c>
      <c r="B47" s="13" t="s">
        <v>55</v>
      </c>
      <c r="C47" s="13"/>
      <c r="D47" s="13" t="s">
        <v>193</v>
      </c>
      <c r="E47" s="13" t="s">
        <v>194</v>
      </c>
      <c r="F47" s="13"/>
      <c r="G47" s="13" t="s">
        <v>187</v>
      </c>
      <c r="H47" s="13"/>
      <c r="I47" s="13"/>
      <c r="J47" s="15">
        <v>67.4</v>
      </c>
      <c r="K47" s="15"/>
      <c r="L47" s="15"/>
    </row>
    <row r="48" spans="1:12">
      <c r="A48" s="13" t="s">
        <v>50</v>
      </c>
      <c r="B48" s="13" t="s">
        <v>55</v>
      </c>
      <c r="C48" s="13"/>
      <c r="D48" s="13" t="s">
        <v>193</v>
      </c>
      <c r="E48" s="13" t="s">
        <v>194</v>
      </c>
      <c r="F48" s="13"/>
      <c r="G48" s="13" t="s">
        <v>188</v>
      </c>
      <c r="H48" s="13"/>
      <c r="I48" s="13"/>
      <c r="J48" s="15">
        <v>85</v>
      </c>
      <c r="K48" s="15"/>
      <c r="L48" s="15"/>
    </row>
    <row r="49" spans="1:12">
      <c r="A49" s="13" t="s">
        <v>50</v>
      </c>
      <c r="B49" s="13" t="s">
        <v>55</v>
      </c>
      <c r="C49" s="13"/>
      <c r="D49" s="13" t="s">
        <v>195</v>
      </c>
      <c r="E49" s="13" t="s">
        <v>196</v>
      </c>
      <c r="F49" s="13" t="s">
        <v>197</v>
      </c>
      <c r="G49" s="13"/>
      <c r="H49" s="13" t="s">
        <v>198</v>
      </c>
      <c r="I49" s="13" t="s">
        <v>199</v>
      </c>
      <c r="J49" s="15">
        <v>67</v>
      </c>
      <c r="K49" s="15">
        <v>0.5</v>
      </c>
      <c r="L49" s="15">
        <v>33.5</v>
      </c>
    </row>
    <row r="50" spans="1:12">
      <c r="A50" s="13" t="s">
        <v>90</v>
      </c>
      <c r="B50" s="13" t="s">
        <v>101</v>
      </c>
      <c r="C50" s="13"/>
      <c r="D50" s="13" t="s">
        <v>193</v>
      </c>
      <c r="E50" s="13" t="s">
        <v>194</v>
      </c>
      <c r="F50" s="13"/>
      <c r="G50" s="13" t="s">
        <v>187</v>
      </c>
      <c r="H50" s="13"/>
      <c r="I50" s="13"/>
      <c r="J50" s="15">
        <v>73.8</v>
      </c>
      <c r="K50" s="15"/>
      <c r="L50" s="15"/>
    </row>
    <row r="51" spans="1:12">
      <c r="A51" s="13" t="s">
        <v>90</v>
      </c>
      <c r="B51" s="13" t="s">
        <v>101</v>
      </c>
      <c r="C51" s="13"/>
      <c r="D51" s="13" t="s">
        <v>193</v>
      </c>
      <c r="E51" s="13" t="s">
        <v>194</v>
      </c>
      <c r="F51" s="13"/>
      <c r="G51" s="13" t="s">
        <v>188</v>
      </c>
      <c r="H51" s="13"/>
      <c r="I51" s="13"/>
      <c r="J51" s="15">
        <v>67</v>
      </c>
      <c r="K51" s="15"/>
      <c r="L51" s="15"/>
    </row>
    <row r="52" spans="1:12">
      <c r="A52" s="13" t="s">
        <v>90</v>
      </c>
      <c r="B52" s="13" t="s">
        <v>102</v>
      </c>
      <c r="C52" s="13"/>
      <c r="D52" s="13" t="s">
        <v>193</v>
      </c>
      <c r="E52" s="13" t="s">
        <v>194</v>
      </c>
      <c r="F52" s="13"/>
      <c r="G52" s="13" t="s">
        <v>187</v>
      </c>
      <c r="H52" s="13"/>
      <c r="I52" s="13"/>
      <c r="J52" s="15">
        <v>68.2</v>
      </c>
      <c r="K52" s="15"/>
      <c r="L52" s="15"/>
    </row>
    <row r="53" spans="1:12">
      <c r="A53" s="13" t="s">
        <v>90</v>
      </c>
      <c r="B53" s="13" t="s">
        <v>102</v>
      </c>
      <c r="C53" s="13"/>
      <c r="D53" s="13" t="s">
        <v>193</v>
      </c>
      <c r="E53" s="13" t="s">
        <v>194</v>
      </c>
      <c r="F53" s="13"/>
      <c r="G53" s="13" t="s">
        <v>188</v>
      </c>
      <c r="H53" s="13"/>
      <c r="I53" s="13"/>
      <c r="J53" s="15">
        <v>65</v>
      </c>
      <c r="K53" s="15"/>
      <c r="L53" s="15"/>
    </row>
    <row r="54" spans="1:12">
      <c r="A54" s="13" t="s">
        <v>6</v>
      </c>
      <c r="B54" s="13" t="s">
        <v>16</v>
      </c>
      <c r="C54" s="13"/>
      <c r="D54" s="13" t="s">
        <v>193</v>
      </c>
      <c r="E54" s="13" t="s">
        <v>194</v>
      </c>
      <c r="F54" s="13"/>
      <c r="G54" s="13" t="s">
        <v>187</v>
      </c>
      <c r="H54" s="13"/>
      <c r="I54" s="13"/>
      <c r="J54" s="15">
        <v>64.6</v>
      </c>
      <c r="K54" s="15"/>
      <c r="L54" s="15"/>
    </row>
    <row r="55" spans="1:12">
      <c r="A55" s="13" t="s">
        <v>6</v>
      </c>
      <c r="B55" s="13" t="s">
        <v>16</v>
      </c>
      <c r="C55" s="13"/>
      <c r="D55" s="13" t="s">
        <v>193</v>
      </c>
      <c r="E55" s="13" t="s">
        <v>194</v>
      </c>
      <c r="F55" s="13"/>
      <c r="G55" s="13" t="s">
        <v>188</v>
      </c>
      <c r="H55" s="13"/>
      <c r="I55" s="13"/>
      <c r="J55" s="15">
        <v>65</v>
      </c>
      <c r="K55" s="15"/>
      <c r="L55" s="15"/>
    </row>
    <row r="56" spans="1:12">
      <c r="A56" s="13" t="s">
        <v>6</v>
      </c>
      <c r="B56" s="13" t="s">
        <v>17</v>
      </c>
      <c r="C56" s="13"/>
      <c r="D56" s="13" t="s">
        <v>193</v>
      </c>
      <c r="E56" s="13" t="s">
        <v>194</v>
      </c>
      <c r="F56" s="13"/>
      <c r="G56" s="13" t="s">
        <v>187</v>
      </c>
      <c r="H56" s="13"/>
      <c r="I56" s="13"/>
      <c r="J56" s="15">
        <v>66</v>
      </c>
      <c r="K56" s="15"/>
      <c r="L56" s="15"/>
    </row>
    <row r="57" spans="1:12">
      <c r="A57" s="13" t="s">
        <v>6</v>
      </c>
      <c r="B57" s="13" t="s">
        <v>17</v>
      </c>
      <c r="C57" s="13"/>
      <c r="D57" s="13" t="s">
        <v>193</v>
      </c>
      <c r="E57" s="13" t="s">
        <v>194</v>
      </c>
      <c r="F57" s="13"/>
      <c r="G57" s="13" t="s">
        <v>188</v>
      </c>
      <c r="H57" s="13"/>
      <c r="I57" s="13"/>
      <c r="J57" s="15">
        <v>75</v>
      </c>
      <c r="K57" s="15"/>
      <c r="L57" s="15"/>
    </row>
    <row r="58" spans="1:12">
      <c r="A58" s="13" t="s">
        <v>6</v>
      </c>
      <c r="B58" s="13" t="s">
        <v>18</v>
      </c>
      <c r="C58" s="13"/>
      <c r="D58" s="13" t="s">
        <v>193</v>
      </c>
      <c r="E58" s="13" t="s">
        <v>194</v>
      </c>
      <c r="F58" s="13"/>
      <c r="G58" s="13" t="s">
        <v>187</v>
      </c>
      <c r="H58" s="13"/>
      <c r="I58" s="13"/>
      <c r="J58" s="15">
        <v>65.4</v>
      </c>
      <c r="K58" s="15"/>
      <c r="L58" s="15"/>
    </row>
    <row r="59" spans="1:12">
      <c r="A59" s="13" t="s">
        <v>6</v>
      </c>
      <c r="B59" s="13" t="s">
        <v>18</v>
      </c>
      <c r="C59" s="13"/>
      <c r="D59" s="13" t="s">
        <v>193</v>
      </c>
      <c r="E59" s="13" t="s">
        <v>194</v>
      </c>
      <c r="F59" s="13"/>
      <c r="G59" s="13" t="s">
        <v>188</v>
      </c>
      <c r="H59" s="13"/>
      <c r="I59" s="13"/>
      <c r="J59" s="15">
        <v>65</v>
      </c>
      <c r="K59" s="15"/>
      <c r="L59" s="15"/>
    </row>
    <row r="60" spans="1:12">
      <c r="A60" s="13" t="s">
        <v>6</v>
      </c>
      <c r="B60" s="13" t="s">
        <v>19</v>
      </c>
      <c r="C60" s="13"/>
      <c r="D60" s="13" t="s">
        <v>193</v>
      </c>
      <c r="E60" s="13" t="s">
        <v>194</v>
      </c>
      <c r="F60" s="13"/>
      <c r="G60" s="13" t="s">
        <v>187</v>
      </c>
      <c r="H60" s="13"/>
      <c r="I60" s="13"/>
      <c r="J60" s="15">
        <v>67.2</v>
      </c>
      <c r="K60" s="15"/>
      <c r="L60" s="15"/>
    </row>
    <row r="61" spans="1:12">
      <c r="A61" s="13" t="s">
        <v>6</v>
      </c>
      <c r="B61" s="13" t="s">
        <v>19</v>
      </c>
      <c r="C61" s="13"/>
      <c r="D61" s="13" t="s">
        <v>193</v>
      </c>
      <c r="E61" s="13" t="s">
        <v>194</v>
      </c>
      <c r="F61" s="13"/>
      <c r="G61" s="13" t="s">
        <v>188</v>
      </c>
      <c r="H61" s="13"/>
      <c r="I61" s="13"/>
      <c r="J61" s="15">
        <v>75</v>
      </c>
      <c r="K61" s="15"/>
      <c r="L61" s="15"/>
    </row>
    <row r="62" spans="1:12">
      <c r="A62" s="13" t="s">
        <v>6</v>
      </c>
      <c r="B62" s="13" t="s">
        <v>20</v>
      </c>
      <c r="C62" s="13"/>
      <c r="D62" s="13" t="s">
        <v>193</v>
      </c>
      <c r="E62" s="13" t="s">
        <v>194</v>
      </c>
      <c r="F62" s="13"/>
      <c r="G62" s="13" t="s">
        <v>187</v>
      </c>
      <c r="H62" s="13"/>
      <c r="I62" s="13"/>
      <c r="J62" s="15">
        <v>65</v>
      </c>
      <c r="K62" s="15"/>
      <c r="L62" s="15"/>
    </row>
    <row r="63" spans="1:12">
      <c r="A63" s="13" t="s">
        <v>6</v>
      </c>
      <c r="B63" s="13" t="s">
        <v>20</v>
      </c>
      <c r="C63" s="13"/>
      <c r="D63" s="13" t="s">
        <v>193</v>
      </c>
      <c r="E63" s="13" t="s">
        <v>194</v>
      </c>
      <c r="F63" s="13"/>
      <c r="G63" s="13" t="s">
        <v>188</v>
      </c>
      <c r="H63" s="13"/>
      <c r="I63" s="13"/>
      <c r="J63" s="15">
        <v>65</v>
      </c>
      <c r="K63" s="15"/>
      <c r="L63" s="15"/>
    </row>
    <row r="64" spans="1:12">
      <c r="A64" s="13" t="s">
        <v>6</v>
      </c>
      <c r="B64" s="13" t="s">
        <v>21</v>
      </c>
      <c r="C64" s="13"/>
      <c r="D64" s="13" t="s">
        <v>193</v>
      </c>
      <c r="E64" s="13" t="s">
        <v>194</v>
      </c>
      <c r="F64" s="13"/>
      <c r="G64" s="13" t="s">
        <v>187</v>
      </c>
      <c r="H64" s="13"/>
      <c r="I64" s="13"/>
      <c r="J64" s="15">
        <v>66.8</v>
      </c>
      <c r="K64" s="15"/>
      <c r="L64" s="15"/>
    </row>
    <row r="65" spans="1:12">
      <c r="A65" s="13" t="s">
        <v>6</v>
      </c>
      <c r="B65" s="13" t="s">
        <v>21</v>
      </c>
      <c r="C65" s="13"/>
      <c r="D65" s="13" t="s">
        <v>193</v>
      </c>
      <c r="E65" s="13" t="s">
        <v>194</v>
      </c>
      <c r="F65" s="13"/>
      <c r="G65" s="13" t="s">
        <v>188</v>
      </c>
      <c r="H65" s="13"/>
      <c r="I65" s="13"/>
      <c r="J65" s="15">
        <v>75</v>
      </c>
      <c r="K65" s="15"/>
      <c r="L65" s="15"/>
    </row>
    <row r="66" spans="1:12">
      <c r="A66" s="13" t="s">
        <v>6</v>
      </c>
      <c r="B66" s="13" t="s">
        <v>22</v>
      </c>
      <c r="C66" s="13"/>
      <c r="D66" s="13" t="s">
        <v>193</v>
      </c>
      <c r="E66" s="13" t="s">
        <v>194</v>
      </c>
      <c r="F66" s="13"/>
      <c r="G66" s="13" t="s">
        <v>187</v>
      </c>
      <c r="H66" s="13"/>
      <c r="I66" s="13"/>
      <c r="J66" s="15">
        <v>18</v>
      </c>
      <c r="K66" s="15"/>
      <c r="L66" s="15"/>
    </row>
    <row r="67" spans="1:12">
      <c r="A67" s="13" t="s">
        <v>6</v>
      </c>
      <c r="B67" s="13" t="s">
        <v>22</v>
      </c>
      <c r="C67" s="13"/>
      <c r="D67" s="13" t="s">
        <v>193</v>
      </c>
      <c r="E67" s="13" t="s">
        <v>194</v>
      </c>
      <c r="F67" s="13"/>
      <c r="G67" s="13" t="s">
        <v>188</v>
      </c>
      <c r="H67" s="13"/>
      <c r="I67" s="13"/>
      <c r="J67" s="15">
        <v>50</v>
      </c>
      <c r="K67" s="15"/>
      <c r="L67" s="15"/>
    </row>
    <row r="68" spans="1:12">
      <c r="A68" s="13" t="s">
        <v>90</v>
      </c>
      <c r="B68" s="13" t="s">
        <v>103</v>
      </c>
      <c r="C68" s="13"/>
      <c r="D68" s="13" t="s">
        <v>193</v>
      </c>
      <c r="E68" s="13" t="s">
        <v>194</v>
      </c>
      <c r="F68" s="13"/>
      <c r="G68" s="13" t="s">
        <v>187</v>
      </c>
      <c r="H68" s="13"/>
      <c r="I68" s="13"/>
      <c r="J68" s="15">
        <v>93</v>
      </c>
      <c r="K68" s="15"/>
      <c r="L68" s="15"/>
    </row>
    <row r="69" spans="1:12">
      <c r="A69" s="13" t="s">
        <v>90</v>
      </c>
      <c r="B69" s="13" t="s">
        <v>103</v>
      </c>
      <c r="C69" s="13"/>
      <c r="D69" s="13" t="s">
        <v>193</v>
      </c>
      <c r="E69" s="13" t="s">
        <v>194</v>
      </c>
      <c r="F69" s="13"/>
      <c r="G69" s="13" t="s">
        <v>188</v>
      </c>
      <c r="H69" s="13"/>
      <c r="I69" s="13"/>
      <c r="J69" s="15">
        <v>85</v>
      </c>
      <c r="K69" s="15"/>
      <c r="L69" s="15"/>
    </row>
    <row r="70" spans="1:12">
      <c r="A70" s="13" t="s">
        <v>90</v>
      </c>
      <c r="B70" s="13" t="s">
        <v>104</v>
      </c>
      <c r="C70" s="13"/>
      <c r="D70" s="13" t="s">
        <v>193</v>
      </c>
      <c r="E70" s="13" t="s">
        <v>194</v>
      </c>
      <c r="F70" s="13"/>
      <c r="G70" s="13" t="s">
        <v>187</v>
      </c>
      <c r="H70" s="13"/>
      <c r="I70" s="13"/>
      <c r="J70" s="15">
        <v>64</v>
      </c>
      <c r="K70" s="15"/>
      <c r="L70" s="15"/>
    </row>
    <row r="71" spans="1:12">
      <c r="A71" s="13" t="s">
        <v>90</v>
      </c>
      <c r="B71" s="13" t="s">
        <v>104</v>
      </c>
      <c r="C71" s="13"/>
      <c r="D71" s="13" t="s">
        <v>193</v>
      </c>
      <c r="E71" s="13" t="s">
        <v>194</v>
      </c>
      <c r="F71" s="13"/>
      <c r="G71" s="13" t="s">
        <v>188</v>
      </c>
      <c r="H71" s="13"/>
      <c r="I71" s="13"/>
      <c r="J71" s="15">
        <v>65</v>
      </c>
      <c r="K71" s="15"/>
      <c r="L71" s="15"/>
    </row>
    <row r="72" spans="1:12">
      <c r="A72" s="13" t="s">
        <v>50</v>
      </c>
      <c r="B72" s="13" t="s">
        <v>56</v>
      </c>
      <c r="C72" s="13"/>
      <c r="D72" s="13" t="s">
        <v>193</v>
      </c>
      <c r="E72" s="13" t="s">
        <v>194</v>
      </c>
      <c r="F72" s="13"/>
      <c r="G72" s="13" t="s">
        <v>187</v>
      </c>
      <c r="H72" s="13"/>
      <c r="I72" s="13"/>
      <c r="J72" s="15">
        <v>65.4</v>
      </c>
      <c r="K72" s="15"/>
      <c r="L72" s="15"/>
    </row>
    <row r="73" spans="1:12">
      <c r="A73" s="13" t="s">
        <v>50</v>
      </c>
      <c r="B73" s="13" t="s">
        <v>56</v>
      </c>
      <c r="C73" s="13"/>
      <c r="D73" s="13" t="s">
        <v>193</v>
      </c>
      <c r="E73" s="13" t="s">
        <v>194</v>
      </c>
      <c r="F73" s="13"/>
      <c r="G73" s="13" t="s">
        <v>188</v>
      </c>
      <c r="H73" s="13"/>
      <c r="I73" s="13"/>
      <c r="J73" s="15">
        <v>75</v>
      </c>
      <c r="K73" s="15"/>
      <c r="L73" s="15"/>
    </row>
    <row r="74" spans="1:12">
      <c r="A74" s="13" t="s">
        <v>6</v>
      </c>
      <c r="B74" s="13" t="s">
        <v>23</v>
      </c>
      <c r="C74" s="13"/>
      <c r="D74" s="13" t="s">
        <v>193</v>
      </c>
      <c r="E74" s="13" t="s">
        <v>194</v>
      </c>
      <c r="F74" s="13"/>
      <c r="G74" s="13" t="s">
        <v>187</v>
      </c>
      <c r="H74" s="13"/>
      <c r="I74" s="13"/>
      <c r="J74" s="15">
        <v>68.8</v>
      </c>
      <c r="K74" s="15"/>
      <c r="L74" s="15"/>
    </row>
    <row r="75" spans="1:12">
      <c r="A75" s="13" t="s">
        <v>6</v>
      </c>
      <c r="B75" s="13" t="s">
        <v>23</v>
      </c>
      <c r="C75" s="13"/>
      <c r="D75" s="13" t="s">
        <v>193</v>
      </c>
      <c r="E75" s="13" t="s">
        <v>194</v>
      </c>
      <c r="F75" s="13"/>
      <c r="G75" s="13" t="s">
        <v>188</v>
      </c>
      <c r="H75" s="13"/>
      <c r="I75" s="13"/>
      <c r="J75" s="15">
        <v>85</v>
      </c>
      <c r="K75" s="15"/>
      <c r="L75" s="15"/>
    </row>
    <row r="76" spans="1:12">
      <c r="A76" s="13" t="s">
        <v>6</v>
      </c>
      <c r="B76" s="13" t="s">
        <v>24</v>
      </c>
      <c r="C76" s="13"/>
      <c r="D76" s="13" t="s">
        <v>193</v>
      </c>
      <c r="E76" s="13" t="s">
        <v>194</v>
      </c>
      <c r="F76" s="13"/>
      <c r="G76" s="13" t="s">
        <v>187</v>
      </c>
      <c r="H76" s="13"/>
      <c r="I76" s="13"/>
      <c r="J76" s="15">
        <v>67.2</v>
      </c>
      <c r="K76" s="15"/>
      <c r="L76" s="15"/>
    </row>
    <row r="77" spans="1:12">
      <c r="A77" s="13" t="s">
        <v>6</v>
      </c>
      <c r="B77" s="13" t="s">
        <v>24</v>
      </c>
      <c r="C77" s="13"/>
      <c r="D77" s="13" t="s">
        <v>193</v>
      </c>
      <c r="E77" s="13" t="s">
        <v>194</v>
      </c>
      <c r="F77" s="13"/>
      <c r="G77" s="13" t="s">
        <v>188</v>
      </c>
      <c r="H77" s="13"/>
      <c r="I77" s="13"/>
      <c r="J77" s="15">
        <v>75</v>
      </c>
      <c r="K77" s="15"/>
      <c r="L77" s="15"/>
    </row>
    <row r="78" spans="1:12">
      <c r="A78" s="13" t="s">
        <v>6</v>
      </c>
      <c r="B78" s="13" t="s">
        <v>25</v>
      </c>
      <c r="C78" s="13"/>
      <c r="D78" s="13" t="s">
        <v>193</v>
      </c>
      <c r="E78" s="13" t="s">
        <v>194</v>
      </c>
      <c r="F78" s="13"/>
      <c r="G78" s="13" t="s">
        <v>187</v>
      </c>
      <c r="H78" s="13"/>
      <c r="I78" s="13"/>
      <c r="J78" s="15">
        <v>71</v>
      </c>
      <c r="K78" s="15"/>
      <c r="L78" s="15"/>
    </row>
    <row r="79" spans="1:12">
      <c r="A79" s="13" t="s">
        <v>6</v>
      </c>
      <c r="B79" s="13" t="s">
        <v>25</v>
      </c>
      <c r="C79" s="13"/>
      <c r="D79" s="13" t="s">
        <v>193</v>
      </c>
      <c r="E79" s="13" t="s">
        <v>194</v>
      </c>
      <c r="F79" s="13"/>
      <c r="G79" s="13" t="s">
        <v>188</v>
      </c>
      <c r="H79" s="13"/>
      <c r="I79" s="13"/>
      <c r="J79" s="15">
        <v>67</v>
      </c>
      <c r="K79" s="15"/>
      <c r="L79" s="15"/>
    </row>
    <row r="80" spans="1:12">
      <c r="A80" s="13" t="s">
        <v>6</v>
      </c>
      <c r="B80" s="13" t="s">
        <v>26</v>
      </c>
      <c r="C80" s="13"/>
      <c r="D80" s="13" t="s">
        <v>193</v>
      </c>
      <c r="E80" s="13" t="s">
        <v>194</v>
      </c>
      <c r="F80" s="13"/>
      <c r="G80" s="13" t="s">
        <v>187</v>
      </c>
      <c r="H80" s="13"/>
      <c r="I80" s="13"/>
      <c r="J80" s="15">
        <v>92</v>
      </c>
      <c r="K80" s="15"/>
      <c r="L80" s="15"/>
    </row>
    <row r="81" spans="1:12">
      <c r="A81" s="13" t="s">
        <v>6</v>
      </c>
      <c r="B81" s="13" t="s">
        <v>26</v>
      </c>
      <c r="C81" s="13"/>
      <c r="D81" s="13" t="s">
        <v>193</v>
      </c>
      <c r="E81" s="13" t="s">
        <v>194</v>
      </c>
      <c r="F81" s="13"/>
      <c r="G81" s="13" t="s">
        <v>188</v>
      </c>
      <c r="H81" s="13"/>
      <c r="I81" s="13"/>
      <c r="J81" s="15">
        <v>75</v>
      </c>
      <c r="K81" s="15"/>
      <c r="L81" s="15"/>
    </row>
    <row r="82" spans="1:12">
      <c r="A82" s="13" t="s">
        <v>50</v>
      </c>
      <c r="B82" s="13" t="s">
        <v>57</v>
      </c>
      <c r="C82" s="13"/>
      <c r="D82" s="13" t="s">
        <v>193</v>
      </c>
      <c r="E82" s="13" t="s">
        <v>194</v>
      </c>
      <c r="F82" s="13"/>
      <c r="G82" s="13" t="s">
        <v>187</v>
      </c>
      <c r="H82" s="13"/>
      <c r="I82" s="13"/>
      <c r="J82" s="15">
        <v>64.2</v>
      </c>
      <c r="K82" s="15"/>
      <c r="L82" s="15"/>
    </row>
    <row r="83" spans="1:12">
      <c r="A83" s="13" t="s">
        <v>50</v>
      </c>
      <c r="B83" s="13" t="s">
        <v>57</v>
      </c>
      <c r="C83" s="13"/>
      <c r="D83" s="13" t="s">
        <v>193</v>
      </c>
      <c r="E83" s="13" t="s">
        <v>194</v>
      </c>
      <c r="F83" s="13"/>
      <c r="G83" s="13" t="s">
        <v>188</v>
      </c>
      <c r="H83" s="13"/>
      <c r="I83" s="13"/>
      <c r="J83" s="15">
        <v>65</v>
      </c>
      <c r="K83" s="15"/>
      <c r="L83" s="15"/>
    </row>
    <row r="84" spans="1:12">
      <c r="A84" s="13" t="s">
        <v>6</v>
      </c>
      <c r="B84" s="13" t="s">
        <v>27</v>
      </c>
      <c r="C84" s="13"/>
      <c r="D84" s="13" t="s">
        <v>193</v>
      </c>
      <c r="E84" s="13" t="s">
        <v>194</v>
      </c>
      <c r="F84" s="13"/>
      <c r="G84" s="13" t="s">
        <v>187</v>
      </c>
      <c r="H84" s="13"/>
      <c r="I84" s="13"/>
      <c r="J84" s="15">
        <v>83.3333333333333</v>
      </c>
      <c r="K84" s="15"/>
      <c r="L84" s="15"/>
    </row>
    <row r="85" spans="1:12">
      <c r="A85" s="13" t="s">
        <v>6</v>
      </c>
      <c r="B85" s="13" t="s">
        <v>27</v>
      </c>
      <c r="C85" s="13"/>
      <c r="D85" s="13" t="s">
        <v>193</v>
      </c>
      <c r="E85" s="13" t="s">
        <v>194</v>
      </c>
      <c r="F85" s="13"/>
      <c r="G85" s="13" t="s">
        <v>188</v>
      </c>
      <c r="H85" s="13"/>
      <c r="I85" s="13"/>
      <c r="J85" s="15">
        <v>50</v>
      </c>
      <c r="K85" s="15"/>
      <c r="L85" s="15"/>
    </row>
    <row r="86" spans="1:12">
      <c r="A86" s="13" t="s">
        <v>50</v>
      </c>
      <c r="B86" s="13" t="s">
        <v>58</v>
      </c>
      <c r="C86" s="13"/>
      <c r="D86" s="13" t="s">
        <v>193</v>
      </c>
      <c r="E86" s="13" t="s">
        <v>194</v>
      </c>
      <c r="F86" s="13"/>
      <c r="G86" s="13" t="s">
        <v>187</v>
      </c>
      <c r="H86" s="13"/>
      <c r="I86" s="13"/>
      <c r="J86" s="15">
        <v>65.4</v>
      </c>
      <c r="K86" s="15"/>
      <c r="L86" s="15"/>
    </row>
    <row r="87" spans="1:12">
      <c r="A87" s="13" t="s">
        <v>50</v>
      </c>
      <c r="B87" s="13" t="s">
        <v>58</v>
      </c>
      <c r="C87" s="13"/>
      <c r="D87" s="13" t="s">
        <v>193</v>
      </c>
      <c r="E87" s="13" t="s">
        <v>194</v>
      </c>
      <c r="F87" s="13"/>
      <c r="G87" s="13" t="s">
        <v>188</v>
      </c>
      <c r="H87" s="13"/>
      <c r="I87" s="13"/>
      <c r="J87" s="15">
        <v>75</v>
      </c>
      <c r="K87" s="15"/>
      <c r="L87" s="15"/>
    </row>
    <row r="88" spans="1:12">
      <c r="A88" s="13" t="s">
        <v>50</v>
      </c>
      <c r="B88" s="13" t="s">
        <v>59</v>
      </c>
      <c r="C88" s="13"/>
      <c r="D88" s="13" t="s">
        <v>193</v>
      </c>
      <c r="E88" s="13" t="s">
        <v>194</v>
      </c>
      <c r="F88" s="13"/>
      <c r="G88" s="13" t="s">
        <v>187</v>
      </c>
      <c r="H88" s="13"/>
      <c r="I88" s="13"/>
      <c r="J88" s="15">
        <v>72</v>
      </c>
      <c r="K88" s="15"/>
      <c r="L88" s="15"/>
    </row>
    <row r="89" spans="1:12">
      <c r="A89" s="13" t="s">
        <v>50</v>
      </c>
      <c r="B89" s="13" t="s">
        <v>59</v>
      </c>
      <c r="C89" s="13"/>
      <c r="D89" s="13" t="s">
        <v>193</v>
      </c>
      <c r="E89" s="13" t="s">
        <v>194</v>
      </c>
      <c r="F89" s="13"/>
      <c r="G89" s="13" t="s">
        <v>188</v>
      </c>
      <c r="H89" s="13"/>
      <c r="I89" s="13"/>
      <c r="J89" s="15">
        <v>85</v>
      </c>
      <c r="K89" s="15"/>
      <c r="L89" s="15"/>
    </row>
    <row r="90" spans="1:12">
      <c r="A90" s="13" t="s">
        <v>6</v>
      </c>
      <c r="B90" s="13" t="s">
        <v>28</v>
      </c>
      <c r="C90" s="13"/>
      <c r="D90" s="13" t="s">
        <v>193</v>
      </c>
      <c r="E90" s="13" t="s">
        <v>194</v>
      </c>
      <c r="F90" s="13"/>
      <c r="G90" s="13" t="s">
        <v>187</v>
      </c>
      <c r="H90" s="13"/>
      <c r="I90" s="13"/>
      <c r="J90" s="15">
        <v>74</v>
      </c>
      <c r="K90" s="15"/>
      <c r="L90" s="15"/>
    </row>
    <row r="91" spans="1:12">
      <c r="A91" s="13" t="s">
        <v>6</v>
      </c>
      <c r="B91" s="13" t="s">
        <v>28</v>
      </c>
      <c r="C91" s="13"/>
      <c r="D91" s="13" t="s">
        <v>193</v>
      </c>
      <c r="E91" s="13" t="s">
        <v>194</v>
      </c>
      <c r="F91" s="13"/>
      <c r="G91" s="13" t="s">
        <v>188</v>
      </c>
      <c r="H91" s="13"/>
      <c r="I91" s="13"/>
      <c r="J91" s="15">
        <v>65</v>
      </c>
      <c r="K91" s="15"/>
      <c r="L91" s="15"/>
    </row>
    <row r="92" spans="1:12">
      <c r="A92" s="13" t="s">
        <v>6</v>
      </c>
      <c r="B92" s="13" t="s">
        <v>29</v>
      </c>
      <c r="C92" s="13"/>
      <c r="D92" s="13" t="s">
        <v>193</v>
      </c>
      <c r="E92" s="13" t="s">
        <v>194</v>
      </c>
      <c r="F92" s="13"/>
      <c r="G92" s="13" t="s">
        <v>187</v>
      </c>
      <c r="H92" s="13"/>
      <c r="I92" s="13"/>
      <c r="J92" s="15">
        <v>66</v>
      </c>
      <c r="K92" s="15"/>
      <c r="L92" s="15"/>
    </row>
    <row r="93" spans="1:12">
      <c r="A93" s="13" t="s">
        <v>6</v>
      </c>
      <c r="B93" s="13" t="s">
        <v>29</v>
      </c>
      <c r="C93" s="13"/>
      <c r="D93" s="13" t="s">
        <v>193</v>
      </c>
      <c r="E93" s="13" t="s">
        <v>194</v>
      </c>
      <c r="F93" s="13"/>
      <c r="G93" s="13" t="s">
        <v>188</v>
      </c>
      <c r="H93" s="13"/>
      <c r="I93" s="13"/>
      <c r="J93" s="15">
        <v>65</v>
      </c>
      <c r="K93" s="15"/>
      <c r="L93" s="15"/>
    </row>
    <row r="94" spans="1:12">
      <c r="A94" s="13" t="s">
        <v>6</v>
      </c>
      <c r="B94" s="13" t="s">
        <v>30</v>
      </c>
      <c r="C94" s="13"/>
      <c r="D94" s="13" t="s">
        <v>193</v>
      </c>
      <c r="E94" s="13" t="s">
        <v>194</v>
      </c>
      <c r="F94" s="13"/>
      <c r="G94" s="13" t="s">
        <v>187</v>
      </c>
      <c r="H94" s="13"/>
      <c r="I94" s="13"/>
      <c r="J94" s="15">
        <v>67.4</v>
      </c>
      <c r="K94" s="15"/>
      <c r="L94" s="15"/>
    </row>
    <row r="95" spans="1:12">
      <c r="A95" s="13" t="s">
        <v>6</v>
      </c>
      <c r="B95" s="13" t="s">
        <v>30</v>
      </c>
      <c r="C95" s="13"/>
      <c r="D95" s="13" t="s">
        <v>193</v>
      </c>
      <c r="E95" s="13" t="s">
        <v>194</v>
      </c>
      <c r="F95" s="13"/>
      <c r="G95" s="13" t="s">
        <v>188</v>
      </c>
      <c r="H95" s="13"/>
      <c r="I95" s="13"/>
      <c r="J95" s="15">
        <v>75</v>
      </c>
      <c r="K95" s="15"/>
      <c r="L95" s="15"/>
    </row>
    <row r="96" spans="1:12">
      <c r="A96" s="13" t="s">
        <v>6</v>
      </c>
      <c r="B96" s="13" t="s">
        <v>31</v>
      </c>
      <c r="C96" s="13"/>
      <c r="D96" s="13" t="s">
        <v>193</v>
      </c>
      <c r="E96" s="13" t="s">
        <v>194</v>
      </c>
      <c r="F96" s="13"/>
      <c r="G96" s="13" t="s">
        <v>187</v>
      </c>
      <c r="H96" s="13"/>
      <c r="I96" s="13"/>
      <c r="J96" s="15">
        <v>65</v>
      </c>
      <c r="K96" s="15"/>
      <c r="L96" s="15"/>
    </row>
    <row r="97" spans="1:12">
      <c r="A97" s="13" t="s">
        <v>6</v>
      </c>
      <c r="B97" s="13" t="s">
        <v>31</v>
      </c>
      <c r="C97" s="13"/>
      <c r="D97" s="13" t="s">
        <v>193</v>
      </c>
      <c r="E97" s="13" t="s">
        <v>194</v>
      </c>
      <c r="F97" s="13"/>
      <c r="G97" s="13" t="s">
        <v>188</v>
      </c>
      <c r="H97" s="13"/>
      <c r="I97" s="13"/>
      <c r="J97" s="15">
        <v>65</v>
      </c>
      <c r="K97" s="15"/>
      <c r="L97" s="15"/>
    </row>
    <row r="98" spans="1:12">
      <c r="A98" s="13" t="s">
        <v>50</v>
      </c>
      <c r="B98" s="13" t="s">
        <v>60</v>
      </c>
      <c r="C98" s="13"/>
      <c r="D98" s="13" t="s">
        <v>193</v>
      </c>
      <c r="E98" s="13" t="s">
        <v>194</v>
      </c>
      <c r="F98" s="13"/>
      <c r="G98" s="13" t="s">
        <v>187</v>
      </c>
      <c r="H98" s="13"/>
      <c r="I98" s="13"/>
      <c r="J98" s="15">
        <v>89.8</v>
      </c>
      <c r="K98" s="15"/>
      <c r="L98" s="15"/>
    </row>
    <row r="99" spans="1:12">
      <c r="A99" s="13" t="s">
        <v>50</v>
      </c>
      <c r="B99" s="13" t="s">
        <v>60</v>
      </c>
      <c r="C99" s="13"/>
      <c r="D99" s="13" t="s">
        <v>193</v>
      </c>
      <c r="E99" s="13" t="s">
        <v>194</v>
      </c>
      <c r="F99" s="13"/>
      <c r="G99" s="13" t="s">
        <v>188</v>
      </c>
      <c r="H99" s="13"/>
      <c r="I99" s="13"/>
      <c r="J99" s="15">
        <v>75</v>
      </c>
      <c r="K99" s="15"/>
      <c r="L99" s="15"/>
    </row>
    <row r="100" spans="1:12">
      <c r="A100" s="13" t="s">
        <v>50</v>
      </c>
      <c r="B100" s="13" t="s">
        <v>61</v>
      </c>
      <c r="C100" s="13"/>
      <c r="D100" s="13" t="s">
        <v>193</v>
      </c>
      <c r="E100" s="13" t="s">
        <v>194</v>
      </c>
      <c r="F100" s="13"/>
      <c r="G100" s="13" t="s">
        <v>187</v>
      </c>
      <c r="H100" s="13"/>
      <c r="I100" s="13"/>
      <c r="J100" s="15">
        <v>92.2</v>
      </c>
      <c r="K100" s="15"/>
      <c r="L100" s="15"/>
    </row>
    <row r="101" spans="1:12">
      <c r="A101" s="13" t="s">
        <v>50</v>
      </c>
      <c r="B101" s="13" t="s">
        <v>61</v>
      </c>
      <c r="C101" s="13"/>
      <c r="D101" s="13" t="s">
        <v>193</v>
      </c>
      <c r="E101" s="13" t="s">
        <v>194</v>
      </c>
      <c r="F101" s="13"/>
      <c r="G101" s="13" t="s">
        <v>188</v>
      </c>
      <c r="H101" s="13"/>
      <c r="I101" s="13"/>
      <c r="J101" s="15">
        <v>85</v>
      </c>
      <c r="K101" s="15"/>
      <c r="L101" s="15"/>
    </row>
    <row r="102" spans="1:12">
      <c r="A102" s="13" t="s">
        <v>6</v>
      </c>
      <c r="B102" s="13" t="s">
        <v>32</v>
      </c>
      <c r="C102" s="13"/>
      <c r="D102" s="13" t="s">
        <v>193</v>
      </c>
      <c r="E102" s="13" t="s">
        <v>194</v>
      </c>
      <c r="F102" s="13"/>
      <c r="G102" s="13" t="s">
        <v>187</v>
      </c>
      <c r="H102" s="13"/>
      <c r="I102" s="13"/>
      <c r="J102" s="15">
        <v>90.8</v>
      </c>
      <c r="K102" s="15"/>
      <c r="L102" s="15"/>
    </row>
    <row r="103" spans="1:12">
      <c r="A103" s="13" t="s">
        <v>6</v>
      </c>
      <c r="B103" s="13" t="s">
        <v>32</v>
      </c>
      <c r="C103" s="13"/>
      <c r="D103" s="13" t="s">
        <v>193</v>
      </c>
      <c r="E103" s="13" t="s">
        <v>194</v>
      </c>
      <c r="F103" s="13"/>
      <c r="G103" s="13" t="s">
        <v>188</v>
      </c>
      <c r="H103" s="13"/>
      <c r="I103" s="13"/>
      <c r="J103" s="15">
        <v>75</v>
      </c>
      <c r="K103" s="15"/>
      <c r="L103" s="15"/>
    </row>
    <row r="104" spans="1:12">
      <c r="A104" s="13" t="s">
        <v>6</v>
      </c>
      <c r="B104" s="13" t="s">
        <v>33</v>
      </c>
      <c r="C104" s="13"/>
      <c r="D104" s="13" t="s">
        <v>193</v>
      </c>
      <c r="E104" s="13" t="s">
        <v>194</v>
      </c>
      <c r="F104" s="13"/>
      <c r="G104" s="13" t="s">
        <v>187</v>
      </c>
      <c r="H104" s="13"/>
      <c r="I104" s="13"/>
      <c r="J104" s="15">
        <v>62</v>
      </c>
      <c r="K104" s="15"/>
      <c r="L104" s="15"/>
    </row>
    <row r="105" spans="1:12">
      <c r="A105" s="13" t="s">
        <v>6</v>
      </c>
      <c r="B105" s="13" t="s">
        <v>33</v>
      </c>
      <c r="C105" s="13"/>
      <c r="D105" s="13" t="s">
        <v>193</v>
      </c>
      <c r="E105" s="13" t="s">
        <v>194</v>
      </c>
      <c r="F105" s="13"/>
      <c r="G105" s="13" t="s">
        <v>188</v>
      </c>
      <c r="H105" s="13"/>
      <c r="I105" s="13"/>
      <c r="J105" s="15">
        <v>75</v>
      </c>
      <c r="K105" s="15"/>
      <c r="L105" s="15"/>
    </row>
    <row r="106" spans="1:12">
      <c r="A106" s="13" t="s">
        <v>50</v>
      </c>
      <c r="B106" s="13" t="s">
        <v>62</v>
      </c>
      <c r="C106" s="13"/>
      <c r="D106" s="13" t="s">
        <v>193</v>
      </c>
      <c r="E106" s="13" t="s">
        <v>194</v>
      </c>
      <c r="F106" s="13"/>
      <c r="G106" s="13" t="s">
        <v>187</v>
      </c>
      <c r="H106" s="13"/>
      <c r="I106" s="13"/>
      <c r="J106" s="15">
        <v>86.4</v>
      </c>
      <c r="K106" s="15"/>
      <c r="L106" s="15"/>
    </row>
    <row r="107" spans="1:12">
      <c r="A107" s="13" t="s">
        <v>50</v>
      </c>
      <c r="B107" s="13" t="s">
        <v>62</v>
      </c>
      <c r="C107" s="13"/>
      <c r="D107" s="13" t="s">
        <v>193</v>
      </c>
      <c r="E107" s="13" t="s">
        <v>194</v>
      </c>
      <c r="F107" s="13"/>
      <c r="G107" s="13" t="s">
        <v>188</v>
      </c>
      <c r="H107" s="13"/>
      <c r="I107" s="13"/>
      <c r="J107" s="15">
        <v>70</v>
      </c>
      <c r="K107" s="15"/>
      <c r="L107" s="15"/>
    </row>
    <row r="108" spans="1:12">
      <c r="A108" s="13" t="s">
        <v>50</v>
      </c>
      <c r="B108" s="13" t="s">
        <v>63</v>
      </c>
      <c r="C108" s="13"/>
      <c r="D108" s="13" t="s">
        <v>193</v>
      </c>
      <c r="E108" s="13" t="s">
        <v>194</v>
      </c>
      <c r="F108" s="13"/>
      <c r="G108" s="13" t="s">
        <v>187</v>
      </c>
      <c r="H108" s="13"/>
      <c r="I108" s="13"/>
      <c r="J108" s="15">
        <v>64</v>
      </c>
      <c r="K108" s="15"/>
      <c r="L108" s="15"/>
    </row>
    <row r="109" spans="1:12">
      <c r="A109" s="13" t="s">
        <v>50</v>
      </c>
      <c r="B109" s="13" t="s">
        <v>63</v>
      </c>
      <c r="C109" s="13"/>
      <c r="D109" s="13" t="s">
        <v>193</v>
      </c>
      <c r="E109" s="13" t="s">
        <v>194</v>
      </c>
      <c r="F109" s="13"/>
      <c r="G109" s="13" t="s">
        <v>188</v>
      </c>
      <c r="H109" s="13"/>
      <c r="I109" s="13"/>
      <c r="J109" s="15">
        <v>53</v>
      </c>
      <c r="K109" s="15"/>
      <c r="L109" s="15"/>
    </row>
    <row r="110" spans="1:12">
      <c r="A110" s="13" t="s">
        <v>50</v>
      </c>
      <c r="B110" s="13" t="s">
        <v>64</v>
      </c>
      <c r="C110" s="13"/>
      <c r="D110" s="13" t="s">
        <v>193</v>
      </c>
      <c r="E110" s="13" t="s">
        <v>194</v>
      </c>
      <c r="F110" s="13"/>
      <c r="G110" s="13" t="s">
        <v>187</v>
      </c>
      <c r="H110" s="13"/>
      <c r="I110" s="13"/>
      <c r="J110" s="15">
        <v>64.4</v>
      </c>
      <c r="K110" s="15"/>
      <c r="L110" s="15"/>
    </row>
    <row r="111" spans="1:12">
      <c r="A111" s="13" t="s">
        <v>50</v>
      </c>
      <c r="B111" s="13" t="s">
        <v>64</v>
      </c>
      <c r="C111" s="13"/>
      <c r="D111" s="13" t="s">
        <v>193</v>
      </c>
      <c r="E111" s="13" t="s">
        <v>194</v>
      </c>
      <c r="F111" s="13"/>
      <c r="G111" s="13" t="s">
        <v>188</v>
      </c>
      <c r="H111" s="13"/>
      <c r="I111" s="13"/>
      <c r="J111" s="15">
        <v>65</v>
      </c>
      <c r="K111" s="15"/>
      <c r="L111" s="15"/>
    </row>
    <row r="112" spans="1:12">
      <c r="A112" s="13" t="s">
        <v>6</v>
      </c>
      <c r="B112" s="13" t="s">
        <v>34</v>
      </c>
      <c r="C112" s="13"/>
      <c r="D112" s="13" t="s">
        <v>193</v>
      </c>
      <c r="E112" s="13" t="s">
        <v>194</v>
      </c>
      <c r="F112" s="13"/>
      <c r="G112" s="13" t="s">
        <v>187</v>
      </c>
      <c r="H112" s="13"/>
      <c r="I112" s="13"/>
      <c r="J112" s="15">
        <v>84</v>
      </c>
      <c r="K112" s="15"/>
      <c r="L112" s="15"/>
    </row>
    <row r="113" spans="1:12">
      <c r="A113" s="13" t="s">
        <v>6</v>
      </c>
      <c r="B113" s="13" t="s">
        <v>34</v>
      </c>
      <c r="C113" s="13"/>
      <c r="D113" s="13" t="s">
        <v>193</v>
      </c>
      <c r="E113" s="13" t="s">
        <v>194</v>
      </c>
      <c r="F113" s="13"/>
      <c r="G113" s="13" t="s">
        <v>188</v>
      </c>
      <c r="H113" s="13"/>
      <c r="I113" s="13"/>
      <c r="J113" s="15">
        <v>93</v>
      </c>
      <c r="K113" s="15"/>
      <c r="L113" s="15"/>
    </row>
    <row r="114" spans="1:12">
      <c r="A114" s="13" t="s">
        <v>6</v>
      </c>
      <c r="B114" s="13" t="s">
        <v>35</v>
      </c>
      <c r="C114" s="13"/>
      <c r="D114" s="13" t="s">
        <v>193</v>
      </c>
      <c r="E114" s="13" t="s">
        <v>194</v>
      </c>
      <c r="F114" s="13"/>
      <c r="G114" s="13" t="s">
        <v>187</v>
      </c>
      <c r="H114" s="13"/>
      <c r="I114" s="13"/>
      <c r="J114" s="15">
        <v>92.4</v>
      </c>
      <c r="K114" s="15"/>
      <c r="L114" s="15"/>
    </row>
    <row r="115" spans="1:12">
      <c r="A115" s="13" t="s">
        <v>6</v>
      </c>
      <c r="B115" s="13" t="s">
        <v>35</v>
      </c>
      <c r="C115" s="13"/>
      <c r="D115" s="13" t="s">
        <v>193</v>
      </c>
      <c r="E115" s="13" t="s">
        <v>194</v>
      </c>
      <c r="F115" s="13"/>
      <c r="G115" s="13" t="s">
        <v>188</v>
      </c>
      <c r="H115" s="13"/>
      <c r="I115" s="13"/>
      <c r="J115" s="15">
        <v>85</v>
      </c>
      <c r="K115" s="15"/>
      <c r="L115" s="15"/>
    </row>
    <row r="116" spans="1:12">
      <c r="A116" s="13" t="s">
        <v>50</v>
      </c>
      <c r="B116" s="13" t="s">
        <v>65</v>
      </c>
      <c r="C116" s="13"/>
      <c r="D116" s="13" t="s">
        <v>193</v>
      </c>
      <c r="E116" s="13" t="s">
        <v>194</v>
      </c>
      <c r="F116" s="13"/>
      <c r="G116" s="13" t="s">
        <v>187</v>
      </c>
      <c r="H116" s="13"/>
      <c r="I116" s="13"/>
      <c r="J116" s="15">
        <v>64.6</v>
      </c>
      <c r="K116" s="15"/>
      <c r="L116" s="15"/>
    </row>
    <row r="117" spans="1:12">
      <c r="A117" s="13" t="s">
        <v>50</v>
      </c>
      <c r="B117" s="13" t="s">
        <v>65</v>
      </c>
      <c r="C117" s="13"/>
      <c r="D117" s="13" t="s">
        <v>193</v>
      </c>
      <c r="E117" s="13" t="s">
        <v>194</v>
      </c>
      <c r="F117" s="13"/>
      <c r="G117" s="13" t="s">
        <v>188</v>
      </c>
      <c r="H117" s="13"/>
      <c r="I117" s="13"/>
      <c r="J117" s="15">
        <v>73</v>
      </c>
      <c r="K117" s="15"/>
      <c r="L117" s="15"/>
    </row>
    <row r="118" spans="1:12">
      <c r="A118" s="13" t="s">
        <v>6</v>
      </c>
      <c r="B118" s="13" t="s">
        <v>36</v>
      </c>
      <c r="C118" s="13"/>
      <c r="D118" s="13" t="s">
        <v>193</v>
      </c>
      <c r="E118" s="13" t="s">
        <v>194</v>
      </c>
      <c r="F118" s="13"/>
      <c r="G118" s="13" t="s">
        <v>187</v>
      </c>
      <c r="H118" s="13"/>
      <c r="I118" s="13"/>
      <c r="J118" s="15">
        <v>0</v>
      </c>
      <c r="K118" s="15"/>
      <c r="L118" s="15"/>
    </row>
    <row r="119" spans="1:12">
      <c r="A119" s="13" t="s">
        <v>6</v>
      </c>
      <c r="B119" s="13" t="s">
        <v>36</v>
      </c>
      <c r="C119" s="13"/>
      <c r="D119" s="13" t="s">
        <v>193</v>
      </c>
      <c r="E119" s="13" t="s">
        <v>194</v>
      </c>
      <c r="F119" s="13"/>
      <c r="G119" s="13" t="s">
        <v>188</v>
      </c>
      <c r="H119" s="13"/>
      <c r="I119" s="13"/>
      <c r="J119" s="15">
        <v>75</v>
      </c>
      <c r="K119" s="15"/>
      <c r="L119" s="15"/>
    </row>
    <row r="120" spans="1:12">
      <c r="A120" s="13" t="s">
        <v>6</v>
      </c>
      <c r="B120" s="13" t="s">
        <v>37</v>
      </c>
      <c r="C120" s="13"/>
      <c r="D120" s="13" t="s">
        <v>193</v>
      </c>
      <c r="E120" s="13" t="s">
        <v>194</v>
      </c>
      <c r="F120" s="13"/>
      <c r="G120" s="13" t="s">
        <v>187</v>
      </c>
      <c r="H120" s="13"/>
      <c r="I120" s="13"/>
      <c r="J120" s="15">
        <v>64.6</v>
      </c>
      <c r="K120" s="15"/>
      <c r="L120" s="15"/>
    </row>
    <row r="121" spans="1:12">
      <c r="A121" s="13" t="s">
        <v>6</v>
      </c>
      <c r="B121" s="13" t="s">
        <v>37</v>
      </c>
      <c r="C121" s="13"/>
      <c r="D121" s="13" t="s">
        <v>193</v>
      </c>
      <c r="E121" s="13" t="s">
        <v>194</v>
      </c>
      <c r="F121" s="13"/>
      <c r="G121" s="13" t="s">
        <v>188</v>
      </c>
      <c r="H121" s="13"/>
      <c r="I121" s="13"/>
      <c r="J121" s="15">
        <v>65</v>
      </c>
      <c r="K121" s="15"/>
      <c r="L121" s="15"/>
    </row>
    <row r="122" spans="1:12">
      <c r="A122" s="13" t="s">
        <v>6</v>
      </c>
      <c r="B122" s="13" t="s">
        <v>38</v>
      </c>
      <c r="C122" s="13"/>
      <c r="D122" s="13" t="s">
        <v>193</v>
      </c>
      <c r="E122" s="13" t="s">
        <v>194</v>
      </c>
      <c r="F122" s="13"/>
      <c r="G122" s="13" t="s">
        <v>187</v>
      </c>
      <c r="H122" s="13"/>
      <c r="I122" s="13"/>
      <c r="J122" s="15">
        <v>65</v>
      </c>
      <c r="K122" s="15"/>
      <c r="L122" s="15"/>
    </row>
    <row r="123" spans="1:12">
      <c r="A123" s="13" t="s">
        <v>6</v>
      </c>
      <c r="B123" s="13" t="s">
        <v>38</v>
      </c>
      <c r="C123" s="13"/>
      <c r="D123" s="13" t="s">
        <v>193</v>
      </c>
      <c r="E123" s="13" t="s">
        <v>194</v>
      </c>
      <c r="F123" s="13"/>
      <c r="G123" s="13" t="s">
        <v>188</v>
      </c>
      <c r="H123" s="13"/>
      <c r="I123" s="13"/>
      <c r="J123" s="15">
        <v>65</v>
      </c>
      <c r="K123" s="15"/>
      <c r="L123" s="15"/>
    </row>
    <row r="124" spans="1:12">
      <c r="A124" s="13" t="s">
        <v>6</v>
      </c>
      <c r="B124" s="13" t="s">
        <v>39</v>
      </c>
      <c r="C124" s="13"/>
      <c r="D124" s="13" t="s">
        <v>193</v>
      </c>
      <c r="E124" s="13" t="s">
        <v>194</v>
      </c>
      <c r="F124" s="13"/>
      <c r="G124" s="13" t="s">
        <v>187</v>
      </c>
      <c r="H124" s="13"/>
      <c r="I124" s="13"/>
      <c r="J124" s="15">
        <v>65.2</v>
      </c>
      <c r="K124" s="15"/>
      <c r="L124" s="15"/>
    </row>
    <row r="125" spans="1:12">
      <c r="A125" s="13" t="s">
        <v>6</v>
      </c>
      <c r="B125" s="13" t="s">
        <v>39</v>
      </c>
      <c r="C125" s="13"/>
      <c r="D125" s="13" t="s">
        <v>193</v>
      </c>
      <c r="E125" s="13" t="s">
        <v>194</v>
      </c>
      <c r="F125" s="13"/>
      <c r="G125" s="13" t="s">
        <v>188</v>
      </c>
      <c r="H125" s="13"/>
      <c r="I125" s="13"/>
      <c r="J125" s="15">
        <v>65</v>
      </c>
      <c r="K125" s="15"/>
      <c r="L125" s="15"/>
    </row>
    <row r="126" spans="1:12">
      <c r="A126" s="13" t="s">
        <v>90</v>
      </c>
      <c r="B126" s="13" t="s">
        <v>105</v>
      </c>
      <c r="C126" s="13"/>
      <c r="D126" s="13" t="s">
        <v>193</v>
      </c>
      <c r="E126" s="13" t="s">
        <v>194</v>
      </c>
      <c r="F126" s="13"/>
      <c r="G126" s="13" t="s">
        <v>187</v>
      </c>
      <c r="H126" s="13"/>
      <c r="I126" s="13"/>
      <c r="J126" s="15">
        <v>67.6</v>
      </c>
      <c r="K126" s="15"/>
      <c r="L126" s="15"/>
    </row>
    <row r="127" spans="1:12">
      <c r="A127" s="13" t="s">
        <v>90</v>
      </c>
      <c r="B127" s="13" t="s">
        <v>105</v>
      </c>
      <c r="C127" s="13"/>
      <c r="D127" s="13" t="s">
        <v>193</v>
      </c>
      <c r="E127" s="13" t="s">
        <v>194</v>
      </c>
      <c r="F127" s="13"/>
      <c r="G127" s="13" t="s">
        <v>188</v>
      </c>
      <c r="H127" s="13"/>
      <c r="I127" s="13"/>
      <c r="J127" s="15">
        <v>85</v>
      </c>
      <c r="K127" s="15"/>
      <c r="L127" s="15"/>
    </row>
    <row r="128" spans="1:12">
      <c r="A128" s="13" t="s">
        <v>50</v>
      </c>
      <c r="B128" s="13" t="s">
        <v>66</v>
      </c>
      <c r="C128" s="13"/>
      <c r="D128" s="13" t="s">
        <v>193</v>
      </c>
      <c r="E128" s="13" t="s">
        <v>194</v>
      </c>
      <c r="F128" s="13"/>
      <c r="G128" s="13" t="s">
        <v>187</v>
      </c>
      <c r="H128" s="13"/>
      <c r="I128" s="13"/>
      <c r="J128" s="15">
        <v>66.4</v>
      </c>
      <c r="K128" s="15"/>
      <c r="L128" s="15"/>
    </row>
    <row r="129" spans="1:12">
      <c r="A129" s="13" t="s">
        <v>50</v>
      </c>
      <c r="B129" s="13" t="s">
        <v>66</v>
      </c>
      <c r="C129" s="13"/>
      <c r="D129" s="13" t="s">
        <v>193</v>
      </c>
      <c r="E129" s="13" t="s">
        <v>194</v>
      </c>
      <c r="F129" s="13"/>
      <c r="G129" s="13" t="s">
        <v>188</v>
      </c>
      <c r="H129" s="13"/>
      <c r="I129" s="13"/>
      <c r="J129" s="15">
        <v>75</v>
      </c>
      <c r="K129" s="15"/>
      <c r="L129" s="15"/>
    </row>
    <row r="130" spans="1:12">
      <c r="A130" s="13" t="s">
        <v>6</v>
      </c>
      <c r="B130" s="42" t="s">
        <v>7</v>
      </c>
      <c r="C130" s="13"/>
      <c r="D130" s="13" t="s">
        <v>193</v>
      </c>
      <c r="E130" s="13" t="s">
        <v>194</v>
      </c>
      <c r="F130" s="13"/>
      <c r="G130" s="13" t="s">
        <v>187</v>
      </c>
      <c r="H130" s="13"/>
      <c r="I130" s="13"/>
      <c r="J130" s="15">
        <v>65</v>
      </c>
      <c r="K130" s="15"/>
      <c r="L130" s="15"/>
    </row>
    <row r="131" spans="1:12">
      <c r="A131" s="13" t="s">
        <v>6</v>
      </c>
      <c r="B131" s="42" t="s">
        <v>7</v>
      </c>
      <c r="C131" s="13"/>
      <c r="D131" s="13" t="s">
        <v>193</v>
      </c>
      <c r="E131" s="13" t="s">
        <v>194</v>
      </c>
      <c r="F131" s="13"/>
      <c r="G131" s="13" t="s">
        <v>188</v>
      </c>
      <c r="H131" s="13"/>
      <c r="I131" s="13"/>
      <c r="J131" s="15">
        <v>65</v>
      </c>
      <c r="K131" s="15"/>
      <c r="L131" s="15"/>
    </row>
    <row r="132" spans="1:12">
      <c r="A132" s="13" t="s">
        <v>6</v>
      </c>
      <c r="B132" s="13" t="s">
        <v>40</v>
      </c>
      <c r="C132" s="13"/>
      <c r="D132" s="13" t="s">
        <v>193</v>
      </c>
      <c r="E132" s="13" t="s">
        <v>194</v>
      </c>
      <c r="F132" s="13"/>
      <c r="G132" s="13" t="s">
        <v>187</v>
      </c>
      <c r="H132" s="13"/>
      <c r="I132" s="13"/>
      <c r="J132" s="15">
        <v>89.6</v>
      </c>
      <c r="K132" s="15"/>
      <c r="L132" s="15"/>
    </row>
    <row r="133" spans="1:12">
      <c r="A133" s="13" t="s">
        <v>6</v>
      </c>
      <c r="B133" s="13" t="s">
        <v>40</v>
      </c>
      <c r="C133" s="13"/>
      <c r="D133" s="13" t="s">
        <v>193</v>
      </c>
      <c r="E133" s="13" t="s">
        <v>194</v>
      </c>
      <c r="F133" s="13"/>
      <c r="G133" s="13" t="s">
        <v>188</v>
      </c>
      <c r="H133" s="13"/>
      <c r="I133" s="13"/>
      <c r="J133" s="15">
        <v>65</v>
      </c>
      <c r="K133" s="15"/>
      <c r="L133" s="15"/>
    </row>
    <row r="134" spans="1:12">
      <c r="A134" s="13" t="s">
        <v>6</v>
      </c>
      <c r="B134" s="13" t="s">
        <v>41</v>
      </c>
      <c r="C134" s="13"/>
      <c r="D134" s="13" t="s">
        <v>193</v>
      </c>
      <c r="E134" s="13" t="s">
        <v>194</v>
      </c>
      <c r="F134" s="13"/>
      <c r="G134" s="13" t="s">
        <v>187</v>
      </c>
      <c r="H134" s="13"/>
      <c r="I134" s="13"/>
      <c r="J134" s="15">
        <v>86.2</v>
      </c>
      <c r="K134" s="15"/>
      <c r="L134" s="15"/>
    </row>
    <row r="135" spans="1:12">
      <c r="A135" s="13" t="s">
        <v>6</v>
      </c>
      <c r="B135" s="13" t="s">
        <v>41</v>
      </c>
      <c r="C135" s="13"/>
      <c r="D135" s="13" t="s">
        <v>193</v>
      </c>
      <c r="E135" s="13" t="s">
        <v>194</v>
      </c>
      <c r="F135" s="13"/>
      <c r="G135" s="13" t="s">
        <v>188</v>
      </c>
      <c r="H135" s="13"/>
      <c r="I135" s="13"/>
      <c r="J135" s="15">
        <v>70</v>
      </c>
      <c r="K135" s="15"/>
      <c r="L135" s="15"/>
    </row>
    <row r="136" spans="1:12">
      <c r="A136" s="13" t="s">
        <v>6</v>
      </c>
      <c r="B136" s="13" t="s">
        <v>42</v>
      </c>
      <c r="C136" s="13"/>
      <c r="D136" s="13" t="s">
        <v>193</v>
      </c>
      <c r="E136" s="13" t="s">
        <v>194</v>
      </c>
      <c r="F136" s="13"/>
      <c r="G136" s="13" t="s">
        <v>187</v>
      </c>
      <c r="H136" s="13"/>
      <c r="I136" s="13"/>
      <c r="J136" s="15">
        <v>66</v>
      </c>
      <c r="K136" s="15"/>
      <c r="L136" s="15"/>
    </row>
    <row r="137" spans="1:12">
      <c r="A137" s="13" t="s">
        <v>6</v>
      </c>
      <c r="B137" s="13" t="s">
        <v>42</v>
      </c>
      <c r="C137" s="13"/>
      <c r="D137" s="13" t="s">
        <v>193</v>
      </c>
      <c r="E137" s="13" t="s">
        <v>194</v>
      </c>
      <c r="F137" s="13"/>
      <c r="G137" s="13" t="s">
        <v>188</v>
      </c>
      <c r="H137" s="13"/>
      <c r="I137" s="13"/>
      <c r="J137" s="15">
        <v>65</v>
      </c>
      <c r="K137" s="15"/>
      <c r="L137" s="15"/>
    </row>
    <row r="138" spans="1:12">
      <c r="A138" s="13" t="s">
        <v>50</v>
      </c>
      <c r="B138" s="13" t="s">
        <v>67</v>
      </c>
      <c r="C138" s="13"/>
      <c r="D138" s="13" t="s">
        <v>193</v>
      </c>
      <c r="E138" s="13" t="s">
        <v>194</v>
      </c>
      <c r="F138" s="13"/>
      <c r="G138" s="13" t="s">
        <v>187</v>
      </c>
      <c r="H138" s="13"/>
      <c r="I138" s="13"/>
      <c r="J138" s="15">
        <v>79</v>
      </c>
      <c r="K138" s="15"/>
      <c r="L138" s="15"/>
    </row>
    <row r="139" spans="1:12">
      <c r="A139" s="13" t="s">
        <v>50</v>
      </c>
      <c r="B139" s="13" t="s">
        <v>67</v>
      </c>
      <c r="C139" s="13"/>
      <c r="D139" s="13" t="s">
        <v>193</v>
      </c>
      <c r="E139" s="13" t="s">
        <v>194</v>
      </c>
      <c r="F139" s="13"/>
      <c r="G139" s="13" t="s">
        <v>188</v>
      </c>
      <c r="H139" s="13"/>
      <c r="I139" s="13"/>
      <c r="J139" s="15">
        <v>75</v>
      </c>
      <c r="K139" s="15"/>
      <c r="L139" s="15"/>
    </row>
    <row r="140" spans="1:12">
      <c r="A140" s="13" t="s">
        <v>6</v>
      </c>
      <c r="B140" s="13" t="s">
        <v>43</v>
      </c>
      <c r="C140" s="13"/>
      <c r="D140" s="13" t="s">
        <v>193</v>
      </c>
      <c r="E140" s="13" t="s">
        <v>194</v>
      </c>
      <c r="F140" s="13"/>
      <c r="G140" s="13" t="s">
        <v>187</v>
      </c>
      <c r="H140" s="13"/>
      <c r="I140" s="13"/>
      <c r="J140" s="15">
        <v>93.6</v>
      </c>
      <c r="K140" s="15"/>
      <c r="L140" s="15"/>
    </row>
    <row r="141" spans="1:12">
      <c r="A141" s="13" t="s">
        <v>6</v>
      </c>
      <c r="B141" s="13" t="s">
        <v>43</v>
      </c>
      <c r="C141" s="13"/>
      <c r="D141" s="13" t="s">
        <v>193</v>
      </c>
      <c r="E141" s="13" t="s">
        <v>194</v>
      </c>
      <c r="F141" s="13"/>
      <c r="G141" s="13" t="s">
        <v>188</v>
      </c>
      <c r="H141" s="13"/>
      <c r="I141" s="13"/>
      <c r="J141" s="15">
        <v>85</v>
      </c>
      <c r="K141" s="15"/>
      <c r="L141" s="15"/>
    </row>
    <row r="142" spans="1:12">
      <c r="A142" s="13" t="s">
        <v>6</v>
      </c>
      <c r="B142" s="13" t="s">
        <v>44</v>
      </c>
      <c r="C142" s="13"/>
      <c r="D142" s="13" t="s">
        <v>193</v>
      </c>
      <c r="E142" s="13" t="s">
        <v>194</v>
      </c>
      <c r="F142" s="13"/>
      <c r="G142" s="13" t="s">
        <v>187</v>
      </c>
      <c r="H142" s="13"/>
      <c r="I142" s="13"/>
      <c r="J142" s="15">
        <v>88.6</v>
      </c>
      <c r="K142" s="15"/>
      <c r="L142" s="15"/>
    </row>
    <row r="143" spans="1:12">
      <c r="A143" s="13" t="s">
        <v>6</v>
      </c>
      <c r="B143" s="13" t="s">
        <v>44</v>
      </c>
      <c r="C143" s="13"/>
      <c r="D143" s="13" t="s">
        <v>193</v>
      </c>
      <c r="E143" s="13" t="s">
        <v>194</v>
      </c>
      <c r="F143" s="13"/>
      <c r="G143" s="13" t="s">
        <v>188</v>
      </c>
      <c r="H143" s="13"/>
      <c r="I143" s="13"/>
      <c r="J143" s="15">
        <v>65</v>
      </c>
      <c r="K143" s="15"/>
      <c r="L143" s="15"/>
    </row>
    <row r="144" spans="1:12">
      <c r="A144" s="13" t="s">
        <v>6</v>
      </c>
      <c r="B144" s="13" t="s">
        <v>45</v>
      </c>
      <c r="C144" s="13"/>
      <c r="D144" s="13" t="s">
        <v>193</v>
      </c>
      <c r="E144" s="13" t="s">
        <v>194</v>
      </c>
      <c r="F144" s="13"/>
      <c r="G144" s="13" t="s">
        <v>187</v>
      </c>
      <c r="H144" s="13"/>
      <c r="I144" s="13"/>
      <c r="J144" s="15">
        <v>93.8</v>
      </c>
      <c r="K144" s="15"/>
      <c r="L144" s="15"/>
    </row>
    <row r="145" spans="1:12">
      <c r="A145" s="13" t="s">
        <v>6</v>
      </c>
      <c r="B145" s="13" t="s">
        <v>45</v>
      </c>
      <c r="C145" s="13"/>
      <c r="D145" s="13" t="s">
        <v>193</v>
      </c>
      <c r="E145" s="13" t="s">
        <v>194</v>
      </c>
      <c r="F145" s="13"/>
      <c r="G145" s="13" t="s">
        <v>188</v>
      </c>
      <c r="H145" s="13"/>
      <c r="I145" s="13"/>
      <c r="J145" s="15">
        <v>85</v>
      </c>
      <c r="K145" s="15"/>
      <c r="L145" s="15"/>
    </row>
    <row r="146" spans="1:12">
      <c r="A146" s="13" t="s">
        <v>50</v>
      </c>
      <c r="B146" s="13" t="s">
        <v>68</v>
      </c>
      <c r="C146" s="13"/>
      <c r="D146" s="13" t="s">
        <v>193</v>
      </c>
      <c r="E146" s="13" t="s">
        <v>194</v>
      </c>
      <c r="F146" s="13"/>
      <c r="G146" s="13" t="s">
        <v>187</v>
      </c>
      <c r="H146" s="13"/>
      <c r="I146" s="13"/>
      <c r="J146" s="15">
        <v>74</v>
      </c>
      <c r="K146" s="15"/>
      <c r="L146" s="15"/>
    </row>
    <row r="147" spans="1:12">
      <c r="A147" s="13" t="s">
        <v>50</v>
      </c>
      <c r="B147" s="13" t="s">
        <v>68</v>
      </c>
      <c r="C147" s="13"/>
      <c r="D147" s="13" t="s">
        <v>193</v>
      </c>
      <c r="E147" s="13" t="s">
        <v>194</v>
      </c>
      <c r="F147" s="13"/>
      <c r="G147" s="13" t="s">
        <v>188</v>
      </c>
      <c r="H147" s="13"/>
      <c r="I147" s="13"/>
      <c r="J147" s="15">
        <v>65</v>
      </c>
      <c r="K147" s="15"/>
      <c r="L147" s="15"/>
    </row>
    <row r="148" spans="1:12">
      <c r="A148" s="13" t="s">
        <v>6</v>
      </c>
      <c r="B148" s="13" t="s">
        <v>46</v>
      </c>
      <c r="C148" s="13"/>
      <c r="D148" s="13" t="s">
        <v>193</v>
      </c>
      <c r="E148" s="13" t="s">
        <v>194</v>
      </c>
      <c r="F148" s="13"/>
      <c r="G148" s="13" t="s">
        <v>187</v>
      </c>
      <c r="H148" s="13"/>
      <c r="I148" s="13"/>
      <c r="J148" s="15">
        <v>91.8</v>
      </c>
      <c r="K148" s="15"/>
      <c r="L148" s="15"/>
    </row>
    <row r="149" spans="1:12">
      <c r="A149" s="13" t="s">
        <v>6</v>
      </c>
      <c r="B149" s="13" t="s">
        <v>46</v>
      </c>
      <c r="C149" s="13"/>
      <c r="D149" s="13" t="s">
        <v>193</v>
      </c>
      <c r="E149" s="13" t="s">
        <v>194</v>
      </c>
      <c r="F149" s="13"/>
      <c r="G149" s="13" t="s">
        <v>188</v>
      </c>
      <c r="H149" s="13"/>
      <c r="I149" s="13"/>
      <c r="J149" s="15">
        <v>75</v>
      </c>
      <c r="K149" s="15"/>
      <c r="L149" s="15"/>
    </row>
    <row r="150" spans="1:12">
      <c r="A150" s="13" t="s">
        <v>50</v>
      </c>
      <c r="B150" s="13" t="s">
        <v>69</v>
      </c>
      <c r="C150" s="13"/>
      <c r="D150" s="13" t="s">
        <v>193</v>
      </c>
      <c r="E150" s="13" t="s">
        <v>194</v>
      </c>
      <c r="F150" s="13"/>
      <c r="G150" s="13" t="s">
        <v>187</v>
      </c>
      <c r="H150" s="13"/>
      <c r="I150" s="13"/>
      <c r="J150" s="15">
        <v>80.8</v>
      </c>
      <c r="K150" s="15"/>
      <c r="L150" s="15"/>
    </row>
    <row r="151" spans="1:12">
      <c r="A151" s="13" t="s">
        <v>50</v>
      </c>
      <c r="B151" s="13" t="s">
        <v>69</v>
      </c>
      <c r="C151" s="13"/>
      <c r="D151" s="13" t="s">
        <v>193</v>
      </c>
      <c r="E151" s="13" t="s">
        <v>194</v>
      </c>
      <c r="F151" s="13"/>
      <c r="G151" s="13" t="s">
        <v>188</v>
      </c>
      <c r="H151" s="13"/>
      <c r="I151" s="13"/>
      <c r="J151" s="15">
        <v>65</v>
      </c>
      <c r="K151" s="15"/>
      <c r="L151" s="15"/>
    </row>
    <row r="152" spans="1:12">
      <c r="A152" s="13" t="s">
        <v>90</v>
      </c>
      <c r="B152" s="13" t="s">
        <v>106</v>
      </c>
      <c r="C152" s="13"/>
      <c r="D152" s="13" t="s">
        <v>193</v>
      </c>
      <c r="E152" s="13" t="s">
        <v>194</v>
      </c>
      <c r="F152" s="13"/>
      <c r="G152" s="13" t="s">
        <v>187</v>
      </c>
      <c r="H152" s="13"/>
      <c r="I152" s="13"/>
      <c r="J152" s="15">
        <v>65.2</v>
      </c>
      <c r="K152" s="15"/>
      <c r="L152" s="15"/>
    </row>
    <row r="153" spans="1:12">
      <c r="A153" s="13" t="s">
        <v>90</v>
      </c>
      <c r="B153" s="13" t="s">
        <v>106</v>
      </c>
      <c r="C153" s="13"/>
      <c r="D153" s="13" t="s">
        <v>193</v>
      </c>
      <c r="E153" s="13" t="s">
        <v>194</v>
      </c>
      <c r="F153" s="13"/>
      <c r="G153" s="13" t="s">
        <v>188</v>
      </c>
      <c r="H153" s="13"/>
      <c r="I153" s="13"/>
      <c r="J153" s="15">
        <v>65</v>
      </c>
      <c r="K153" s="15"/>
      <c r="L153" s="15"/>
    </row>
    <row r="154" spans="1:12">
      <c r="A154" s="13" t="s">
        <v>50</v>
      </c>
      <c r="B154" s="13" t="s">
        <v>70</v>
      </c>
      <c r="C154" s="13"/>
      <c r="D154" s="13" t="s">
        <v>193</v>
      </c>
      <c r="E154" s="13" t="s">
        <v>194</v>
      </c>
      <c r="F154" s="13"/>
      <c r="G154" s="13" t="s">
        <v>187</v>
      </c>
      <c r="H154" s="13"/>
      <c r="I154" s="13"/>
      <c r="J154" s="15">
        <v>65.8</v>
      </c>
      <c r="K154" s="15"/>
      <c r="L154" s="15"/>
    </row>
    <row r="155" spans="1:12">
      <c r="A155" s="13" t="s">
        <v>50</v>
      </c>
      <c r="B155" s="13" t="s">
        <v>70</v>
      </c>
      <c r="C155" s="13"/>
      <c r="D155" s="13" t="s">
        <v>193</v>
      </c>
      <c r="E155" s="13" t="s">
        <v>194</v>
      </c>
      <c r="F155" s="13"/>
      <c r="G155" s="13" t="s">
        <v>188</v>
      </c>
      <c r="H155" s="13"/>
      <c r="I155" s="13"/>
      <c r="J155" s="15">
        <v>65</v>
      </c>
      <c r="K155" s="15"/>
      <c r="L155" s="15"/>
    </row>
    <row r="156" spans="1:12">
      <c r="A156" s="13" t="s">
        <v>50</v>
      </c>
      <c r="B156" s="13" t="s">
        <v>71</v>
      </c>
      <c r="C156" s="13"/>
      <c r="D156" s="13" t="s">
        <v>193</v>
      </c>
      <c r="E156" s="13" t="s">
        <v>194</v>
      </c>
      <c r="F156" s="13"/>
      <c r="G156" s="13" t="s">
        <v>187</v>
      </c>
      <c r="H156" s="13"/>
      <c r="I156" s="13"/>
      <c r="J156" s="15">
        <v>89.2</v>
      </c>
      <c r="K156" s="15"/>
      <c r="L156" s="15"/>
    </row>
    <row r="157" spans="1:12">
      <c r="A157" s="13" t="s">
        <v>50</v>
      </c>
      <c r="B157" s="13" t="s">
        <v>71</v>
      </c>
      <c r="C157" s="13"/>
      <c r="D157" s="13" t="s">
        <v>193</v>
      </c>
      <c r="E157" s="13" t="s">
        <v>194</v>
      </c>
      <c r="F157" s="13"/>
      <c r="G157" s="13" t="s">
        <v>188</v>
      </c>
      <c r="H157" s="13"/>
      <c r="I157" s="13"/>
      <c r="J157" s="15">
        <v>65</v>
      </c>
      <c r="K157" s="15"/>
      <c r="L157" s="15"/>
    </row>
    <row r="158" spans="1:12">
      <c r="A158" s="13" t="s">
        <v>50</v>
      </c>
      <c r="B158" s="13" t="s">
        <v>72</v>
      </c>
      <c r="C158" s="13"/>
      <c r="D158" s="13" t="s">
        <v>193</v>
      </c>
      <c r="E158" s="13" t="s">
        <v>194</v>
      </c>
      <c r="F158" s="13"/>
      <c r="G158" s="13" t="s">
        <v>187</v>
      </c>
      <c r="H158" s="13"/>
      <c r="I158" s="13"/>
      <c r="J158" s="15">
        <v>88.2</v>
      </c>
      <c r="K158" s="15"/>
      <c r="L158" s="15"/>
    </row>
    <row r="159" spans="1:12">
      <c r="A159" s="13" t="s">
        <v>50</v>
      </c>
      <c r="B159" s="13" t="s">
        <v>72</v>
      </c>
      <c r="C159" s="13"/>
      <c r="D159" s="13" t="s">
        <v>193</v>
      </c>
      <c r="E159" s="13" t="s">
        <v>194</v>
      </c>
      <c r="F159" s="13"/>
      <c r="G159" s="13" t="s">
        <v>188</v>
      </c>
      <c r="H159" s="13"/>
      <c r="I159" s="13"/>
      <c r="J159" s="15">
        <v>65</v>
      </c>
      <c r="K159" s="15"/>
      <c r="L159" s="15"/>
    </row>
    <row r="160" spans="1:12">
      <c r="A160" s="13" t="s">
        <v>50</v>
      </c>
      <c r="B160" s="13" t="s">
        <v>73</v>
      </c>
      <c r="C160" s="13"/>
      <c r="D160" s="13" t="s">
        <v>193</v>
      </c>
      <c r="E160" s="13" t="s">
        <v>194</v>
      </c>
      <c r="F160" s="13"/>
      <c r="G160" s="13" t="s">
        <v>187</v>
      </c>
      <c r="H160" s="13"/>
      <c r="I160" s="13"/>
      <c r="J160" s="15">
        <v>67.8</v>
      </c>
      <c r="K160" s="15"/>
      <c r="L160" s="15"/>
    </row>
    <row r="161" spans="1:12">
      <c r="A161" s="13" t="s">
        <v>50</v>
      </c>
      <c r="B161" s="13" t="s">
        <v>73</v>
      </c>
      <c r="C161" s="13"/>
      <c r="D161" s="13" t="s">
        <v>193</v>
      </c>
      <c r="E161" s="13" t="s">
        <v>194</v>
      </c>
      <c r="F161" s="13"/>
      <c r="G161" s="13" t="s">
        <v>188</v>
      </c>
      <c r="H161" s="13"/>
      <c r="I161" s="13"/>
      <c r="J161" s="15">
        <v>75</v>
      </c>
      <c r="K161" s="15"/>
      <c r="L161" s="15"/>
    </row>
    <row r="162" spans="1:12">
      <c r="A162" s="13" t="s">
        <v>50</v>
      </c>
      <c r="B162" s="13" t="s">
        <v>74</v>
      </c>
      <c r="C162" s="13"/>
      <c r="D162" s="13" t="s">
        <v>193</v>
      </c>
      <c r="E162" s="13" t="s">
        <v>194</v>
      </c>
      <c r="F162" s="13"/>
      <c r="G162" s="13" t="s">
        <v>187</v>
      </c>
      <c r="H162" s="13"/>
      <c r="I162" s="13"/>
      <c r="J162" s="15">
        <v>66.8</v>
      </c>
      <c r="K162" s="15"/>
      <c r="L162" s="15"/>
    </row>
    <row r="163" spans="1:12">
      <c r="A163" s="13" t="s">
        <v>50</v>
      </c>
      <c r="B163" s="13" t="s">
        <v>74</v>
      </c>
      <c r="C163" s="13"/>
      <c r="D163" s="13" t="s">
        <v>193</v>
      </c>
      <c r="E163" s="13" t="s">
        <v>194</v>
      </c>
      <c r="F163" s="13"/>
      <c r="G163" s="13" t="s">
        <v>188</v>
      </c>
      <c r="H163" s="13"/>
      <c r="I163" s="13"/>
      <c r="J163" s="15">
        <v>59.8</v>
      </c>
      <c r="K163" s="15"/>
      <c r="L163" s="15"/>
    </row>
    <row r="164" spans="1:12">
      <c r="A164" s="13" t="s">
        <v>50</v>
      </c>
      <c r="B164" s="13" t="s">
        <v>75</v>
      </c>
      <c r="C164" s="13"/>
      <c r="D164" s="13" t="s">
        <v>193</v>
      </c>
      <c r="E164" s="13" t="s">
        <v>194</v>
      </c>
      <c r="F164" s="13"/>
      <c r="G164" s="13" t="s">
        <v>187</v>
      </c>
      <c r="H164" s="13"/>
      <c r="I164" s="13"/>
      <c r="J164" s="15">
        <v>90.6</v>
      </c>
      <c r="K164" s="15"/>
      <c r="L164" s="15"/>
    </row>
    <row r="165" spans="1:12">
      <c r="A165" s="13" t="s">
        <v>50</v>
      </c>
      <c r="B165" s="13" t="s">
        <v>75</v>
      </c>
      <c r="C165" s="13"/>
      <c r="D165" s="13" t="s">
        <v>193</v>
      </c>
      <c r="E165" s="13" t="s">
        <v>194</v>
      </c>
      <c r="F165" s="13"/>
      <c r="G165" s="13" t="s">
        <v>188</v>
      </c>
      <c r="H165" s="13"/>
      <c r="I165" s="13"/>
      <c r="J165" s="15">
        <v>65</v>
      </c>
      <c r="K165" s="15"/>
      <c r="L165" s="15"/>
    </row>
    <row r="166" spans="1:12">
      <c r="A166" s="13" t="s">
        <v>90</v>
      </c>
      <c r="B166" s="13" t="s">
        <v>107</v>
      </c>
      <c r="C166" s="13"/>
      <c r="D166" s="13" t="s">
        <v>193</v>
      </c>
      <c r="E166" s="13" t="s">
        <v>194</v>
      </c>
      <c r="F166" s="13"/>
      <c r="G166" s="13" t="s">
        <v>187</v>
      </c>
      <c r="H166" s="13"/>
      <c r="I166" s="13"/>
      <c r="J166" s="15">
        <v>65.2</v>
      </c>
      <c r="K166" s="15"/>
      <c r="L166" s="15"/>
    </row>
    <row r="167" spans="1:12">
      <c r="A167" s="13" t="s">
        <v>90</v>
      </c>
      <c r="B167" s="13" t="s">
        <v>107</v>
      </c>
      <c r="C167" s="13"/>
      <c r="D167" s="13" t="s">
        <v>193</v>
      </c>
      <c r="E167" s="13" t="s">
        <v>194</v>
      </c>
      <c r="F167" s="13"/>
      <c r="G167" s="13" t="s">
        <v>188</v>
      </c>
      <c r="H167" s="13"/>
      <c r="I167" s="13"/>
      <c r="J167" s="15">
        <v>65</v>
      </c>
      <c r="K167" s="15"/>
      <c r="L167" s="15"/>
    </row>
    <row r="168" spans="1:12">
      <c r="A168" s="13" t="s">
        <v>90</v>
      </c>
      <c r="B168" s="13" t="s">
        <v>108</v>
      </c>
      <c r="C168" s="13"/>
      <c r="D168" s="13" t="s">
        <v>193</v>
      </c>
      <c r="E168" s="13" t="s">
        <v>194</v>
      </c>
      <c r="F168" s="13"/>
      <c r="G168" s="13" t="s">
        <v>187</v>
      </c>
      <c r="H168" s="13"/>
      <c r="I168" s="13"/>
      <c r="J168" s="15">
        <v>65.2</v>
      </c>
      <c r="K168" s="15"/>
      <c r="L168" s="15"/>
    </row>
    <row r="169" spans="1:12">
      <c r="A169" s="13" t="s">
        <v>90</v>
      </c>
      <c r="B169" s="13" t="s">
        <v>108</v>
      </c>
      <c r="C169" s="13"/>
      <c r="D169" s="13" t="s">
        <v>193</v>
      </c>
      <c r="E169" s="13" t="s">
        <v>194</v>
      </c>
      <c r="F169" s="13"/>
      <c r="G169" s="13" t="s">
        <v>188</v>
      </c>
      <c r="H169" s="13"/>
      <c r="I169" s="13"/>
      <c r="J169" s="15">
        <v>75</v>
      </c>
      <c r="K169" s="15"/>
      <c r="L169" s="15"/>
    </row>
    <row r="170" spans="1:12">
      <c r="A170" s="13" t="s">
        <v>50</v>
      </c>
      <c r="B170" s="13" t="s">
        <v>76</v>
      </c>
      <c r="C170" s="13"/>
      <c r="D170" s="13" t="s">
        <v>193</v>
      </c>
      <c r="E170" s="13" t="s">
        <v>194</v>
      </c>
      <c r="F170" s="13"/>
      <c r="G170" s="13" t="s">
        <v>187</v>
      </c>
      <c r="H170" s="13"/>
      <c r="I170" s="13"/>
      <c r="J170" s="15">
        <v>65.2</v>
      </c>
      <c r="K170" s="15"/>
      <c r="L170" s="15"/>
    </row>
    <row r="171" spans="1:12">
      <c r="A171" s="13" t="s">
        <v>50</v>
      </c>
      <c r="B171" s="13" t="s">
        <v>76</v>
      </c>
      <c r="C171" s="13"/>
      <c r="D171" s="13" t="s">
        <v>193</v>
      </c>
      <c r="E171" s="13" t="s">
        <v>194</v>
      </c>
      <c r="F171" s="13"/>
      <c r="G171" s="13" t="s">
        <v>188</v>
      </c>
      <c r="H171" s="13"/>
      <c r="I171" s="13"/>
      <c r="J171" s="15">
        <v>75</v>
      </c>
      <c r="K171" s="15"/>
      <c r="L171" s="15"/>
    </row>
    <row r="172" spans="1:12">
      <c r="A172" s="13" t="s">
        <v>50</v>
      </c>
      <c r="B172" s="13" t="s">
        <v>77</v>
      </c>
      <c r="C172" s="13"/>
      <c r="D172" s="13" t="s">
        <v>193</v>
      </c>
      <c r="E172" s="13" t="s">
        <v>194</v>
      </c>
      <c r="F172" s="13"/>
      <c r="G172" s="13" t="s">
        <v>187</v>
      </c>
      <c r="H172" s="13"/>
      <c r="I172" s="13"/>
      <c r="J172" s="15">
        <v>67.2</v>
      </c>
      <c r="K172" s="15"/>
      <c r="L172" s="15"/>
    </row>
    <row r="173" spans="1:12">
      <c r="A173" s="13" t="s">
        <v>50</v>
      </c>
      <c r="B173" s="13" t="s">
        <v>77</v>
      </c>
      <c r="C173" s="13"/>
      <c r="D173" s="13" t="s">
        <v>193</v>
      </c>
      <c r="E173" s="13" t="s">
        <v>194</v>
      </c>
      <c r="F173" s="13"/>
      <c r="G173" s="13" t="s">
        <v>188</v>
      </c>
      <c r="H173" s="13"/>
      <c r="I173" s="13"/>
      <c r="J173" s="15">
        <v>75</v>
      </c>
      <c r="K173" s="15"/>
      <c r="L173" s="15"/>
    </row>
    <row r="174" spans="1:12">
      <c r="A174" s="13" t="s">
        <v>50</v>
      </c>
      <c r="B174" s="13" t="s">
        <v>78</v>
      </c>
      <c r="C174" s="13"/>
      <c r="D174" s="13" t="s">
        <v>193</v>
      </c>
      <c r="E174" s="13" t="s">
        <v>194</v>
      </c>
      <c r="F174" s="13"/>
      <c r="G174" s="13" t="s">
        <v>187</v>
      </c>
      <c r="H174" s="13"/>
      <c r="I174" s="13"/>
      <c r="J174" s="15">
        <v>61.2</v>
      </c>
      <c r="K174" s="15"/>
      <c r="L174" s="15"/>
    </row>
    <row r="175" spans="1:12">
      <c r="A175" s="13" t="s">
        <v>50</v>
      </c>
      <c r="B175" s="13" t="s">
        <v>78</v>
      </c>
      <c r="C175" s="13"/>
      <c r="D175" s="13" t="s">
        <v>193</v>
      </c>
      <c r="E175" s="13" t="s">
        <v>194</v>
      </c>
      <c r="F175" s="13"/>
      <c r="G175" s="13" t="s">
        <v>188</v>
      </c>
      <c r="H175" s="13"/>
      <c r="I175" s="13"/>
      <c r="J175" s="15">
        <v>50</v>
      </c>
      <c r="K175" s="15"/>
      <c r="L175" s="15"/>
    </row>
    <row r="176" spans="1:12">
      <c r="A176" s="13" t="s">
        <v>90</v>
      </c>
      <c r="B176" s="13" t="s">
        <v>109</v>
      </c>
      <c r="C176" s="13"/>
      <c r="D176" s="13" t="s">
        <v>193</v>
      </c>
      <c r="E176" s="13" t="s">
        <v>194</v>
      </c>
      <c r="F176" s="13"/>
      <c r="G176" s="13" t="s">
        <v>187</v>
      </c>
      <c r="H176" s="13"/>
      <c r="I176" s="13"/>
      <c r="J176" s="15">
        <v>58</v>
      </c>
      <c r="K176" s="15"/>
      <c r="L176" s="15"/>
    </row>
    <row r="177" spans="1:12">
      <c r="A177" s="13" t="s">
        <v>90</v>
      </c>
      <c r="B177" s="13" t="s">
        <v>109</v>
      </c>
      <c r="C177" s="13"/>
      <c r="D177" s="13" t="s">
        <v>193</v>
      </c>
      <c r="E177" s="13" t="s">
        <v>194</v>
      </c>
      <c r="F177" s="13"/>
      <c r="G177" s="13" t="s">
        <v>188</v>
      </c>
      <c r="H177" s="13"/>
      <c r="I177" s="13"/>
      <c r="J177" s="15">
        <v>68.3333333333333</v>
      </c>
      <c r="K177" s="15"/>
      <c r="L177" s="15"/>
    </row>
    <row r="178" spans="1:12">
      <c r="A178" s="13" t="s">
        <v>90</v>
      </c>
      <c r="B178" s="13" t="s">
        <v>110</v>
      </c>
      <c r="C178" s="13"/>
      <c r="D178" s="13" t="s">
        <v>193</v>
      </c>
      <c r="E178" s="13" t="s">
        <v>194</v>
      </c>
      <c r="F178" s="13"/>
      <c r="G178" s="13" t="s">
        <v>187</v>
      </c>
      <c r="H178" s="13"/>
      <c r="I178" s="13"/>
      <c r="J178" s="15">
        <v>66.2</v>
      </c>
      <c r="K178" s="15"/>
      <c r="L178" s="15"/>
    </row>
    <row r="179" spans="1:12">
      <c r="A179" s="13" t="s">
        <v>90</v>
      </c>
      <c r="B179" s="13" t="s">
        <v>110</v>
      </c>
      <c r="C179" s="13"/>
      <c r="D179" s="13" t="s">
        <v>193</v>
      </c>
      <c r="E179" s="13" t="s">
        <v>194</v>
      </c>
      <c r="F179" s="13"/>
      <c r="G179" s="13" t="s">
        <v>188</v>
      </c>
      <c r="H179" s="13"/>
      <c r="I179" s="13"/>
      <c r="J179" s="15">
        <v>75</v>
      </c>
      <c r="K179" s="15"/>
      <c r="L179" s="15"/>
    </row>
    <row r="180" spans="1:12">
      <c r="A180" s="13" t="s">
        <v>6</v>
      </c>
      <c r="B180" s="13" t="s">
        <v>47</v>
      </c>
      <c r="C180" s="13"/>
      <c r="D180" s="13" t="s">
        <v>193</v>
      </c>
      <c r="E180" s="13" t="s">
        <v>194</v>
      </c>
      <c r="F180" s="13"/>
      <c r="G180" s="13" t="s">
        <v>187</v>
      </c>
      <c r="H180" s="13"/>
      <c r="I180" s="13"/>
      <c r="J180" s="15">
        <v>52</v>
      </c>
      <c r="K180" s="15"/>
      <c r="L180" s="15"/>
    </row>
    <row r="181" spans="1:12">
      <c r="A181" s="13" t="s">
        <v>6</v>
      </c>
      <c r="B181" s="13" t="s">
        <v>47</v>
      </c>
      <c r="C181" s="13"/>
      <c r="D181" s="13" t="s">
        <v>193</v>
      </c>
      <c r="E181" s="13" t="s">
        <v>194</v>
      </c>
      <c r="F181" s="13"/>
      <c r="G181" s="13" t="s">
        <v>188</v>
      </c>
      <c r="H181" s="13"/>
      <c r="I181" s="13"/>
      <c r="J181" s="15">
        <v>66.6666666666667</v>
      </c>
      <c r="K181" s="15"/>
      <c r="L181" s="15"/>
    </row>
    <row r="182" spans="1:12">
      <c r="A182" s="13" t="s">
        <v>50</v>
      </c>
      <c r="B182" s="13" t="s">
        <v>79</v>
      </c>
      <c r="C182" s="13"/>
      <c r="D182" s="13" t="s">
        <v>193</v>
      </c>
      <c r="E182" s="13" t="s">
        <v>194</v>
      </c>
      <c r="F182" s="13"/>
      <c r="G182" s="13" t="s">
        <v>187</v>
      </c>
      <c r="H182" s="13"/>
      <c r="I182" s="13"/>
      <c r="J182" s="15">
        <v>88</v>
      </c>
      <c r="K182" s="15"/>
      <c r="L182" s="15"/>
    </row>
    <row r="183" spans="1:12">
      <c r="A183" s="13" t="s">
        <v>50</v>
      </c>
      <c r="B183" s="13" t="s">
        <v>79</v>
      </c>
      <c r="C183" s="13"/>
      <c r="D183" s="13" t="s">
        <v>193</v>
      </c>
      <c r="E183" s="13" t="s">
        <v>194</v>
      </c>
      <c r="F183" s="13"/>
      <c r="G183" s="13" t="s">
        <v>188</v>
      </c>
      <c r="H183" s="13"/>
      <c r="I183" s="13"/>
      <c r="J183" s="15">
        <v>65</v>
      </c>
      <c r="K183" s="15"/>
      <c r="L183" s="15"/>
    </row>
    <row r="184" spans="1:12">
      <c r="A184" s="13" t="s">
        <v>90</v>
      </c>
      <c r="B184" s="13" t="s">
        <v>111</v>
      </c>
      <c r="C184" s="13"/>
      <c r="D184" s="13" t="s">
        <v>193</v>
      </c>
      <c r="E184" s="13" t="s">
        <v>194</v>
      </c>
      <c r="F184" s="13"/>
      <c r="G184" s="13" t="s">
        <v>187</v>
      </c>
      <c r="H184" s="13"/>
      <c r="I184" s="13"/>
      <c r="J184" s="15">
        <v>73.6</v>
      </c>
      <c r="K184" s="15"/>
      <c r="L184" s="15"/>
    </row>
    <row r="185" spans="1:12">
      <c r="A185" s="13" t="s">
        <v>90</v>
      </c>
      <c r="B185" s="13" t="s">
        <v>111</v>
      </c>
      <c r="C185" s="13"/>
      <c r="D185" s="13" t="s">
        <v>193</v>
      </c>
      <c r="E185" s="13" t="s">
        <v>194</v>
      </c>
      <c r="F185" s="13"/>
      <c r="G185" s="13" t="s">
        <v>188</v>
      </c>
      <c r="H185" s="13"/>
      <c r="I185" s="13"/>
      <c r="J185" s="15">
        <v>75</v>
      </c>
      <c r="K185" s="15"/>
      <c r="L185" s="15"/>
    </row>
    <row r="186" spans="1:12">
      <c r="A186" s="13" t="s">
        <v>6</v>
      </c>
      <c r="B186" s="13" t="s">
        <v>48</v>
      </c>
      <c r="C186" s="13"/>
      <c r="D186" s="13" t="s">
        <v>193</v>
      </c>
      <c r="E186" s="13" t="s">
        <v>194</v>
      </c>
      <c r="F186" s="13"/>
      <c r="G186" s="13" t="s">
        <v>187</v>
      </c>
      <c r="H186" s="13"/>
      <c r="I186" s="13"/>
      <c r="J186" s="15">
        <v>88.4</v>
      </c>
      <c r="K186" s="15"/>
      <c r="L186" s="15"/>
    </row>
    <row r="187" spans="1:12">
      <c r="A187" s="13" t="s">
        <v>6</v>
      </c>
      <c r="B187" s="13" t="s">
        <v>48</v>
      </c>
      <c r="C187" s="13"/>
      <c r="D187" s="13" t="s">
        <v>193</v>
      </c>
      <c r="E187" s="13" t="s">
        <v>194</v>
      </c>
      <c r="F187" s="13"/>
      <c r="G187" s="13" t="s">
        <v>188</v>
      </c>
      <c r="H187" s="13"/>
      <c r="I187" s="13"/>
      <c r="J187" s="15">
        <v>65</v>
      </c>
      <c r="K187" s="15"/>
      <c r="L187" s="15"/>
    </row>
    <row r="188" spans="1:12">
      <c r="A188" s="13" t="s">
        <v>50</v>
      </c>
      <c r="B188" s="13" t="s">
        <v>80</v>
      </c>
      <c r="C188" s="13"/>
      <c r="D188" s="13" t="s">
        <v>193</v>
      </c>
      <c r="E188" s="13" t="s">
        <v>194</v>
      </c>
      <c r="F188" s="13"/>
      <c r="G188" s="13" t="s">
        <v>187</v>
      </c>
      <c r="H188" s="13"/>
      <c r="I188" s="13"/>
      <c r="J188" s="15">
        <v>68.2</v>
      </c>
      <c r="K188" s="15"/>
      <c r="L188" s="15"/>
    </row>
    <row r="189" spans="1:12">
      <c r="A189" s="13" t="s">
        <v>50</v>
      </c>
      <c r="B189" s="13" t="s">
        <v>80</v>
      </c>
      <c r="C189" s="13"/>
      <c r="D189" s="13" t="s">
        <v>193</v>
      </c>
      <c r="E189" s="13" t="s">
        <v>194</v>
      </c>
      <c r="F189" s="13"/>
      <c r="G189" s="13" t="s">
        <v>188</v>
      </c>
      <c r="H189" s="13"/>
      <c r="I189" s="13"/>
      <c r="J189" s="15">
        <v>85</v>
      </c>
      <c r="K189" s="15"/>
      <c r="L189" s="15"/>
    </row>
    <row r="190" spans="1:12">
      <c r="A190" s="13" t="s">
        <v>50</v>
      </c>
      <c r="B190" s="13" t="s">
        <v>81</v>
      </c>
      <c r="C190" s="13"/>
      <c r="D190" s="13" t="s">
        <v>193</v>
      </c>
      <c r="E190" s="13" t="s">
        <v>194</v>
      </c>
      <c r="F190" s="13"/>
      <c r="G190" s="13" t="s">
        <v>187</v>
      </c>
      <c r="H190" s="13"/>
      <c r="I190" s="13"/>
      <c r="J190" s="15">
        <v>64.8</v>
      </c>
      <c r="K190" s="15"/>
      <c r="L190" s="15"/>
    </row>
    <row r="191" spans="1:12">
      <c r="A191" s="13" t="s">
        <v>50</v>
      </c>
      <c r="B191" s="13" t="s">
        <v>81</v>
      </c>
      <c r="C191" s="13"/>
      <c r="D191" s="13" t="s">
        <v>193</v>
      </c>
      <c r="E191" s="13" t="s">
        <v>194</v>
      </c>
      <c r="F191" s="13"/>
      <c r="G191" s="13" t="s">
        <v>188</v>
      </c>
      <c r="H191" s="13"/>
      <c r="I191" s="13"/>
      <c r="J191" s="15">
        <v>65</v>
      </c>
      <c r="K191" s="15"/>
      <c r="L191" s="15"/>
    </row>
    <row r="192" spans="1:12">
      <c r="A192" s="13" t="s">
        <v>50</v>
      </c>
      <c r="B192" s="13" t="s">
        <v>82</v>
      </c>
      <c r="C192" s="13"/>
      <c r="D192" s="13" t="s">
        <v>193</v>
      </c>
      <c r="E192" s="13" t="s">
        <v>194</v>
      </c>
      <c r="F192" s="13"/>
      <c r="G192" s="13" t="s">
        <v>187</v>
      </c>
      <c r="H192" s="13"/>
      <c r="I192" s="13"/>
      <c r="J192" s="15">
        <v>64.6</v>
      </c>
      <c r="K192" s="15"/>
      <c r="L192" s="15"/>
    </row>
    <row r="193" spans="1:12">
      <c r="A193" s="13" t="s">
        <v>50</v>
      </c>
      <c r="B193" s="13" t="s">
        <v>82</v>
      </c>
      <c r="C193" s="13"/>
      <c r="D193" s="13" t="s">
        <v>193</v>
      </c>
      <c r="E193" s="13" t="s">
        <v>194</v>
      </c>
      <c r="F193" s="13"/>
      <c r="G193" s="13" t="s">
        <v>188</v>
      </c>
      <c r="H193" s="13"/>
      <c r="I193" s="13"/>
      <c r="J193" s="15">
        <v>65</v>
      </c>
      <c r="K193" s="15"/>
      <c r="L193" s="15"/>
    </row>
    <row r="194" spans="1:12">
      <c r="A194" s="13" t="s">
        <v>50</v>
      </c>
      <c r="B194" s="13" t="s">
        <v>83</v>
      </c>
      <c r="C194" s="13"/>
      <c r="D194" s="13" t="s">
        <v>193</v>
      </c>
      <c r="E194" s="13" t="s">
        <v>194</v>
      </c>
      <c r="F194" s="13"/>
      <c r="G194" s="13" t="s">
        <v>187</v>
      </c>
      <c r="H194" s="13"/>
      <c r="I194" s="13"/>
      <c r="J194" s="15">
        <v>92.4</v>
      </c>
      <c r="K194" s="15"/>
      <c r="L194" s="15"/>
    </row>
    <row r="195" spans="1:12">
      <c r="A195" s="13" t="s">
        <v>50</v>
      </c>
      <c r="B195" s="13" t="s">
        <v>83</v>
      </c>
      <c r="C195" s="13"/>
      <c r="D195" s="13" t="s">
        <v>193</v>
      </c>
      <c r="E195" s="13" t="s">
        <v>194</v>
      </c>
      <c r="F195" s="13"/>
      <c r="G195" s="13" t="s">
        <v>188</v>
      </c>
      <c r="H195" s="13"/>
      <c r="I195" s="13"/>
      <c r="J195" s="15">
        <v>75</v>
      </c>
      <c r="K195" s="15"/>
      <c r="L195" s="15"/>
    </row>
    <row r="196" spans="1:12">
      <c r="A196" s="13" t="s">
        <v>50</v>
      </c>
      <c r="B196" s="13" t="s">
        <v>84</v>
      </c>
      <c r="C196" s="13"/>
      <c r="D196" s="13" t="s">
        <v>193</v>
      </c>
      <c r="E196" s="13" t="s">
        <v>194</v>
      </c>
      <c r="F196" s="13"/>
      <c r="G196" s="13" t="s">
        <v>187</v>
      </c>
      <c r="H196" s="13"/>
      <c r="I196" s="13"/>
      <c r="J196" s="15">
        <v>78</v>
      </c>
      <c r="K196" s="15"/>
      <c r="L196" s="15"/>
    </row>
    <row r="197" spans="1:12">
      <c r="A197" s="13" t="s">
        <v>50</v>
      </c>
      <c r="B197" s="13" t="s">
        <v>84</v>
      </c>
      <c r="C197" s="13"/>
      <c r="D197" s="13" t="s">
        <v>193</v>
      </c>
      <c r="E197" s="13" t="s">
        <v>194</v>
      </c>
      <c r="F197" s="13"/>
      <c r="G197" s="13" t="s">
        <v>188</v>
      </c>
      <c r="H197" s="13"/>
      <c r="I197" s="13"/>
      <c r="J197" s="15">
        <v>75</v>
      </c>
      <c r="K197" s="15"/>
      <c r="L197" s="15"/>
    </row>
    <row r="198" spans="1:12">
      <c r="A198" s="13" t="s">
        <v>50</v>
      </c>
      <c r="B198" s="13" t="s">
        <v>85</v>
      </c>
      <c r="C198" s="13"/>
      <c r="D198" s="13" t="s">
        <v>193</v>
      </c>
      <c r="E198" s="13" t="s">
        <v>194</v>
      </c>
      <c r="F198" s="13"/>
      <c r="G198" s="13" t="s">
        <v>187</v>
      </c>
      <c r="H198" s="13"/>
      <c r="I198" s="13"/>
      <c r="J198" s="15">
        <v>65.6</v>
      </c>
      <c r="K198" s="15"/>
      <c r="L198" s="15"/>
    </row>
    <row r="199" spans="1:12">
      <c r="A199" s="13" t="s">
        <v>50</v>
      </c>
      <c r="B199" s="13" t="s">
        <v>85</v>
      </c>
      <c r="C199" s="13"/>
      <c r="D199" s="13" t="s">
        <v>193</v>
      </c>
      <c r="E199" s="13" t="s">
        <v>194</v>
      </c>
      <c r="F199" s="13"/>
      <c r="G199" s="13" t="s">
        <v>188</v>
      </c>
      <c r="H199" s="13"/>
      <c r="I199" s="13"/>
      <c r="J199" s="15">
        <v>75</v>
      </c>
      <c r="K199" s="15"/>
      <c r="L199" s="15"/>
    </row>
    <row r="200" spans="1:12">
      <c r="A200" s="13" t="s">
        <v>50</v>
      </c>
      <c r="B200" s="13" t="s">
        <v>86</v>
      </c>
      <c r="C200" s="13"/>
      <c r="D200" s="13" t="s">
        <v>193</v>
      </c>
      <c r="E200" s="13" t="s">
        <v>194</v>
      </c>
      <c r="F200" s="13"/>
      <c r="G200" s="13" t="s">
        <v>187</v>
      </c>
      <c r="H200" s="13"/>
      <c r="I200" s="13"/>
      <c r="J200" s="15">
        <v>67.6</v>
      </c>
      <c r="K200" s="15"/>
      <c r="L200" s="15"/>
    </row>
    <row r="201" spans="1:12">
      <c r="A201" s="13" t="s">
        <v>50</v>
      </c>
      <c r="B201" s="13" t="s">
        <v>86</v>
      </c>
      <c r="C201" s="13"/>
      <c r="D201" s="13" t="s">
        <v>193</v>
      </c>
      <c r="E201" s="13" t="s">
        <v>194</v>
      </c>
      <c r="F201" s="13"/>
      <c r="G201" s="13" t="s">
        <v>188</v>
      </c>
      <c r="H201" s="13"/>
      <c r="I201" s="13"/>
      <c r="J201" s="15">
        <v>75</v>
      </c>
      <c r="K201" s="15"/>
      <c r="L201" s="15"/>
    </row>
    <row r="202" spans="1:12">
      <c r="A202" s="13" t="s">
        <v>50</v>
      </c>
      <c r="B202" s="13" t="s">
        <v>87</v>
      </c>
      <c r="C202" s="13"/>
      <c r="D202" s="13" t="s">
        <v>193</v>
      </c>
      <c r="E202" s="13" t="s">
        <v>194</v>
      </c>
      <c r="F202" s="13"/>
      <c r="G202" s="13" t="s">
        <v>187</v>
      </c>
      <c r="H202" s="13"/>
      <c r="I202" s="13"/>
      <c r="J202" s="15">
        <v>64</v>
      </c>
      <c r="K202" s="15"/>
      <c r="L202" s="15"/>
    </row>
    <row r="203" spans="1:12">
      <c r="A203" s="13" t="s">
        <v>50</v>
      </c>
      <c r="B203" s="13" t="s">
        <v>87</v>
      </c>
      <c r="C203" s="13"/>
      <c r="D203" s="13" t="s">
        <v>193</v>
      </c>
      <c r="E203" s="13" t="s">
        <v>194</v>
      </c>
      <c r="F203" s="13"/>
      <c r="G203" s="13" t="s">
        <v>188</v>
      </c>
      <c r="H203" s="13"/>
      <c r="I203" s="13"/>
      <c r="J203" s="15">
        <v>65</v>
      </c>
      <c r="K203" s="15"/>
      <c r="L203" s="15"/>
    </row>
    <row r="204" spans="1:12">
      <c r="A204" s="13" t="s">
        <v>90</v>
      </c>
      <c r="B204" s="13" t="s">
        <v>112</v>
      </c>
      <c r="C204" s="13"/>
      <c r="D204" s="13" t="s">
        <v>193</v>
      </c>
      <c r="E204" s="13" t="s">
        <v>194</v>
      </c>
      <c r="F204" s="13"/>
      <c r="G204" s="13" t="s">
        <v>187</v>
      </c>
      <c r="H204" s="13"/>
      <c r="I204" s="13"/>
      <c r="J204" s="15">
        <v>72</v>
      </c>
      <c r="K204" s="15"/>
      <c r="L204" s="15"/>
    </row>
    <row r="205" spans="1:12">
      <c r="A205" s="13" t="s">
        <v>90</v>
      </c>
      <c r="B205" s="13" t="s">
        <v>112</v>
      </c>
      <c r="C205" s="13"/>
      <c r="D205" s="13" t="s">
        <v>193</v>
      </c>
      <c r="E205" s="13" t="s">
        <v>194</v>
      </c>
      <c r="F205" s="13"/>
      <c r="G205" s="13" t="s">
        <v>188</v>
      </c>
      <c r="H205" s="13"/>
      <c r="I205" s="13"/>
      <c r="J205" s="15">
        <v>65</v>
      </c>
      <c r="K205" s="15"/>
      <c r="L205" s="15"/>
    </row>
    <row r="206" spans="1:12">
      <c r="A206" s="13" t="s">
        <v>90</v>
      </c>
      <c r="B206" s="13" t="s">
        <v>113</v>
      </c>
      <c r="C206" s="13"/>
      <c r="D206" s="13" t="s">
        <v>193</v>
      </c>
      <c r="E206" s="13" t="s">
        <v>194</v>
      </c>
      <c r="F206" s="13"/>
      <c r="G206" s="13" t="s">
        <v>187</v>
      </c>
      <c r="H206" s="13"/>
      <c r="I206" s="13"/>
      <c r="J206" s="15">
        <v>64</v>
      </c>
      <c r="K206" s="15"/>
      <c r="L206" s="15"/>
    </row>
    <row r="207" spans="1:12">
      <c r="A207" s="13" t="s">
        <v>90</v>
      </c>
      <c r="B207" s="13" t="s">
        <v>113</v>
      </c>
      <c r="C207" s="13"/>
      <c r="D207" s="13" t="s">
        <v>193</v>
      </c>
      <c r="E207" s="13" t="s">
        <v>194</v>
      </c>
      <c r="F207" s="13"/>
      <c r="G207" s="13" t="s">
        <v>188</v>
      </c>
      <c r="H207" s="13"/>
      <c r="I207" s="13"/>
      <c r="J207" s="15">
        <v>65</v>
      </c>
      <c r="K207" s="15"/>
      <c r="L207" s="15"/>
    </row>
    <row r="208" spans="1:12">
      <c r="A208" s="13" t="s">
        <v>90</v>
      </c>
      <c r="B208" s="13" t="s">
        <v>114</v>
      </c>
      <c r="C208" s="13"/>
      <c r="D208" s="13" t="s">
        <v>193</v>
      </c>
      <c r="E208" s="13" t="s">
        <v>194</v>
      </c>
      <c r="F208" s="13"/>
      <c r="G208" s="13" t="s">
        <v>187</v>
      </c>
      <c r="H208" s="13"/>
      <c r="I208" s="13"/>
      <c r="J208" s="15">
        <v>67.2</v>
      </c>
      <c r="K208" s="15"/>
      <c r="L208" s="15"/>
    </row>
    <row r="209" spans="1:12">
      <c r="A209" s="13" t="s">
        <v>90</v>
      </c>
      <c r="B209" s="13" t="s">
        <v>114</v>
      </c>
      <c r="C209" s="13"/>
      <c r="D209" s="13" t="s">
        <v>193</v>
      </c>
      <c r="E209" s="13" t="s">
        <v>194</v>
      </c>
      <c r="F209" s="13"/>
      <c r="G209" s="13" t="s">
        <v>188</v>
      </c>
      <c r="H209" s="13"/>
      <c r="I209" s="13"/>
      <c r="J209" s="15">
        <v>85</v>
      </c>
      <c r="K209" s="15"/>
      <c r="L209" s="15"/>
    </row>
    <row r="210" spans="1:12">
      <c r="A210" s="13" t="s">
        <v>90</v>
      </c>
      <c r="B210" s="13" t="s">
        <v>115</v>
      </c>
      <c r="C210" s="13"/>
      <c r="D210" s="13" t="s">
        <v>193</v>
      </c>
      <c r="E210" s="13" t="s">
        <v>194</v>
      </c>
      <c r="F210" s="13"/>
      <c r="G210" s="13" t="s">
        <v>187</v>
      </c>
      <c r="H210" s="13"/>
      <c r="I210" s="13"/>
      <c r="J210" s="15">
        <v>71</v>
      </c>
      <c r="K210" s="15"/>
      <c r="L210" s="15"/>
    </row>
    <row r="211" spans="1:12">
      <c r="A211" s="13" t="s">
        <v>90</v>
      </c>
      <c r="B211" s="13" t="s">
        <v>115</v>
      </c>
      <c r="C211" s="13"/>
      <c r="D211" s="13" t="s">
        <v>193</v>
      </c>
      <c r="E211" s="13" t="s">
        <v>194</v>
      </c>
      <c r="F211" s="13"/>
      <c r="G211" s="13" t="s">
        <v>188</v>
      </c>
      <c r="H211" s="13"/>
      <c r="I211" s="13"/>
      <c r="J211" s="15">
        <v>67</v>
      </c>
      <c r="K211" s="15"/>
      <c r="L211" s="15"/>
    </row>
    <row r="212" spans="1:12">
      <c r="A212" s="13" t="s">
        <v>90</v>
      </c>
      <c r="B212" s="13" t="s">
        <v>116</v>
      </c>
      <c r="C212" s="13"/>
      <c r="D212" s="13" t="s">
        <v>193</v>
      </c>
      <c r="E212" s="13" t="s">
        <v>194</v>
      </c>
      <c r="F212" s="13"/>
      <c r="G212" s="13" t="s">
        <v>187</v>
      </c>
      <c r="H212" s="13"/>
      <c r="I212" s="13"/>
      <c r="J212" s="15">
        <v>70</v>
      </c>
      <c r="K212" s="15"/>
      <c r="L212" s="15"/>
    </row>
    <row r="213" spans="1:12">
      <c r="A213" s="13" t="s">
        <v>90</v>
      </c>
      <c r="B213" s="13" t="s">
        <v>116</v>
      </c>
      <c r="C213" s="13"/>
      <c r="D213" s="13" t="s">
        <v>193</v>
      </c>
      <c r="E213" s="13" t="s">
        <v>194</v>
      </c>
      <c r="F213" s="13"/>
      <c r="G213" s="13" t="s">
        <v>188</v>
      </c>
      <c r="H213" s="13"/>
      <c r="I213" s="13"/>
      <c r="J213" s="15">
        <v>75</v>
      </c>
      <c r="K213" s="15"/>
      <c r="L213" s="15"/>
    </row>
    <row r="214" spans="1:12">
      <c r="A214" s="13" t="s">
        <v>90</v>
      </c>
      <c r="B214" s="13" t="s">
        <v>117</v>
      </c>
      <c r="C214" s="13"/>
      <c r="D214" s="13" t="s">
        <v>193</v>
      </c>
      <c r="E214" s="13" t="s">
        <v>194</v>
      </c>
      <c r="F214" s="13"/>
      <c r="G214" s="13" t="s">
        <v>187</v>
      </c>
      <c r="H214" s="13"/>
      <c r="I214" s="13"/>
      <c r="J214" s="15">
        <v>56</v>
      </c>
      <c r="K214" s="15"/>
      <c r="L214" s="15"/>
    </row>
    <row r="215" spans="1:12">
      <c r="A215" s="13" t="s">
        <v>90</v>
      </c>
      <c r="B215" s="13" t="s">
        <v>117</v>
      </c>
      <c r="C215" s="13"/>
      <c r="D215" s="13" t="s">
        <v>193</v>
      </c>
      <c r="E215" s="13" t="s">
        <v>194</v>
      </c>
      <c r="F215" s="13"/>
      <c r="G215" s="13" t="s">
        <v>188</v>
      </c>
      <c r="H215" s="13"/>
      <c r="I215" s="13"/>
      <c r="J215" s="15">
        <v>70</v>
      </c>
      <c r="K215" s="15"/>
      <c r="L215" s="15"/>
    </row>
    <row r="216" spans="1:12">
      <c r="A216" s="13" t="s">
        <v>90</v>
      </c>
      <c r="B216" s="13" t="s">
        <v>118</v>
      </c>
      <c r="C216" s="13"/>
      <c r="D216" s="13" t="s">
        <v>193</v>
      </c>
      <c r="E216" s="13" t="s">
        <v>194</v>
      </c>
      <c r="F216" s="13"/>
      <c r="G216" s="13" t="s">
        <v>187</v>
      </c>
      <c r="H216" s="13"/>
      <c r="I216" s="13"/>
      <c r="J216" s="15">
        <v>63</v>
      </c>
      <c r="K216" s="15"/>
      <c r="L216" s="15"/>
    </row>
    <row r="217" spans="1:12">
      <c r="A217" s="13" t="s">
        <v>90</v>
      </c>
      <c r="B217" s="13" t="s">
        <v>118</v>
      </c>
      <c r="C217" s="13"/>
      <c r="D217" s="13" t="s">
        <v>193</v>
      </c>
      <c r="E217" s="13" t="s">
        <v>194</v>
      </c>
      <c r="F217" s="13"/>
      <c r="G217" s="13" t="s">
        <v>188</v>
      </c>
      <c r="H217" s="13"/>
      <c r="I217" s="13"/>
      <c r="J217" s="15">
        <v>65</v>
      </c>
      <c r="K217" s="15"/>
      <c r="L217" s="15"/>
    </row>
    <row r="218" spans="1:12">
      <c r="A218" s="13" t="s">
        <v>90</v>
      </c>
      <c r="B218" s="13" t="s">
        <v>119</v>
      </c>
      <c r="C218" s="13"/>
      <c r="D218" s="13" t="s">
        <v>193</v>
      </c>
      <c r="E218" s="13" t="s">
        <v>194</v>
      </c>
      <c r="F218" s="13"/>
      <c r="G218" s="13" t="s">
        <v>187</v>
      </c>
      <c r="H218" s="13"/>
      <c r="I218" s="13"/>
      <c r="J218" s="15">
        <v>91</v>
      </c>
      <c r="K218" s="15"/>
      <c r="L218" s="15"/>
    </row>
    <row r="219" spans="1:12">
      <c r="A219" s="13" t="s">
        <v>90</v>
      </c>
      <c r="B219" s="13" t="s">
        <v>119</v>
      </c>
      <c r="C219" s="13"/>
      <c r="D219" s="13" t="s">
        <v>193</v>
      </c>
      <c r="E219" s="13" t="s">
        <v>194</v>
      </c>
      <c r="F219" s="13"/>
      <c r="G219" s="13" t="s">
        <v>188</v>
      </c>
      <c r="H219" s="13"/>
      <c r="I219" s="13"/>
      <c r="J219" s="15">
        <v>75</v>
      </c>
      <c r="K219" s="15"/>
      <c r="L219" s="15"/>
    </row>
    <row r="220" spans="1:12">
      <c r="A220" s="13" t="s">
        <v>90</v>
      </c>
      <c r="B220" s="13" t="s">
        <v>120</v>
      </c>
      <c r="C220" s="13"/>
      <c r="D220" s="13" t="s">
        <v>193</v>
      </c>
      <c r="E220" s="13" t="s">
        <v>194</v>
      </c>
      <c r="F220" s="13"/>
      <c r="G220" s="13" t="s">
        <v>187</v>
      </c>
      <c r="H220" s="13"/>
      <c r="I220" s="13"/>
      <c r="J220" s="15">
        <v>82</v>
      </c>
      <c r="K220" s="15"/>
      <c r="L220" s="15"/>
    </row>
    <row r="221" spans="1:12">
      <c r="A221" s="13" t="s">
        <v>90</v>
      </c>
      <c r="B221" s="13" t="s">
        <v>120</v>
      </c>
      <c r="C221" s="13"/>
      <c r="D221" s="13" t="s">
        <v>193</v>
      </c>
      <c r="E221" s="13" t="s">
        <v>194</v>
      </c>
      <c r="F221" s="13"/>
      <c r="G221" s="13" t="s">
        <v>188</v>
      </c>
      <c r="H221" s="13"/>
      <c r="I221" s="13"/>
      <c r="J221" s="15">
        <v>75</v>
      </c>
      <c r="K221" s="15"/>
      <c r="L221" s="15"/>
    </row>
    <row r="222" spans="1:12">
      <c r="A222" s="13" t="s">
        <v>90</v>
      </c>
      <c r="B222" s="13" t="s">
        <v>121</v>
      </c>
      <c r="C222" s="13"/>
      <c r="D222" s="13" t="s">
        <v>193</v>
      </c>
      <c r="E222" s="13" t="s">
        <v>194</v>
      </c>
      <c r="F222" s="13"/>
      <c r="G222" s="13" t="s">
        <v>187</v>
      </c>
      <c r="H222" s="13"/>
      <c r="I222" s="13"/>
      <c r="J222" s="15">
        <v>76</v>
      </c>
      <c r="K222" s="15"/>
      <c r="L222" s="15"/>
    </row>
    <row r="223" spans="1:12">
      <c r="A223" s="13" t="s">
        <v>90</v>
      </c>
      <c r="B223" s="13" t="s">
        <v>121</v>
      </c>
      <c r="C223" s="13"/>
      <c r="D223" s="13" t="s">
        <v>193</v>
      </c>
      <c r="E223" s="13" t="s">
        <v>194</v>
      </c>
      <c r="F223" s="13"/>
      <c r="G223" s="13" t="s">
        <v>188</v>
      </c>
      <c r="H223" s="13"/>
      <c r="I223" s="13"/>
      <c r="J223" s="15">
        <v>67</v>
      </c>
      <c r="K223" s="15"/>
      <c r="L223" s="15"/>
    </row>
    <row r="224" spans="1:12">
      <c r="A224" s="13" t="s">
        <v>90</v>
      </c>
      <c r="B224" s="13" t="s">
        <v>122</v>
      </c>
      <c r="C224" s="13"/>
      <c r="D224" s="13" t="s">
        <v>193</v>
      </c>
      <c r="E224" s="13" t="s">
        <v>194</v>
      </c>
      <c r="F224" s="13"/>
      <c r="G224" s="13" t="s">
        <v>187</v>
      </c>
      <c r="H224" s="13"/>
      <c r="I224" s="13"/>
      <c r="J224" s="15">
        <v>91.2</v>
      </c>
      <c r="K224" s="15"/>
      <c r="L224" s="15"/>
    </row>
    <row r="225" spans="1:12">
      <c r="A225" s="13" t="s">
        <v>90</v>
      </c>
      <c r="B225" s="13" t="s">
        <v>122</v>
      </c>
      <c r="C225" s="13"/>
      <c r="D225" s="13" t="s">
        <v>193</v>
      </c>
      <c r="E225" s="13" t="s">
        <v>194</v>
      </c>
      <c r="F225" s="13"/>
      <c r="G225" s="13" t="s">
        <v>188</v>
      </c>
      <c r="H225" s="13"/>
      <c r="I225" s="13"/>
      <c r="J225" s="15">
        <v>75</v>
      </c>
      <c r="K225" s="15"/>
      <c r="L225" s="15"/>
    </row>
    <row r="226" spans="1:12">
      <c r="A226" s="13" t="s">
        <v>90</v>
      </c>
      <c r="B226" s="13" t="s">
        <v>123</v>
      </c>
      <c r="C226" s="13"/>
      <c r="D226" s="13" t="s">
        <v>193</v>
      </c>
      <c r="E226" s="13" t="s">
        <v>194</v>
      </c>
      <c r="F226" s="13"/>
      <c r="G226" s="13" t="s">
        <v>187</v>
      </c>
      <c r="H226" s="13"/>
      <c r="I226" s="13"/>
      <c r="J226" s="15">
        <v>64.4</v>
      </c>
      <c r="K226" s="15"/>
      <c r="L226" s="15"/>
    </row>
    <row r="227" spans="1:12">
      <c r="A227" s="13" t="s">
        <v>90</v>
      </c>
      <c r="B227" s="13" t="s">
        <v>123</v>
      </c>
      <c r="C227" s="13"/>
      <c r="D227" s="13" t="s">
        <v>193</v>
      </c>
      <c r="E227" s="13" t="s">
        <v>194</v>
      </c>
      <c r="F227" s="13"/>
      <c r="G227" s="13" t="s">
        <v>188</v>
      </c>
      <c r="H227" s="13"/>
      <c r="I227" s="13"/>
      <c r="J227" s="15">
        <v>65</v>
      </c>
      <c r="K227" s="15"/>
      <c r="L227" s="15"/>
    </row>
    <row r="228" spans="1:12">
      <c r="A228" s="13" t="s">
        <v>6</v>
      </c>
      <c r="B228" s="13" t="s">
        <v>49</v>
      </c>
      <c r="C228" s="13"/>
      <c r="D228" s="13" t="s">
        <v>193</v>
      </c>
      <c r="E228" s="13" t="s">
        <v>194</v>
      </c>
      <c r="F228" s="13"/>
      <c r="G228" s="13" t="s">
        <v>187</v>
      </c>
      <c r="H228" s="13"/>
      <c r="I228" s="13"/>
      <c r="J228" s="15">
        <v>74.4</v>
      </c>
      <c r="K228" s="15"/>
      <c r="L228" s="15"/>
    </row>
    <row r="229" spans="1:12">
      <c r="A229" s="13" t="s">
        <v>6</v>
      </c>
      <c r="B229" s="13" t="s">
        <v>49</v>
      </c>
      <c r="C229" s="13"/>
      <c r="D229" s="13" t="s">
        <v>193</v>
      </c>
      <c r="E229" s="13" t="s">
        <v>194</v>
      </c>
      <c r="F229" s="13"/>
      <c r="G229" s="13" t="s">
        <v>188</v>
      </c>
      <c r="H229" s="13"/>
      <c r="I229" s="13"/>
      <c r="J229" s="15">
        <v>65</v>
      </c>
      <c r="K229" s="15"/>
      <c r="L229" s="15"/>
    </row>
    <row r="230" spans="1:12">
      <c r="A230" s="13" t="s">
        <v>50</v>
      </c>
      <c r="B230" s="13" t="s">
        <v>88</v>
      </c>
      <c r="C230" s="13"/>
      <c r="D230" s="13" t="s">
        <v>193</v>
      </c>
      <c r="E230" s="13" t="s">
        <v>194</v>
      </c>
      <c r="F230" s="13"/>
      <c r="G230" s="13" t="s">
        <v>187</v>
      </c>
      <c r="H230" s="13"/>
      <c r="I230" s="13"/>
      <c r="J230" s="15">
        <v>89</v>
      </c>
      <c r="K230" s="15"/>
      <c r="L230" s="15"/>
    </row>
    <row r="231" spans="1:12">
      <c r="A231" s="13" t="s">
        <v>50</v>
      </c>
      <c r="B231" s="13" t="s">
        <v>88</v>
      </c>
      <c r="C231" s="13"/>
      <c r="D231" s="13" t="s">
        <v>193</v>
      </c>
      <c r="E231" s="13" t="s">
        <v>194</v>
      </c>
      <c r="F231" s="13"/>
      <c r="G231" s="13" t="s">
        <v>188</v>
      </c>
      <c r="H231" s="13"/>
      <c r="I231" s="13"/>
      <c r="J231" s="15">
        <v>75</v>
      </c>
      <c r="K231" s="15"/>
      <c r="L231" s="15"/>
    </row>
    <row r="232" spans="1:12">
      <c r="A232" s="13" t="s">
        <v>50</v>
      </c>
      <c r="B232" s="13" t="s">
        <v>89</v>
      </c>
      <c r="C232" s="13"/>
      <c r="D232" s="13" t="s">
        <v>193</v>
      </c>
      <c r="E232" s="13" t="s">
        <v>194</v>
      </c>
      <c r="F232" s="13"/>
      <c r="G232" s="13" t="s">
        <v>187</v>
      </c>
      <c r="H232" s="13"/>
      <c r="I232" s="13"/>
      <c r="J232" s="15">
        <v>91.2</v>
      </c>
      <c r="K232" s="15"/>
      <c r="L232" s="15"/>
    </row>
    <row r="233" spans="1:12">
      <c r="A233" s="13" t="s">
        <v>50</v>
      </c>
      <c r="B233" s="13" t="s">
        <v>89</v>
      </c>
      <c r="C233" s="13"/>
      <c r="D233" s="13" t="s">
        <v>193</v>
      </c>
      <c r="E233" s="13" t="s">
        <v>194</v>
      </c>
      <c r="F233" s="13"/>
      <c r="G233" s="13" t="s">
        <v>188</v>
      </c>
      <c r="H233" s="13"/>
      <c r="I233" s="13"/>
      <c r="J233" s="15">
        <v>65</v>
      </c>
      <c r="K233" s="15"/>
      <c r="L233" s="15"/>
    </row>
    <row r="234" spans="1:12">
      <c r="A234" s="13" t="s">
        <v>6</v>
      </c>
      <c r="B234" s="42" t="s">
        <v>7</v>
      </c>
      <c r="C234" s="13"/>
      <c r="D234" s="16" t="s">
        <v>200</v>
      </c>
      <c r="E234" s="16" t="s">
        <v>201</v>
      </c>
      <c r="F234" s="16"/>
      <c r="G234" s="16" t="s">
        <v>187</v>
      </c>
      <c r="H234" s="16"/>
      <c r="I234" s="16"/>
      <c r="J234" s="17">
        <v>51.4833333333333</v>
      </c>
      <c r="K234" s="16"/>
      <c r="L234" s="9">
        <v>0</v>
      </c>
    </row>
    <row r="235" spans="1:12">
      <c r="A235" s="13" t="s">
        <v>6</v>
      </c>
      <c r="B235" s="13" t="s">
        <v>8</v>
      </c>
      <c r="C235" s="13"/>
      <c r="D235" s="16" t="s">
        <v>200</v>
      </c>
      <c r="E235" s="16" t="s">
        <v>201</v>
      </c>
      <c r="F235" s="16"/>
      <c r="G235" s="16" t="s">
        <v>187</v>
      </c>
      <c r="H235" s="16"/>
      <c r="I235" s="16"/>
      <c r="J235" s="17">
        <v>0</v>
      </c>
      <c r="K235" s="16"/>
      <c r="L235" s="9">
        <v>0</v>
      </c>
    </row>
    <row r="236" spans="1:12">
      <c r="A236" s="13" t="s">
        <v>6</v>
      </c>
      <c r="B236" s="13" t="s">
        <v>9</v>
      </c>
      <c r="C236" s="13"/>
      <c r="D236" s="16" t="s">
        <v>200</v>
      </c>
      <c r="E236" s="16" t="s">
        <v>201</v>
      </c>
      <c r="F236" s="16"/>
      <c r="G236" s="16" t="s">
        <v>187</v>
      </c>
      <c r="H236" s="16"/>
      <c r="I236" s="16"/>
      <c r="J236" s="17">
        <v>60.2583333333333</v>
      </c>
      <c r="K236" s="16"/>
      <c r="L236" s="9">
        <v>0.126614583333333</v>
      </c>
    </row>
    <row r="237" spans="1:12">
      <c r="A237" s="13" t="s">
        <v>6</v>
      </c>
      <c r="B237" s="13" t="s">
        <v>10</v>
      </c>
      <c r="C237" s="13"/>
      <c r="D237" s="16" t="s">
        <v>200</v>
      </c>
      <c r="E237" s="16" t="s">
        <v>201</v>
      </c>
      <c r="F237" s="16"/>
      <c r="G237" s="16" t="s">
        <v>187</v>
      </c>
      <c r="H237" s="16"/>
      <c r="I237" s="16"/>
      <c r="J237" s="17">
        <v>60.2583333333333</v>
      </c>
      <c r="K237" s="16"/>
      <c r="L237" s="9">
        <v>0.126614583333333</v>
      </c>
    </row>
    <row r="238" spans="1:12">
      <c r="A238" s="13" t="s">
        <v>6</v>
      </c>
      <c r="B238" s="13" t="s">
        <v>11</v>
      </c>
      <c r="C238" s="13"/>
      <c r="D238" s="16" t="s">
        <v>200</v>
      </c>
      <c r="E238" s="16" t="s">
        <v>201</v>
      </c>
      <c r="F238" s="16"/>
      <c r="G238" s="16" t="s">
        <v>187</v>
      </c>
      <c r="H238" s="16"/>
      <c r="I238" s="16"/>
      <c r="J238" s="17">
        <v>60.375</v>
      </c>
      <c r="K238" s="16"/>
      <c r="L238" s="9">
        <v>0.12734375</v>
      </c>
    </row>
    <row r="239" spans="1:12">
      <c r="A239" s="13" t="s">
        <v>6</v>
      </c>
      <c r="B239" s="13" t="s">
        <v>12</v>
      </c>
      <c r="C239" s="13"/>
      <c r="D239" s="16" t="s">
        <v>200</v>
      </c>
      <c r="E239" s="16" t="s">
        <v>201</v>
      </c>
      <c r="F239" s="16"/>
      <c r="G239" s="16" t="s">
        <v>187</v>
      </c>
      <c r="H239" s="16"/>
      <c r="I239" s="16"/>
      <c r="J239" s="17">
        <v>100</v>
      </c>
      <c r="K239" s="16"/>
      <c r="L239" s="9">
        <v>0.5</v>
      </c>
    </row>
    <row r="240" spans="1:12">
      <c r="A240" s="13" t="s">
        <v>6</v>
      </c>
      <c r="B240" s="13" t="s">
        <v>13</v>
      </c>
      <c r="C240" s="13"/>
      <c r="D240" s="16" t="s">
        <v>200</v>
      </c>
      <c r="E240" s="16" t="s">
        <v>201</v>
      </c>
      <c r="F240" s="16"/>
      <c r="G240" s="16" t="s">
        <v>187</v>
      </c>
      <c r="H240" s="16"/>
      <c r="I240" s="16"/>
      <c r="J240" s="17">
        <v>61.7333333333333</v>
      </c>
      <c r="K240" s="16"/>
      <c r="L240" s="9">
        <v>0.135833333333333</v>
      </c>
    </row>
    <row r="241" spans="1:12">
      <c r="A241" s="13" t="s">
        <v>6</v>
      </c>
      <c r="B241" s="13" t="s">
        <v>14</v>
      </c>
      <c r="C241" s="13"/>
      <c r="D241" s="16" t="s">
        <v>200</v>
      </c>
      <c r="E241" s="16" t="s">
        <v>201</v>
      </c>
      <c r="F241" s="16"/>
      <c r="G241" s="16" t="s">
        <v>187</v>
      </c>
      <c r="H241" s="16"/>
      <c r="I241" s="16"/>
      <c r="J241" s="17">
        <v>63.0916666666667</v>
      </c>
      <c r="K241" s="16"/>
      <c r="L241" s="9">
        <v>0.144322916666667</v>
      </c>
    </row>
    <row r="242" spans="1:12">
      <c r="A242" s="13" t="s">
        <v>6</v>
      </c>
      <c r="B242" s="13" t="s">
        <v>15</v>
      </c>
      <c r="C242" s="13"/>
      <c r="D242" s="16" t="s">
        <v>200</v>
      </c>
      <c r="E242" s="16" t="s">
        <v>201</v>
      </c>
      <c r="F242" s="16"/>
      <c r="G242" s="16" t="s">
        <v>187</v>
      </c>
      <c r="H242" s="16"/>
      <c r="I242" s="16"/>
      <c r="J242" s="17">
        <v>5.94166666666667</v>
      </c>
      <c r="K242" s="16"/>
      <c r="L242" s="9">
        <v>0</v>
      </c>
    </row>
    <row r="243" spans="1:12">
      <c r="A243" s="13" t="s">
        <v>6</v>
      </c>
      <c r="B243" s="13" t="s">
        <v>16</v>
      </c>
      <c r="C243" s="13"/>
      <c r="D243" s="16" t="s">
        <v>200</v>
      </c>
      <c r="E243" s="16" t="s">
        <v>201</v>
      </c>
      <c r="F243" s="16"/>
      <c r="G243" s="16" t="s">
        <v>187</v>
      </c>
      <c r="H243" s="16"/>
      <c r="I243" s="16"/>
      <c r="J243" s="17">
        <v>61.1916666666667</v>
      </c>
      <c r="K243" s="16"/>
      <c r="L243" s="9">
        <v>0.132447916666667</v>
      </c>
    </row>
    <row r="244" spans="1:12">
      <c r="A244" s="13" t="s">
        <v>6</v>
      </c>
      <c r="B244" s="42" t="s">
        <v>17</v>
      </c>
      <c r="C244" s="13"/>
      <c r="D244" s="16" t="s">
        <v>200</v>
      </c>
      <c r="E244" s="16" t="s">
        <v>201</v>
      </c>
      <c r="F244" s="16"/>
      <c r="G244" s="16" t="s">
        <v>187</v>
      </c>
      <c r="H244" s="16"/>
      <c r="I244" s="16"/>
      <c r="J244" s="17">
        <v>60.3833333333333</v>
      </c>
      <c r="K244" s="16"/>
      <c r="L244" s="9">
        <v>0.127395833333333</v>
      </c>
    </row>
    <row r="245" spans="1:12">
      <c r="A245" s="13" t="s">
        <v>6</v>
      </c>
      <c r="B245" s="13" t="s">
        <v>18</v>
      </c>
      <c r="C245" s="13"/>
      <c r="D245" s="16" t="s">
        <v>200</v>
      </c>
      <c r="E245" s="16" t="s">
        <v>201</v>
      </c>
      <c r="F245" s="16"/>
      <c r="G245" s="16" t="s">
        <v>187</v>
      </c>
      <c r="H245" s="16"/>
      <c r="I245" s="16"/>
      <c r="J245" s="17">
        <v>60</v>
      </c>
      <c r="K245" s="16"/>
      <c r="L245" s="9">
        <v>0.125</v>
      </c>
    </row>
    <row r="246" spans="1:12">
      <c r="A246" s="13" t="s">
        <v>6</v>
      </c>
      <c r="B246" s="13" t="s">
        <v>19</v>
      </c>
      <c r="C246" s="13"/>
      <c r="D246" s="16" t="s">
        <v>200</v>
      </c>
      <c r="E246" s="16" t="s">
        <v>201</v>
      </c>
      <c r="F246" s="16"/>
      <c r="G246" s="16" t="s">
        <v>187</v>
      </c>
      <c r="H246" s="16"/>
      <c r="I246" s="16"/>
      <c r="J246" s="17">
        <v>60.4583333333333</v>
      </c>
      <c r="K246" s="16"/>
      <c r="L246" s="9">
        <v>0.127864583333333</v>
      </c>
    </row>
    <row r="247" spans="1:12">
      <c r="A247" s="13" t="s">
        <v>6</v>
      </c>
      <c r="B247" s="13" t="s">
        <v>20</v>
      </c>
      <c r="C247" s="13"/>
      <c r="D247" s="16" t="s">
        <v>200</v>
      </c>
      <c r="E247" s="16" t="s">
        <v>201</v>
      </c>
      <c r="F247" s="16"/>
      <c r="G247" s="16" t="s">
        <v>187</v>
      </c>
      <c r="H247" s="16"/>
      <c r="I247" s="16"/>
      <c r="J247" s="17">
        <v>63.0416666666667</v>
      </c>
      <c r="K247" s="16"/>
      <c r="L247" s="9">
        <v>0.144010416666667</v>
      </c>
    </row>
    <row r="248" spans="1:12">
      <c r="A248" s="13" t="s">
        <v>6</v>
      </c>
      <c r="B248" s="13" t="s">
        <v>21</v>
      </c>
      <c r="C248" s="13"/>
      <c r="D248" s="16" t="s">
        <v>200</v>
      </c>
      <c r="E248" s="16" t="s">
        <v>201</v>
      </c>
      <c r="F248" s="16"/>
      <c r="G248" s="16" t="s">
        <v>187</v>
      </c>
      <c r="H248" s="16"/>
      <c r="I248" s="16"/>
      <c r="J248" s="17">
        <v>60.975</v>
      </c>
      <c r="K248" s="16"/>
      <c r="L248" s="9">
        <v>0.13109375</v>
      </c>
    </row>
    <row r="249" spans="1:12">
      <c r="A249" s="13" t="s">
        <v>6</v>
      </c>
      <c r="B249" s="13" t="s">
        <v>22</v>
      </c>
      <c r="C249" s="13"/>
      <c r="D249" s="16" t="s">
        <v>200</v>
      </c>
      <c r="E249" s="16" t="s">
        <v>201</v>
      </c>
      <c r="F249" s="16"/>
      <c r="G249" s="16" t="s">
        <v>187</v>
      </c>
      <c r="H249" s="16"/>
      <c r="I249" s="16"/>
      <c r="J249" s="17">
        <v>46.3583333333333</v>
      </c>
      <c r="K249" s="16"/>
      <c r="L249" s="9">
        <v>0</v>
      </c>
    </row>
    <row r="250" spans="1:12">
      <c r="A250" s="13" t="s">
        <v>6</v>
      </c>
      <c r="B250" s="13" t="s">
        <v>23</v>
      </c>
      <c r="C250" s="13"/>
      <c r="D250" s="16" t="s">
        <v>200</v>
      </c>
      <c r="E250" s="16" t="s">
        <v>201</v>
      </c>
      <c r="F250" s="16"/>
      <c r="G250" s="16" t="s">
        <v>187</v>
      </c>
      <c r="H250" s="16"/>
      <c r="I250" s="16"/>
      <c r="J250" s="17">
        <v>69.12</v>
      </c>
      <c r="K250" s="16"/>
      <c r="L250" s="9">
        <v>0.182</v>
      </c>
    </row>
    <row r="251" spans="1:12">
      <c r="A251" s="13" t="s">
        <v>6</v>
      </c>
      <c r="B251" s="13" t="s">
        <v>24</v>
      </c>
      <c r="C251" s="13"/>
      <c r="D251" s="16" t="s">
        <v>200</v>
      </c>
      <c r="E251" s="16" t="s">
        <v>201</v>
      </c>
      <c r="F251" s="16"/>
      <c r="G251" s="16" t="s">
        <v>187</v>
      </c>
      <c r="H251" s="16"/>
      <c r="I251" s="16"/>
      <c r="J251" s="17">
        <v>60.1916666666667</v>
      </c>
      <c r="K251" s="16"/>
      <c r="L251" s="9">
        <v>0.126197916666667</v>
      </c>
    </row>
    <row r="252" spans="1:12">
      <c r="A252" s="13" t="s">
        <v>6</v>
      </c>
      <c r="B252" s="13" t="s">
        <v>25</v>
      </c>
      <c r="C252" s="13"/>
      <c r="D252" s="16" t="s">
        <v>200</v>
      </c>
      <c r="E252" s="16" t="s">
        <v>201</v>
      </c>
      <c r="F252" s="16"/>
      <c r="G252" s="16" t="s">
        <v>187</v>
      </c>
      <c r="H252" s="16"/>
      <c r="I252" s="16"/>
      <c r="J252" s="17">
        <v>46.85</v>
      </c>
      <c r="K252" s="16"/>
      <c r="L252" s="9">
        <v>0</v>
      </c>
    </row>
    <row r="253" spans="1:12">
      <c r="A253" s="13" t="s">
        <v>6</v>
      </c>
      <c r="B253" s="13" t="s">
        <v>26</v>
      </c>
      <c r="C253" s="13"/>
      <c r="D253" s="16" t="s">
        <v>200</v>
      </c>
      <c r="E253" s="16" t="s">
        <v>201</v>
      </c>
      <c r="F253" s="16"/>
      <c r="G253" s="16" t="s">
        <v>187</v>
      </c>
      <c r="H253" s="16"/>
      <c r="I253" s="16"/>
      <c r="J253" s="17">
        <v>90.04</v>
      </c>
      <c r="K253" s="16"/>
      <c r="L253" s="9">
        <v>0.31275</v>
      </c>
    </row>
    <row r="254" spans="1:12">
      <c r="A254" s="13" t="s">
        <v>6</v>
      </c>
      <c r="B254" s="13" t="s">
        <v>27</v>
      </c>
      <c r="C254" s="13"/>
      <c r="D254" s="16" t="s">
        <v>200</v>
      </c>
      <c r="E254" s="16" t="s">
        <v>201</v>
      </c>
      <c r="F254" s="16"/>
      <c r="G254" s="16" t="s">
        <v>187</v>
      </c>
      <c r="H254" s="16"/>
      <c r="I254" s="16"/>
      <c r="J254" s="17">
        <v>100</v>
      </c>
      <c r="K254" s="16"/>
      <c r="L254" s="9">
        <v>0.5</v>
      </c>
    </row>
    <row r="255" spans="1:12">
      <c r="A255" s="13" t="s">
        <v>6</v>
      </c>
      <c r="B255" s="13" t="s">
        <v>28</v>
      </c>
      <c r="C255" s="13"/>
      <c r="D255" s="16" t="s">
        <v>200</v>
      </c>
      <c r="E255" s="16" t="s">
        <v>201</v>
      </c>
      <c r="F255" s="16"/>
      <c r="G255" s="16" t="s">
        <v>187</v>
      </c>
      <c r="H255" s="16"/>
      <c r="I255" s="16"/>
      <c r="J255" s="17">
        <v>72.175</v>
      </c>
      <c r="K255" s="16"/>
      <c r="L255" s="9">
        <v>0.20109375</v>
      </c>
    </row>
    <row r="256" spans="1:12">
      <c r="A256" s="13" t="s">
        <v>6</v>
      </c>
      <c r="B256" s="13" t="s">
        <v>29</v>
      </c>
      <c r="C256" s="13"/>
      <c r="D256" s="16" t="s">
        <v>200</v>
      </c>
      <c r="E256" s="16" t="s">
        <v>201</v>
      </c>
      <c r="F256" s="16"/>
      <c r="G256" s="16" t="s">
        <v>187</v>
      </c>
      <c r="H256" s="16"/>
      <c r="I256" s="16"/>
      <c r="J256" s="17">
        <v>46.475</v>
      </c>
      <c r="K256" s="16"/>
      <c r="L256" s="9">
        <v>0</v>
      </c>
    </row>
    <row r="257" spans="1:12">
      <c r="A257" s="13" t="s">
        <v>6</v>
      </c>
      <c r="B257" s="13" t="s">
        <v>30</v>
      </c>
      <c r="C257" s="13"/>
      <c r="D257" s="16" t="s">
        <v>200</v>
      </c>
      <c r="E257" s="16" t="s">
        <v>201</v>
      </c>
      <c r="F257" s="16"/>
      <c r="G257" s="16" t="s">
        <v>187</v>
      </c>
      <c r="H257" s="16"/>
      <c r="I257" s="16"/>
      <c r="J257" s="17">
        <v>60.7916666666667</v>
      </c>
      <c r="K257" s="16"/>
      <c r="L257" s="9">
        <v>0.129947916666667</v>
      </c>
    </row>
    <row r="258" spans="1:12">
      <c r="A258" s="13" t="s">
        <v>6</v>
      </c>
      <c r="B258" s="13" t="s">
        <v>31</v>
      </c>
      <c r="C258" s="13"/>
      <c r="D258" s="16" t="s">
        <v>200</v>
      </c>
      <c r="E258" s="16" t="s">
        <v>201</v>
      </c>
      <c r="F258" s="16"/>
      <c r="G258" s="16" t="s">
        <v>187</v>
      </c>
      <c r="H258" s="16"/>
      <c r="I258" s="16"/>
      <c r="J258" s="17">
        <v>57.9416666666667</v>
      </c>
      <c r="K258" s="16"/>
      <c r="L258" s="9">
        <v>0</v>
      </c>
    </row>
    <row r="259" spans="1:12">
      <c r="A259" s="13" t="s">
        <v>6</v>
      </c>
      <c r="B259" s="13" t="s">
        <v>32</v>
      </c>
      <c r="C259" s="13"/>
      <c r="D259" s="16" t="s">
        <v>200</v>
      </c>
      <c r="E259" s="16" t="s">
        <v>201</v>
      </c>
      <c r="F259" s="16"/>
      <c r="G259" s="16" t="s">
        <v>187</v>
      </c>
      <c r="H259" s="16"/>
      <c r="I259" s="16"/>
      <c r="J259" s="17">
        <v>100</v>
      </c>
      <c r="K259" s="16"/>
      <c r="L259" s="9">
        <v>0.5</v>
      </c>
    </row>
    <row r="260" spans="1:12">
      <c r="A260" s="13" t="s">
        <v>6</v>
      </c>
      <c r="B260" s="13" t="s">
        <v>33</v>
      </c>
      <c r="C260" s="13"/>
      <c r="D260" s="16" t="s">
        <v>200</v>
      </c>
      <c r="E260" s="16" t="s">
        <v>201</v>
      </c>
      <c r="F260" s="16"/>
      <c r="G260" s="16" t="s">
        <v>187</v>
      </c>
      <c r="H260" s="16"/>
      <c r="I260" s="16"/>
      <c r="J260" s="17">
        <v>33.4416666666667</v>
      </c>
      <c r="K260" s="16"/>
      <c r="L260" s="9">
        <v>0</v>
      </c>
    </row>
    <row r="261" spans="1:12">
      <c r="A261" s="13" t="s">
        <v>6</v>
      </c>
      <c r="B261" s="13" t="s">
        <v>34</v>
      </c>
      <c r="C261" s="13"/>
      <c r="D261" s="16" t="s">
        <v>200</v>
      </c>
      <c r="E261" s="16" t="s">
        <v>201</v>
      </c>
      <c r="F261" s="16"/>
      <c r="G261" s="16" t="s">
        <v>187</v>
      </c>
      <c r="H261" s="16"/>
      <c r="I261" s="16"/>
      <c r="J261" s="17">
        <v>100</v>
      </c>
      <c r="K261" s="16"/>
      <c r="L261" s="9">
        <v>0.5</v>
      </c>
    </row>
    <row r="262" spans="1:12">
      <c r="A262" s="13" t="s">
        <v>6</v>
      </c>
      <c r="B262" s="13" t="s">
        <v>35</v>
      </c>
      <c r="C262" s="13"/>
      <c r="D262" s="16" t="s">
        <v>200</v>
      </c>
      <c r="E262" s="16" t="s">
        <v>201</v>
      </c>
      <c r="F262" s="16"/>
      <c r="G262" s="16" t="s">
        <v>187</v>
      </c>
      <c r="H262" s="16"/>
      <c r="I262" s="16"/>
      <c r="J262" s="17">
        <v>100</v>
      </c>
      <c r="K262" s="16"/>
      <c r="L262" s="9">
        <v>0.5</v>
      </c>
    </row>
    <row r="263" spans="1:12">
      <c r="A263" s="13" t="s">
        <v>6</v>
      </c>
      <c r="B263" s="13" t="s">
        <v>36</v>
      </c>
      <c r="C263" s="13"/>
      <c r="D263" s="16" t="s">
        <v>200</v>
      </c>
      <c r="E263" s="16" t="s">
        <v>201</v>
      </c>
      <c r="F263" s="16"/>
      <c r="G263" s="16" t="s">
        <v>187</v>
      </c>
      <c r="H263" s="16"/>
      <c r="I263" s="16"/>
      <c r="J263" s="17">
        <v>23.775</v>
      </c>
      <c r="K263" s="16"/>
      <c r="L263" s="9">
        <v>0</v>
      </c>
    </row>
    <row r="264" spans="1:12">
      <c r="A264" s="13" t="s">
        <v>6</v>
      </c>
      <c r="B264" s="13" t="s">
        <v>37</v>
      </c>
      <c r="C264" s="13"/>
      <c r="D264" s="16" t="s">
        <v>200</v>
      </c>
      <c r="E264" s="16" t="s">
        <v>201</v>
      </c>
      <c r="F264" s="16"/>
      <c r="G264" s="16" t="s">
        <v>187</v>
      </c>
      <c r="H264" s="16"/>
      <c r="I264" s="16"/>
      <c r="J264" s="17">
        <v>60.0416666666667</v>
      </c>
      <c r="K264" s="16"/>
      <c r="L264" s="9">
        <v>0.125260416666667</v>
      </c>
    </row>
    <row r="265" spans="1:12">
      <c r="A265" s="13" t="s">
        <v>6</v>
      </c>
      <c r="B265" s="13" t="s">
        <v>38</v>
      </c>
      <c r="C265" s="13"/>
      <c r="D265" s="16" t="s">
        <v>200</v>
      </c>
      <c r="E265" s="16" t="s">
        <v>201</v>
      </c>
      <c r="F265" s="16"/>
      <c r="G265" s="16" t="s">
        <v>187</v>
      </c>
      <c r="H265" s="16"/>
      <c r="I265" s="16"/>
      <c r="J265" s="17">
        <v>60.075</v>
      </c>
      <c r="K265" s="16"/>
      <c r="L265" s="9">
        <v>0.12546875</v>
      </c>
    </row>
    <row r="266" spans="1:12">
      <c r="A266" s="13" t="s">
        <v>6</v>
      </c>
      <c r="B266" s="13" t="s">
        <v>39</v>
      </c>
      <c r="C266" s="13"/>
      <c r="D266" s="16" t="s">
        <v>200</v>
      </c>
      <c r="E266" s="16" t="s">
        <v>201</v>
      </c>
      <c r="F266" s="16"/>
      <c r="G266" s="16" t="s">
        <v>187</v>
      </c>
      <c r="H266" s="16"/>
      <c r="I266" s="16"/>
      <c r="J266" s="17">
        <v>60.0666666666667</v>
      </c>
      <c r="K266" s="16"/>
      <c r="L266" s="9">
        <v>0.125416666666667</v>
      </c>
    </row>
    <row r="267" spans="1:12">
      <c r="A267" s="13" t="s">
        <v>6</v>
      </c>
      <c r="B267" s="13" t="s">
        <v>40</v>
      </c>
      <c r="C267" s="13"/>
      <c r="D267" s="16" t="s">
        <v>200</v>
      </c>
      <c r="E267" s="16" t="s">
        <v>201</v>
      </c>
      <c r="F267" s="16"/>
      <c r="G267" s="16" t="s">
        <v>187</v>
      </c>
      <c r="H267" s="16"/>
      <c r="I267" s="16"/>
      <c r="J267" s="17">
        <v>100</v>
      </c>
      <c r="K267" s="16"/>
      <c r="L267" s="9">
        <v>0.5</v>
      </c>
    </row>
    <row r="268" spans="1:12">
      <c r="A268" s="13" t="s">
        <v>6</v>
      </c>
      <c r="B268" s="13" t="s">
        <v>41</v>
      </c>
      <c r="C268" s="13"/>
      <c r="D268" s="16" t="s">
        <v>200</v>
      </c>
      <c r="E268" s="16" t="s">
        <v>201</v>
      </c>
      <c r="F268" s="16"/>
      <c r="G268" s="16" t="s">
        <v>187</v>
      </c>
      <c r="H268" s="16"/>
      <c r="I268" s="16"/>
      <c r="J268" s="17">
        <v>90.1333333333333</v>
      </c>
      <c r="K268" s="16"/>
      <c r="L268" s="9">
        <v>0.313333333333333</v>
      </c>
    </row>
    <row r="269" spans="1:12">
      <c r="A269" s="13" t="s">
        <v>6</v>
      </c>
      <c r="B269" s="13" t="s">
        <v>42</v>
      </c>
      <c r="C269" s="13"/>
      <c r="D269" s="16" t="s">
        <v>200</v>
      </c>
      <c r="E269" s="16" t="s">
        <v>201</v>
      </c>
      <c r="F269" s="16"/>
      <c r="G269" s="16" t="s">
        <v>187</v>
      </c>
      <c r="H269" s="16"/>
      <c r="I269" s="16"/>
      <c r="J269" s="17">
        <v>60.0166666666667</v>
      </c>
      <c r="K269" s="16"/>
      <c r="L269" s="9">
        <v>0.125104166666667</v>
      </c>
    </row>
    <row r="270" spans="1:12">
      <c r="A270" s="13" t="s">
        <v>6</v>
      </c>
      <c r="B270" s="13" t="s">
        <v>43</v>
      </c>
      <c r="C270" s="13"/>
      <c r="D270" s="16" t="s">
        <v>200</v>
      </c>
      <c r="E270" s="16" t="s">
        <v>201</v>
      </c>
      <c r="F270" s="16"/>
      <c r="G270" s="16" t="s">
        <v>187</v>
      </c>
      <c r="H270" s="16"/>
      <c r="I270" s="16"/>
      <c r="J270" s="17">
        <v>100</v>
      </c>
      <c r="K270" s="16"/>
      <c r="L270" s="9">
        <v>0.5</v>
      </c>
    </row>
    <row r="271" spans="1:12">
      <c r="A271" s="13" t="s">
        <v>6</v>
      </c>
      <c r="B271" s="13" t="s">
        <v>44</v>
      </c>
      <c r="C271" s="13"/>
      <c r="D271" s="16" t="s">
        <v>200</v>
      </c>
      <c r="E271" s="16" t="s">
        <v>201</v>
      </c>
      <c r="F271" s="16"/>
      <c r="G271" s="16" t="s">
        <v>187</v>
      </c>
      <c r="H271" s="16"/>
      <c r="I271" s="16"/>
      <c r="J271" s="17">
        <v>100</v>
      </c>
      <c r="K271" s="16"/>
      <c r="L271" s="9">
        <v>0.5</v>
      </c>
    </row>
    <row r="272" spans="1:12">
      <c r="A272" s="13" t="s">
        <v>6</v>
      </c>
      <c r="B272" s="13" t="s">
        <v>45</v>
      </c>
      <c r="C272" s="13"/>
      <c r="D272" s="16" t="s">
        <v>200</v>
      </c>
      <c r="E272" s="16" t="s">
        <v>201</v>
      </c>
      <c r="F272" s="16"/>
      <c r="G272" s="16" t="s">
        <v>187</v>
      </c>
      <c r="H272" s="16"/>
      <c r="I272" s="16"/>
      <c r="J272" s="17">
        <v>100</v>
      </c>
      <c r="K272" s="16"/>
      <c r="L272" s="9">
        <v>0.5</v>
      </c>
    </row>
    <row r="273" spans="1:12">
      <c r="A273" s="13" t="s">
        <v>6</v>
      </c>
      <c r="B273" s="13" t="s">
        <v>46</v>
      </c>
      <c r="C273" s="13"/>
      <c r="D273" s="16" t="s">
        <v>200</v>
      </c>
      <c r="E273" s="16" t="s">
        <v>201</v>
      </c>
      <c r="F273" s="16"/>
      <c r="G273" s="16" t="s">
        <v>187</v>
      </c>
      <c r="H273" s="16"/>
      <c r="I273" s="16"/>
      <c r="J273" s="17">
        <v>100</v>
      </c>
      <c r="K273" s="16"/>
      <c r="L273" s="9">
        <v>0.5</v>
      </c>
    </row>
    <row r="274" spans="1:12">
      <c r="A274" s="13" t="s">
        <v>6</v>
      </c>
      <c r="B274" s="13" t="s">
        <v>47</v>
      </c>
      <c r="C274" s="13"/>
      <c r="D274" s="16" t="s">
        <v>200</v>
      </c>
      <c r="E274" s="16" t="s">
        <v>201</v>
      </c>
      <c r="F274" s="16"/>
      <c r="G274" s="16" t="s">
        <v>187</v>
      </c>
      <c r="H274" s="16"/>
      <c r="I274" s="16"/>
      <c r="J274" s="17">
        <v>0</v>
      </c>
      <c r="K274" s="16"/>
      <c r="L274" s="9">
        <v>0</v>
      </c>
    </row>
    <row r="275" spans="1:12">
      <c r="A275" s="13" t="s">
        <v>6</v>
      </c>
      <c r="B275" s="13" t="s">
        <v>48</v>
      </c>
      <c r="C275" s="13"/>
      <c r="D275" s="16" t="s">
        <v>200</v>
      </c>
      <c r="E275" s="16" t="s">
        <v>201</v>
      </c>
      <c r="F275" s="16"/>
      <c r="G275" s="16" t="s">
        <v>187</v>
      </c>
      <c r="H275" s="16"/>
      <c r="I275" s="16"/>
      <c r="J275" s="17">
        <v>100</v>
      </c>
      <c r="K275" s="16"/>
      <c r="L275" s="9">
        <v>0.5</v>
      </c>
    </row>
    <row r="276" spans="1:12">
      <c r="A276" s="13" t="s">
        <v>6</v>
      </c>
      <c r="B276" s="13" t="s">
        <v>49</v>
      </c>
      <c r="C276" s="13"/>
      <c r="D276" s="16" t="s">
        <v>200</v>
      </c>
      <c r="E276" s="16" t="s">
        <v>201</v>
      </c>
      <c r="F276" s="16"/>
      <c r="G276" s="16" t="s">
        <v>187</v>
      </c>
      <c r="H276" s="16"/>
      <c r="I276" s="16"/>
      <c r="J276" s="17">
        <v>0</v>
      </c>
      <c r="K276" s="16"/>
      <c r="L276" s="9">
        <v>0</v>
      </c>
    </row>
    <row r="277" spans="1:12">
      <c r="A277" s="13" t="s">
        <v>50</v>
      </c>
      <c r="B277" s="13" t="s">
        <v>51</v>
      </c>
      <c r="C277" s="13"/>
      <c r="D277" s="16" t="s">
        <v>200</v>
      </c>
      <c r="E277" s="16" t="s">
        <v>201</v>
      </c>
      <c r="F277" s="16"/>
      <c r="G277" s="16" t="s">
        <v>187</v>
      </c>
      <c r="H277" s="16"/>
      <c r="I277" s="16"/>
      <c r="J277" s="17">
        <v>60.3</v>
      </c>
      <c r="K277" s="16"/>
      <c r="L277" s="9">
        <v>0.126875</v>
      </c>
    </row>
    <row r="278" spans="1:12">
      <c r="A278" s="13" t="s">
        <v>50</v>
      </c>
      <c r="B278" s="13" t="s">
        <v>52</v>
      </c>
      <c r="C278" s="13"/>
      <c r="D278" s="16" t="s">
        <v>200</v>
      </c>
      <c r="E278" s="16" t="s">
        <v>201</v>
      </c>
      <c r="F278" s="16"/>
      <c r="G278" s="16" t="s">
        <v>187</v>
      </c>
      <c r="H278" s="16"/>
      <c r="I278" s="16"/>
      <c r="J278" s="17">
        <v>62.1166666666667</v>
      </c>
      <c r="K278" s="16"/>
      <c r="L278" s="9">
        <v>0.138229166666667</v>
      </c>
    </row>
    <row r="279" spans="1:12">
      <c r="A279" s="13" t="s">
        <v>50</v>
      </c>
      <c r="B279" s="13" t="s">
        <v>53</v>
      </c>
      <c r="C279" s="13"/>
      <c r="D279" s="16" t="s">
        <v>200</v>
      </c>
      <c r="E279" s="16" t="s">
        <v>201</v>
      </c>
      <c r="F279" s="16"/>
      <c r="G279" s="16" t="s">
        <v>187</v>
      </c>
      <c r="H279" s="16"/>
      <c r="I279" s="16"/>
      <c r="J279" s="17">
        <v>100</v>
      </c>
      <c r="K279" s="16"/>
      <c r="L279" s="9">
        <v>0.5</v>
      </c>
    </row>
    <row r="280" spans="1:12">
      <c r="A280" s="13" t="s">
        <v>50</v>
      </c>
      <c r="B280" s="13" t="s">
        <v>54</v>
      </c>
      <c r="C280" s="13"/>
      <c r="D280" s="16" t="s">
        <v>200</v>
      </c>
      <c r="E280" s="16" t="s">
        <v>201</v>
      </c>
      <c r="F280" s="16"/>
      <c r="G280" s="16" t="s">
        <v>187</v>
      </c>
      <c r="H280" s="16"/>
      <c r="I280" s="16"/>
      <c r="J280" s="17">
        <v>100</v>
      </c>
      <c r="K280" s="16"/>
      <c r="L280" s="9">
        <v>0.5</v>
      </c>
    </row>
    <row r="281" spans="1:12">
      <c r="A281" s="13" t="s">
        <v>50</v>
      </c>
      <c r="B281" s="13" t="s">
        <v>55</v>
      </c>
      <c r="C281" s="13"/>
      <c r="D281" s="16" t="s">
        <v>200</v>
      </c>
      <c r="E281" s="16" t="s">
        <v>201</v>
      </c>
      <c r="F281" s="16"/>
      <c r="G281" s="16" t="s">
        <v>187</v>
      </c>
      <c r="H281" s="16"/>
      <c r="I281" s="16"/>
      <c r="J281" s="17">
        <v>60.25</v>
      </c>
      <c r="K281" s="16"/>
      <c r="L281" s="9">
        <v>0.1265625</v>
      </c>
    </row>
    <row r="282" spans="1:12">
      <c r="A282" s="13" t="s">
        <v>50</v>
      </c>
      <c r="B282" s="13" t="s">
        <v>56</v>
      </c>
      <c r="C282" s="13"/>
      <c r="D282" s="16" t="s">
        <v>200</v>
      </c>
      <c r="E282" s="16" t="s">
        <v>201</v>
      </c>
      <c r="F282" s="16"/>
      <c r="G282" s="16" t="s">
        <v>187</v>
      </c>
      <c r="H282" s="16"/>
      <c r="I282" s="16"/>
      <c r="J282" s="17">
        <v>60</v>
      </c>
      <c r="K282" s="16"/>
      <c r="L282" s="9">
        <v>0.125</v>
      </c>
    </row>
    <row r="283" spans="1:12">
      <c r="A283" s="13" t="s">
        <v>50</v>
      </c>
      <c r="B283" s="13" t="s">
        <v>57</v>
      </c>
      <c r="C283" s="13"/>
      <c r="D283" s="16" t="s">
        <v>200</v>
      </c>
      <c r="E283" s="16" t="s">
        <v>201</v>
      </c>
      <c r="F283" s="16"/>
      <c r="G283" s="16" t="s">
        <v>187</v>
      </c>
      <c r="H283" s="16"/>
      <c r="I283" s="16"/>
      <c r="J283" s="17">
        <v>60.0666666666667</v>
      </c>
      <c r="K283" s="16"/>
      <c r="L283" s="9">
        <v>0.125416666666667</v>
      </c>
    </row>
    <row r="284" spans="1:12">
      <c r="A284" s="13" t="s">
        <v>50</v>
      </c>
      <c r="B284" s="13" t="s">
        <v>58</v>
      </c>
      <c r="C284" s="13"/>
      <c r="D284" s="16" t="s">
        <v>200</v>
      </c>
      <c r="E284" s="16" t="s">
        <v>201</v>
      </c>
      <c r="F284" s="16"/>
      <c r="G284" s="16" t="s">
        <v>187</v>
      </c>
      <c r="H284" s="16"/>
      <c r="I284" s="16"/>
      <c r="J284" s="17">
        <v>60</v>
      </c>
      <c r="K284" s="16"/>
      <c r="L284" s="9">
        <v>0.125</v>
      </c>
    </row>
    <row r="285" spans="1:12">
      <c r="A285" s="13" t="s">
        <v>50</v>
      </c>
      <c r="B285" s="13" t="s">
        <v>59</v>
      </c>
      <c r="C285" s="13"/>
      <c r="D285" s="16" t="s">
        <v>200</v>
      </c>
      <c r="E285" s="16" t="s">
        <v>201</v>
      </c>
      <c r="F285" s="16"/>
      <c r="G285" s="16" t="s">
        <v>187</v>
      </c>
      <c r="H285" s="16"/>
      <c r="I285" s="16"/>
      <c r="J285" s="17">
        <v>5.75</v>
      </c>
      <c r="K285" s="16"/>
      <c r="L285" s="9">
        <v>0</v>
      </c>
    </row>
    <row r="286" spans="1:12">
      <c r="A286" s="13" t="s">
        <v>50</v>
      </c>
      <c r="B286" s="13" t="s">
        <v>60</v>
      </c>
      <c r="C286" s="13"/>
      <c r="D286" s="16" t="s">
        <v>200</v>
      </c>
      <c r="E286" s="16" t="s">
        <v>201</v>
      </c>
      <c r="F286" s="16"/>
      <c r="G286" s="16" t="s">
        <v>187</v>
      </c>
      <c r="H286" s="16"/>
      <c r="I286" s="16"/>
      <c r="J286" s="17">
        <v>90</v>
      </c>
      <c r="K286" s="16"/>
      <c r="L286" s="9">
        <v>0.3125</v>
      </c>
    </row>
    <row r="287" spans="1:12">
      <c r="A287" s="13" t="s">
        <v>50</v>
      </c>
      <c r="B287" s="13" t="s">
        <v>61</v>
      </c>
      <c r="C287" s="13"/>
      <c r="D287" s="16" t="s">
        <v>200</v>
      </c>
      <c r="E287" s="16" t="s">
        <v>201</v>
      </c>
      <c r="F287" s="16"/>
      <c r="G287" s="16" t="s">
        <v>187</v>
      </c>
      <c r="H287" s="16"/>
      <c r="I287" s="16"/>
      <c r="J287" s="17">
        <v>90</v>
      </c>
      <c r="K287" s="16"/>
      <c r="L287" s="9">
        <v>0.3125</v>
      </c>
    </row>
    <row r="288" spans="1:12">
      <c r="A288" s="13" t="s">
        <v>50</v>
      </c>
      <c r="B288" s="13" t="s">
        <v>62</v>
      </c>
      <c r="C288" s="13"/>
      <c r="D288" s="16" t="s">
        <v>200</v>
      </c>
      <c r="E288" s="16" t="s">
        <v>201</v>
      </c>
      <c r="F288" s="16"/>
      <c r="G288" s="16" t="s">
        <v>187</v>
      </c>
      <c r="H288" s="16"/>
      <c r="I288" s="16"/>
      <c r="J288" s="17">
        <v>100</v>
      </c>
      <c r="K288" s="16"/>
      <c r="L288" s="9">
        <v>0.5</v>
      </c>
    </row>
    <row r="289" spans="1:12">
      <c r="A289" s="13" t="s">
        <v>50</v>
      </c>
      <c r="B289" s="13" t="s">
        <v>63</v>
      </c>
      <c r="C289" s="13"/>
      <c r="D289" s="16" t="s">
        <v>200</v>
      </c>
      <c r="E289" s="16" t="s">
        <v>201</v>
      </c>
      <c r="F289" s="16"/>
      <c r="G289" s="16" t="s">
        <v>187</v>
      </c>
      <c r="H289" s="16"/>
      <c r="I289" s="16"/>
      <c r="J289" s="17">
        <v>0</v>
      </c>
      <c r="K289" s="16"/>
      <c r="L289" s="9">
        <v>0</v>
      </c>
    </row>
    <row r="290" spans="1:12">
      <c r="A290" s="13" t="s">
        <v>50</v>
      </c>
      <c r="B290" s="13" t="s">
        <v>64</v>
      </c>
      <c r="C290" s="13"/>
      <c r="D290" s="16" t="s">
        <v>200</v>
      </c>
      <c r="E290" s="16" t="s">
        <v>201</v>
      </c>
      <c r="F290" s="16"/>
      <c r="G290" s="16" t="s">
        <v>187</v>
      </c>
      <c r="H290" s="16"/>
      <c r="I290" s="16"/>
      <c r="J290" s="17">
        <v>60</v>
      </c>
      <c r="K290" s="16"/>
      <c r="L290" s="9">
        <v>0.125</v>
      </c>
    </row>
    <row r="291" spans="1:12">
      <c r="A291" s="13" t="s">
        <v>50</v>
      </c>
      <c r="B291" s="13" t="s">
        <v>65</v>
      </c>
      <c r="C291" s="13"/>
      <c r="D291" s="16" t="s">
        <v>200</v>
      </c>
      <c r="E291" s="16" t="s">
        <v>201</v>
      </c>
      <c r="F291" s="16"/>
      <c r="G291" s="16" t="s">
        <v>187</v>
      </c>
      <c r="H291" s="16"/>
      <c r="I291" s="16"/>
      <c r="J291" s="17">
        <v>60.0083333333333</v>
      </c>
      <c r="K291" s="16"/>
      <c r="L291" s="9">
        <v>0.125052083333333</v>
      </c>
    </row>
    <row r="292" spans="1:12">
      <c r="A292" s="13" t="s">
        <v>50</v>
      </c>
      <c r="B292" s="13" t="s">
        <v>66</v>
      </c>
      <c r="C292" s="13"/>
      <c r="D292" s="16" t="s">
        <v>200</v>
      </c>
      <c r="E292" s="16" t="s">
        <v>201</v>
      </c>
      <c r="F292" s="16"/>
      <c r="G292" s="16" t="s">
        <v>187</v>
      </c>
      <c r="H292" s="16"/>
      <c r="I292" s="16"/>
      <c r="J292" s="17">
        <v>62.35</v>
      </c>
      <c r="K292" s="16"/>
      <c r="L292" s="9">
        <v>0.1396875</v>
      </c>
    </row>
    <row r="293" spans="1:12">
      <c r="A293" s="13" t="s">
        <v>50</v>
      </c>
      <c r="B293" s="13" t="s">
        <v>67</v>
      </c>
      <c r="C293" s="13"/>
      <c r="D293" s="16" t="s">
        <v>200</v>
      </c>
      <c r="E293" s="16" t="s">
        <v>201</v>
      </c>
      <c r="F293" s="16"/>
      <c r="G293" s="16" t="s">
        <v>187</v>
      </c>
      <c r="H293" s="16"/>
      <c r="I293" s="16"/>
      <c r="J293" s="17">
        <v>83.5083333333333</v>
      </c>
      <c r="K293" s="16"/>
      <c r="L293" s="9">
        <v>0.271927083333333</v>
      </c>
    </row>
    <row r="294" spans="1:12">
      <c r="A294" s="13" t="s">
        <v>50</v>
      </c>
      <c r="B294" s="13" t="s">
        <v>68</v>
      </c>
      <c r="C294" s="13"/>
      <c r="D294" s="16" t="s">
        <v>200</v>
      </c>
      <c r="E294" s="16" t="s">
        <v>201</v>
      </c>
      <c r="F294" s="16"/>
      <c r="G294" s="16" t="s">
        <v>187</v>
      </c>
      <c r="H294" s="16"/>
      <c r="I294" s="16"/>
      <c r="J294" s="17">
        <v>59.4916666666667</v>
      </c>
      <c r="K294" s="16"/>
      <c r="L294" s="9">
        <v>0</v>
      </c>
    </row>
    <row r="295" spans="1:12">
      <c r="A295" s="13" t="s">
        <v>50</v>
      </c>
      <c r="B295" s="13" t="s">
        <v>69</v>
      </c>
      <c r="C295" s="13"/>
      <c r="D295" s="16" t="s">
        <v>200</v>
      </c>
      <c r="E295" s="16" t="s">
        <v>201</v>
      </c>
      <c r="F295" s="16"/>
      <c r="G295" s="16" t="s">
        <v>187</v>
      </c>
      <c r="H295" s="16"/>
      <c r="I295" s="16"/>
      <c r="J295" s="17">
        <v>81.8833333333333</v>
      </c>
      <c r="K295" s="16"/>
      <c r="L295" s="9">
        <v>0.261770833333333</v>
      </c>
    </row>
    <row r="296" spans="1:12">
      <c r="A296" s="13" t="s">
        <v>50</v>
      </c>
      <c r="B296" s="13" t="s">
        <v>70</v>
      </c>
      <c r="C296" s="13"/>
      <c r="D296" s="16" t="s">
        <v>200</v>
      </c>
      <c r="E296" s="16" t="s">
        <v>201</v>
      </c>
      <c r="F296" s="16"/>
      <c r="G296" s="16" t="s">
        <v>187</v>
      </c>
      <c r="H296" s="16"/>
      <c r="I296" s="16"/>
      <c r="J296" s="17">
        <v>60</v>
      </c>
      <c r="K296" s="16"/>
      <c r="L296" s="9">
        <v>0.125</v>
      </c>
    </row>
    <row r="297" spans="1:12">
      <c r="A297" s="13" t="s">
        <v>50</v>
      </c>
      <c r="B297" s="13" t="s">
        <v>71</v>
      </c>
      <c r="C297" s="13"/>
      <c r="D297" s="16" t="s">
        <v>200</v>
      </c>
      <c r="E297" s="16" t="s">
        <v>201</v>
      </c>
      <c r="F297" s="16"/>
      <c r="G297" s="16" t="s">
        <v>187</v>
      </c>
      <c r="H297" s="16"/>
      <c r="I297" s="16"/>
      <c r="J297" s="17">
        <v>100</v>
      </c>
      <c r="K297" s="16"/>
      <c r="L297" s="9">
        <v>0.5</v>
      </c>
    </row>
    <row r="298" spans="1:12">
      <c r="A298" s="13" t="s">
        <v>50</v>
      </c>
      <c r="B298" s="13" t="s">
        <v>72</v>
      </c>
      <c r="C298" s="13"/>
      <c r="D298" s="16" t="s">
        <v>200</v>
      </c>
      <c r="E298" s="16" t="s">
        <v>201</v>
      </c>
      <c r="F298" s="16"/>
      <c r="G298" s="16" t="s">
        <v>187</v>
      </c>
      <c r="H298" s="16"/>
      <c r="I298" s="16"/>
      <c r="J298" s="17">
        <v>100</v>
      </c>
      <c r="K298" s="16"/>
      <c r="L298" s="9">
        <v>0.5</v>
      </c>
    </row>
    <row r="299" spans="1:12">
      <c r="A299" s="13" t="s">
        <v>50</v>
      </c>
      <c r="B299" s="13" t="s">
        <v>73</v>
      </c>
      <c r="C299" s="13"/>
      <c r="D299" s="16" t="s">
        <v>200</v>
      </c>
      <c r="E299" s="16" t="s">
        <v>201</v>
      </c>
      <c r="F299" s="16"/>
      <c r="G299" s="16" t="s">
        <v>187</v>
      </c>
      <c r="H299" s="16"/>
      <c r="I299" s="16"/>
      <c r="J299" s="17">
        <v>61.7666666666667</v>
      </c>
      <c r="K299" s="16"/>
      <c r="L299" s="9">
        <v>0.136041666666667</v>
      </c>
    </row>
    <row r="300" spans="1:12">
      <c r="A300" s="13" t="s">
        <v>50</v>
      </c>
      <c r="B300" s="13" t="s">
        <v>74</v>
      </c>
      <c r="C300" s="13"/>
      <c r="D300" s="16" t="s">
        <v>200</v>
      </c>
      <c r="E300" s="16" t="s">
        <v>201</v>
      </c>
      <c r="F300" s="16"/>
      <c r="G300" s="16" t="s">
        <v>187</v>
      </c>
      <c r="H300" s="16"/>
      <c r="I300" s="16"/>
      <c r="J300" s="17">
        <v>60.0083333333333</v>
      </c>
      <c r="K300" s="16"/>
      <c r="L300" s="9">
        <v>0.125052083333333</v>
      </c>
    </row>
    <row r="301" spans="1:12">
      <c r="A301" s="13" t="s">
        <v>50</v>
      </c>
      <c r="B301" s="13" t="s">
        <v>75</v>
      </c>
      <c r="C301" s="13"/>
      <c r="D301" s="16" t="s">
        <v>200</v>
      </c>
      <c r="E301" s="16" t="s">
        <v>201</v>
      </c>
      <c r="F301" s="16"/>
      <c r="G301" s="16" t="s">
        <v>187</v>
      </c>
      <c r="H301" s="16"/>
      <c r="I301" s="16"/>
      <c r="J301" s="17">
        <v>100</v>
      </c>
      <c r="K301" s="16"/>
      <c r="L301" s="9">
        <v>0.5</v>
      </c>
    </row>
    <row r="302" spans="1:12">
      <c r="A302" s="13" t="s">
        <v>50</v>
      </c>
      <c r="B302" s="13" t="s">
        <v>76</v>
      </c>
      <c r="C302" s="13"/>
      <c r="D302" s="16" t="s">
        <v>200</v>
      </c>
      <c r="E302" s="16" t="s">
        <v>201</v>
      </c>
      <c r="F302" s="16"/>
      <c r="G302" s="16" t="s">
        <v>187</v>
      </c>
      <c r="H302" s="16"/>
      <c r="I302" s="16"/>
      <c r="J302" s="17">
        <v>60.6833333333333</v>
      </c>
      <c r="K302" s="16"/>
      <c r="L302" s="9">
        <v>0.129270833333333</v>
      </c>
    </row>
    <row r="303" spans="1:12">
      <c r="A303" s="13" t="s">
        <v>50</v>
      </c>
      <c r="B303" s="13" t="s">
        <v>77</v>
      </c>
      <c r="C303" s="13"/>
      <c r="D303" s="16" t="s">
        <v>200</v>
      </c>
      <c r="E303" s="16" t="s">
        <v>201</v>
      </c>
      <c r="F303" s="16"/>
      <c r="G303" s="16" t="s">
        <v>187</v>
      </c>
      <c r="H303" s="16"/>
      <c r="I303" s="16"/>
      <c r="J303" s="17">
        <v>61.4416666666667</v>
      </c>
      <c r="K303" s="16"/>
      <c r="L303" s="9">
        <v>0.134010416666667</v>
      </c>
    </row>
    <row r="304" spans="1:12">
      <c r="A304" s="13" t="s">
        <v>50</v>
      </c>
      <c r="B304" s="13" t="s">
        <v>78</v>
      </c>
      <c r="C304" s="13"/>
      <c r="D304" s="16" t="s">
        <v>200</v>
      </c>
      <c r="E304" s="16" t="s">
        <v>201</v>
      </c>
      <c r="F304" s="16"/>
      <c r="G304" s="16" t="s">
        <v>187</v>
      </c>
      <c r="H304" s="16"/>
      <c r="I304" s="16"/>
      <c r="J304" s="17">
        <v>60.0916666666667</v>
      </c>
      <c r="K304" s="16"/>
      <c r="L304" s="9">
        <v>0.125572916666667</v>
      </c>
    </row>
    <row r="305" spans="1:12">
      <c r="A305" s="13" t="s">
        <v>50</v>
      </c>
      <c r="B305" s="13" t="s">
        <v>79</v>
      </c>
      <c r="C305" s="13"/>
      <c r="D305" s="16" t="s">
        <v>200</v>
      </c>
      <c r="E305" s="16" t="s">
        <v>201</v>
      </c>
      <c r="F305" s="16"/>
      <c r="G305" s="16" t="s">
        <v>187</v>
      </c>
      <c r="H305" s="16"/>
      <c r="I305" s="16"/>
      <c r="J305" s="17">
        <v>100</v>
      </c>
      <c r="K305" s="16"/>
      <c r="L305" s="9">
        <v>0.5</v>
      </c>
    </row>
    <row r="306" spans="1:12">
      <c r="A306" s="13" t="s">
        <v>50</v>
      </c>
      <c r="B306" s="13" t="s">
        <v>80</v>
      </c>
      <c r="C306" s="13"/>
      <c r="D306" s="16" t="s">
        <v>200</v>
      </c>
      <c r="E306" s="16" t="s">
        <v>201</v>
      </c>
      <c r="F306" s="16"/>
      <c r="G306" s="16" t="s">
        <v>187</v>
      </c>
      <c r="H306" s="16"/>
      <c r="I306" s="16"/>
      <c r="J306" s="17">
        <v>60</v>
      </c>
      <c r="K306" s="16"/>
      <c r="L306" s="9">
        <v>0.125</v>
      </c>
    </row>
    <row r="307" spans="1:12">
      <c r="A307" s="13" t="s">
        <v>50</v>
      </c>
      <c r="B307" s="13" t="s">
        <v>81</v>
      </c>
      <c r="C307" s="13"/>
      <c r="D307" s="16" t="s">
        <v>200</v>
      </c>
      <c r="E307" s="16" t="s">
        <v>201</v>
      </c>
      <c r="F307" s="16"/>
      <c r="G307" s="16" t="s">
        <v>187</v>
      </c>
      <c r="H307" s="16"/>
      <c r="I307" s="16"/>
      <c r="J307" s="17">
        <v>60</v>
      </c>
      <c r="K307" s="16"/>
      <c r="L307" s="9">
        <v>0.125</v>
      </c>
    </row>
    <row r="308" spans="1:12">
      <c r="A308" s="13" t="s">
        <v>50</v>
      </c>
      <c r="B308" s="13" t="s">
        <v>82</v>
      </c>
      <c r="C308" s="13"/>
      <c r="D308" s="16" t="s">
        <v>200</v>
      </c>
      <c r="E308" s="16" t="s">
        <v>201</v>
      </c>
      <c r="F308" s="16"/>
      <c r="G308" s="16" t="s">
        <v>187</v>
      </c>
      <c r="H308" s="16"/>
      <c r="I308" s="16"/>
      <c r="J308" s="17">
        <v>60.025</v>
      </c>
      <c r="K308" s="16"/>
      <c r="L308" s="9">
        <v>0.12515625</v>
      </c>
    </row>
    <row r="309" spans="1:12">
      <c r="A309" s="13" t="s">
        <v>50</v>
      </c>
      <c r="B309" s="13" t="s">
        <v>83</v>
      </c>
      <c r="C309" s="13"/>
      <c r="D309" s="16" t="s">
        <v>200</v>
      </c>
      <c r="E309" s="16" t="s">
        <v>201</v>
      </c>
      <c r="F309" s="16"/>
      <c r="G309" s="16" t="s">
        <v>187</v>
      </c>
      <c r="H309" s="16"/>
      <c r="I309" s="16"/>
      <c r="J309" s="17">
        <v>100</v>
      </c>
      <c r="K309" s="16"/>
      <c r="L309" s="9">
        <v>0.5</v>
      </c>
    </row>
    <row r="310" spans="1:12">
      <c r="A310" s="13" t="s">
        <v>50</v>
      </c>
      <c r="B310" s="13" t="s">
        <v>84</v>
      </c>
      <c r="C310" s="13"/>
      <c r="D310" s="16" t="s">
        <v>200</v>
      </c>
      <c r="E310" s="16" t="s">
        <v>201</v>
      </c>
      <c r="F310" s="16"/>
      <c r="G310" s="16" t="s">
        <v>187</v>
      </c>
      <c r="H310" s="16"/>
      <c r="I310" s="16"/>
      <c r="J310" s="17">
        <v>30</v>
      </c>
      <c r="K310" s="16"/>
      <c r="L310" s="9">
        <v>0</v>
      </c>
    </row>
    <row r="311" spans="1:12">
      <c r="A311" s="13" t="s">
        <v>50</v>
      </c>
      <c r="B311" s="13" t="s">
        <v>85</v>
      </c>
      <c r="C311" s="13"/>
      <c r="D311" s="16" t="s">
        <v>200</v>
      </c>
      <c r="E311" s="16" t="s">
        <v>201</v>
      </c>
      <c r="F311" s="16"/>
      <c r="G311" s="16" t="s">
        <v>187</v>
      </c>
      <c r="H311" s="16"/>
      <c r="I311" s="16"/>
      <c r="J311" s="17">
        <v>60</v>
      </c>
      <c r="K311" s="16"/>
      <c r="L311" s="9">
        <v>0.125</v>
      </c>
    </row>
    <row r="312" spans="1:12">
      <c r="A312" s="13" t="s">
        <v>50</v>
      </c>
      <c r="B312" s="13" t="s">
        <v>86</v>
      </c>
      <c r="C312" s="13"/>
      <c r="D312" s="16" t="s">
        <v>200</v>
      </c>
      <c r="E312" s="16" t="s">
        <v>201</v>
      </c>
      <c r="F312" s="16"/>
      <c r="G312" s="16" t="s">
        <v>187</v>
      </c>
      <c r="H312" s="16"/>
      <c r="I312" s="16"/>
      <c r="J312" s="17">
        <v>60.01</v>
      </c>
      <c r="K312" s="16"/>
      <c r="L312" s="9">
        <v>0.1250625</v>
      </c>
    </row>
    <row r="313" spans="1:12">
      <c r="A313" s="13" t="s">
        <v>50</v>
      </c>
      <c r="B313" s="13" t="s">
        <v>87</v>
      </c>
      <c r="C313" s="13"/>
      <c r="D313" s="16" t="s">
        <v>200</v>
      </c>
      <c r="E313" s="16" t="s">
        <v>201</v>
      </c>
      <c r="F313" s="16"/>
      <c r="G313" s="16" t="s">
        <v>187</v>
      </c>
      <c r="H313" s="16"/>
      <c r="I313" s="16"/>
      <c r="J313" s="17">
        <v>60</v>
      </c>
      <c r="K313" s="16"/>
      <c r="L313" s="9">
        <v>0.125</v>
      </c>
    </row>
    <row r="314" spans="1:12">
      <c r="A314" s="13" t="s">
        <v>50</v>
      </c>
      <c r="B314" s="13" t="s">
        <v>88</v>
      </c>
      <c r="C314" s="13"/>
      <c r="D314" s="16" t="s">
        <v>200</v>
      </c>
      <c r="E314" s="16" t="s">
        <v>201</v>
      </c>
      <c r="F314" s="16"/>
      <c r="G314" s="16" t="s">
        <v>187</v>
      </c>
      <c r="H314" s="16"/>
      <c r="I314" s="16"/>
      <c r="J314" s="17">
        <v>100</v>
      </c>
      <c r="K314" s="16"/>
      <c r="L314" s="9">
        <v>0.5</v>
      </c>
    </row>
    <row r="315" spans="1:12">
      <c r="A315" s="13" t="s">
        <v>50</v>
      </c>
      <c r="B315" s="13" t="s">
        <v>89</v>
      </c>
      <c r="C315" s="13"/>
      <c r="D315" s="16" t="s">
        <v>200</v>
      </c>
      <c r="E315" s="16" t="s">
        <v>201</v>
      </c>
      <c r="F315" s="16"/>
      <c r="G315" s="16" t="s">
        <v>187</v>
      </c>
      <c r="H315" s="16"/>
      <c r="I315" s="16"/>
      <c r="J315" s="17">
        <v>100</v>
      </c>
      <c r="K315" s="16"/>
      <c r="L315" s="9">
        <v>0.5</v>
      </c>
    </row>
    <row r="316" spans="1:12">
      <c r="A316" s="13" t="s">
        <v>90</v>
      </c>
      <c r="B316" s="13" t="s">
        <v>91</v>
      </c>
      <c r="C316" s="13"/>
      <c r="D316" s="16" t="s">
        <v>200</v>
      </c>
      <c r="E316" s="16" t="s">
        <v>201</v>
      </c>
      <c r="F316" s="16"/>
      <c r="G316" s="16" t="s">
        <v>187</v>
      </c>
      <c r="H316" s="16"/>
      <c r="I316" s="16"/>
      <c r="J316" s="17">
        <v>100</v>
      </c>
      <c r="K316" s="16"/>
      <c r="L316" s="9">
        <v>0.5</v>
      </c>
    </row>
    <row r="317" spans="1:12">
      <c r="A317" s="13" t="s">
        <v>90</v>
      </c>
      <c r="B317" s="13" t="s">
        <v>92</v>
      </c>
      <c r="C317" s="13"/>
      <c r="D317" s="16" t="s">
        <v>200</v>
      </c>
      <c r="E317" s="16" t="s">
        <v>201</v>
      </c>
      <c r="F317" s="16"/>
      <c r="G317" s="16" t="s">
        <v>187</v>
      </c>
      <c r="H317" s="16"/>
      <c r="I317" s="16"/>
      <c r="J317" s="17">
        <v>100</v>
      </c>
      <c r="K317" s="16"/>
      <c r="L317" s="9">
        <v>0.5</v>
      </c>
    </row>
    <row r="318" spans="1:12">
      <c r="A318" s="13" t="s">
        <v>90</v>
      </c>
      <c r="B318" s="13" t="s">
        <v>93</v>
      </c>
      <c r="C318" s="13"/>
      <c r="D318" s="16" t="s">
        <v>200</v>
      </c>
      <c r="E318" s="16" t="s">
        <v>201</v>
      </c>
      <c r="F318" s="16"/>
      <c r="G318" s="16" t="s">
        <v>187</v>
      </c>
      <c r="H318" s="16"/>
      <c r="I318" s="16"/>
      <c r="J318" s="17">
        <v>0</v>
      </c>
      <c r="K318" s="16"/>
      <c r="L318" s="9">
        <v>0</v>
      </c>
    </row>
    <row r="319" spans="1:12">
      <c r="A319" s="13" t="s">
        <v>90</v>
      </c>
      <c r="B319" s="13" t="s">
        <v>94</v>
      </c>
      <c r="C319" s="13"/>
      <c r="D319" s="16" t="s">
        <v>200</v>
      </c>
      <c r="E319" s="16" t="s">
        <v>201</v>
      </c>
      <c r="F319" s="16"/>
      <c r="G319" s="16" t="s">
        <v>187</v>
      </c>
      <c r="H319" s="16"/>
      <c r="I319" s="16"/>
      <c r="J319" s="17">
        <v>0</v>
      </c>
      <c r="K319" s="16"/>
      <c r="L319" s="9">
        <v>0</v>
      </c>
    </row>
    <row r="320" spans="1:12">
      <c r="A320" s="13" t="s">
        <v>90</v>
      </c>
      <c r="B320" s="13" t="s">
        <v>95</v>
      </c>
      <c r="C320" s="13"/>
      <c r="D320" s="16" t="s">
        <v>200</v>
      </c>
      <c r="E320" s="16" t="s">
        <v>201</v>
      </c>
      <c r="F320" s="16"/>
      <c r="G320" s="16" t="s">
        <v>187</v>
      </c>
      <c r="H320" s="16"/>
      <c r="I320" s="16"/>
      <c r="J320" s="17">
        <v>90.95</v>
      </c>
      <c r="K320" s="16"/>
      <c r="L320" s="9">
        <v>0.3184375</v>
      </c>
    </row>
    <row r="321" spans="1:12">
      <c r="A321" s="13" t="s">
        <v>90</v>
      </c>
      <c r="B321" s="13" t="s">
        <v>96</v>
      </c>
      <c r="C321" s="13"/>
      <c r="D321" s="16" t="s">
        <v>200</v>
      </c>
      <c r="E321" s="16" t="s">
        <v>201</v>
      </c>
      <c r="F321" s="16"/>
      <c r="G321" s="16" t="s">
        <v>187</v>
      </c>
      <c r="H321" s="16"/>
      <c r="I321" s="16"/>
      <c r="J321" s="17">
        <v>80.4166666666667</v>
      </c>
      <c r="K321" s="16"/>
      <c r="L321" s="9">
        <v>0.252604166666667</v>
      </c>
    </row>
    <row r="322" spans="1:12">
      <c r="A322" s="13" t="s">
        <v>90</v>
      </c>
      <c r="B322" s="13" t="s">
        <v>97</v>
      </c>
      <c r="C322" s="13"/>
      <c r="D322" s="16" t="s">
        <v>200</v>
      </c>
      <c r="E322" s="16" t="s">
        <v>201</v>
      </c>
      <c r="F322" s="16"/>
      <c r="G322" s="16" t="s">
        <v>187</v>
      </c>
      <c r="H322" s="16"/>
      <c r="I322" s="16"/>
      <c r="J322" s="17">
        <v>100</v>
      </c>
      <c r="K322" s="16"/>
      <c r="L322" s="9">
        <v>0.5</v>
      </c>
    </row>
    <row r="323" spans="1:12">
      <c r="A323" s="13" t="s">
        <v>90</v>
      </c>
      <c r="B323" s="13" t="s">
        <v>98</v>
      </c>
      <c r="C323" s="13"/>
      <c r="D323" s="16" t="s">
        <v>200</v>
      </c>
      <c r="E323" s="16" t="s">
        <v>201</v>
      </c>
      <c r="F323" s="16"/>
      <c r="G323" s="16" t="s">
        <v>187</v>
      </c>
      <c r="H323" s="16"/>
      <c r="I323" s="16"/>
      <c r="J323" s="17">
        <v>12.1166666666667</v>
      </c>
      <c r="K323" s="16"/>
      <c r="L323" s="9">
        <v>0</v>
      </c>
    </row>
    <row r="324" spans="1:12">
      <c r="A324" s="13" t="s">
        <v>90</v>
      </c>
      <c r="B324" s="13" t="s">
        <v>99</v>
      </c>
      <c r="C324" s="13"/>
      <c r="D324" s="16" t="s">
        <v>200</v>
      </c>
      <c r="E324" s="16" t="s">
        <v>201</v>
      </c>
      <c r="F324" s="16"/>
      <c r="G324" s="16" t="s">
        <v>187</v>
      </c>
      <c r="H324" s="16"/>
      <c r="I324" s="16"/>
      <c r="J324" s="17">
        <v>0</v>
      </c>
      <c r="K324" s="16"/>
      <c r="L324" s="9">
        <v>0</v>
      </c>
    </row>
    <row r="325" spans="1:12">
      <c r="A325" s="13" t="s">
        <v>90</v>
      </c>
      <c r="B325" s="13" t="s">
        <v>100</v>
      </c>
      <c r="C325" s="13"/>
      <c r="D325" s="16" t="s">
        <v>200</v>
      </c>
      <c r="E325" s="16" t="s">
        <v>201</v>
      </c>
      <c r="F325" s="16"/>
      <c r="G325" s="16" t="s">
        <v>187</v>
      </c>
      <c r="H325" s="16"/>
      <c r="I325" s="16"/>
      <c r="J325" s="17">
        <v>97.5</v>
      </c>
      <c r="K325" s="16"/>
      <c r="L325" s="9">
        <v>0.359375</v>
      </c>
    </row>
    <row r="326" spans="1:12">
      <c r="A326" s="13" t="s">
        <v>90</v>
      </c>
      <c r="B326" s="13" t="s">
        <v>101</v>
      </c>
      <c r="C326" s="13"/>
      <c r="D326" s="16" t="s">
        <v>200</v>
      </c>
      <c r="E326" s="16" t="s">
        <v>201</v>
      </c>
      <c r="F326" s="16"/>
      <c r="G326" s="16" t="s">
        <v>187</v>
      </c>
      <c r="H326" s="16"/>
      <c r="I326" s="16"/>
      <c r="J326" s="17">
        <v>0</v>
      </c>
      <c r="K326" s="16"/>
      <c r="L326" s="9">
        <v>0</v>
      </c>
    </row>
    <row r="327" spans="1:12">
      <c r="A327" s="13" t="s">
        <v>90</v>
      </c>
      <c r="B327" s="13" t="s">
        <v>102</v>
      </c>
      <c r="C327" s="13"/>
      <c r="D327" s="16" t="s">
        <v>200</v>
      </c>
      <c r="E327" s="16" t="s">
        <v>201</v>
      </c>
      <c r="F327" s="16"/>
      <c r="G327" s="16" t="s">
        <v>187</v>
      </c>
      <c r="H327" s="16"/>
      <c r="I327" s="16"/>
      <c r="J327" s="17">
        <v>0</v>
      </c>
      <c r="K327" s="16"/>
      <c r="L327" s="9">
        <v>0</v>
      </c>
    </row>
    <row r="328" spans="1:12">
      <c r="A328" s="13" t="s">
        <v>90</v>
      </c>
      <c r="B328" s="13" t="s">
        <v>103</v>
      </c>
      <c r="C328" s="13"/>
      <c r="D328" s="16" t="s">
        <v>200</v>
      </c>
      <c r="E328" s="16" t="s">
        <v>201</v>
      </c>
      <c r="F328" s="16"/>
      <c r="G328" s="16" t="s">
        <v>187</v>
      </c>
      <c r="H328" s="16"/>
      <c r="I328" s="16"/>
      <c r="J328" s="17">
        <v>91</v>
      </c>
      <c r="K328" s="16"/>
      <c r="L328" s="9">
        <v>0.31875</v>
      </c>
    </row>
    <row r="329" spans="1:12">
      <c r="A329" s="13" t="s">
        <v>90</v>
      </c>
      <c r="B329" s="13" t="s">
        <v>104</v>
      </c>
      <c r="C329" s="13"/>
      <c r="D329" s="16" t="s">
        <v>200</v>
      </c>
      <c r="E329" s="16" t="s">
        <v>201</v>
      </c>
      <c r="F329" s="16"/>
      <c r="G329" s="16" t="s">
        <v>187</v>
      </c>
      <c r="H329" s="16"/>
      <c r="I329" s="16"/>
      <c r="J329" s="17">
        <v>18.75</v>
      </c>
      <c r="K329" s="16"/>
      <c r="L329" s="9">
        <v>0</v>
      </c>
    </row>
    <row r="330" spans="1:12">
      <c r="A330" s="13" t="s">
        <v>90</v>
      </c>
      <c r="B330" s="13" t="s">
        <v>105</v>
      </c>
      <c r="C330" s="13"/>
      <c r="D330" s="16" t="s">
        <v>200</v>
      </c>
      <c r="E330" s="16" t="s">
        <v>201</v>
      </c>
      <c r="F330" s="16"/>
      <c r="G330" s="16" t="s">
        <v>187</v>
      </c>
      <c r="H330" s="16"/>
      <c r="I330" s="16"/>
      <c r="J330" s="17">
        <v>60.2833333333333</v>
      </c>
      <c r="K330" s="16"/>
      <c r="L330" s="9">
        <v>0.126770833333333</v>
      </c>
    </row>
    <row r="331" spans="1:12">
      <c r="A331" s="13" t="s">
        <v>90</v>
      </c>
      <c r="B331" s="13" t="s">
        <v>106</v>
      </c>
      <c r="C331" s="13"/>
      <c r="D331" s="16" t="s">
        <v>200</v>
      </c>
      <c r="E331" s="16" t="s">
        <v>201</v>
      </c>
      <c r="F331" s="16"/>
      <c r="G331" s="16" t="s">
        <v>187</v>
      </c>
      <c r="H331" s="16"/>
      <c r="I331" s="16"/>
      <c r="J331" s="17">
        <v>60</v>
      </c>
      <c r="K331" s="16"/>
      <c r="L331" s="9">
        <v>0.125</v>
      </c>
    </row>
    <row r="332" spans="1:12">
      <c r="A332" s="13" t="s">
        <v>90</v>
      </c>
      <c r="B332" s="13" t="s">
        <v>107</v>
      </c>
      <c r="C332" s="13"/>
      <c r="D332" s="16" t="s">
        <v>200</v>
      </c>
      <c r="E332" s="16" t="s">
        <v>201</v>
      </c>
      <c r="F332" s="16"/>
      <c r="G332" s="16" t="s">
        <v>187</v>
      </c>
      <c r="H332" s="16"/>
      <c r="I332" s="16"/>
      <c r="J332" s="17">
        <v>60.22</v>
      </c>
      <c r="K332" s="16"/>
      <c r="L332" s="9">
        <v>0.126375</v>
      </c>
    </row>
    <row r="333" spans="1:12">
      <c r="A333" s="13" t="s">
        <v>90</v>
      </c>
      <c r="B333" s="13" t="s">
        <v>108</v>
      </c>
      <c r="C333" s="13"/>
      <c r="D333" s="16" t="s">
        <v>200</v>
      </c>
      <c r="E333" s="16" t="s">
        <v>201</v>
      </c>
      <c r="F333" s="16"/>
      <c r="G333" s="16" t="s">
        <v>187</v>
      </c>
      <c r="H333" s="16"/>
      <c r="I333" s="16"/>
      <c r="J333" s="17">
        <v>61.3</v>
      </c>
      <c r="K333" s="16"/>
      <c r="L333" s="9">
        <v>0.133125</v>
      </c>
    </row>
    <row r="334" spans="1:12">
      <c r="A334" s="13" t="s">
        <v>90</v>
      </c>
      <c r="B334" s="13" t="s">
        <v>109</v>
      </c>
      <c r="C334" s="13"/>
      <c r="D334" s="16" t="s">
        <v>200</v>
      </c>
      <c r="E334" s="16" t="s">
        <v>201</v>
      </c>
      <c r="F334" s="16"/>
      <c r="G334" s="16" t="s">
        <v>187</v>
      </c>
      <c r="H334" s="16"/>
      <c r="I334" s="16"/>
      <c r="J334" s="17">
        <v>0</v>
      </c>
      <c r="K334" s="16"/>
      <c r="L334" s="9">
        <v>0</v>
      </c>
    </row>
    <row r="335" spans="1:12">
      <c r="A335" s="13" t="s">
        <v>90</v>
      </c>
      <c r="B335" s="13" t="s">
        <v>110</v>
      </c>
      <c r="C335" s="13"/>
      <c r="D335" s="16" t="s">
        <v>200</v>
      </c>
      <c r="E335" s="16" t="s">
        <v>201</v>
      </c>
      <c r="F335" s="16"/>
      <c r="G335" s="16" t="s">
        <v>187</v>
      </c>
      <c r="H335" s="16"/>
      <c r="I335" s="16"/>
      <c r="J335" s="17">
        <v>61.025</v>
      </c>
      <c r="K335" s="16"/>
      <c r="L335" s="9">
        <v>0.13140625</v>
      </c>
    </row>
    <row r="336" spans="1:12">
      <c r="A336" s="13" t="s">
        <v>90</v>
      </c>
      <c r="B336" s="13" t="s">
        <v>111</v>
      </c>
      <c r="C336" s="13"/>
      <c r="D336" s="16" t="s">
        <v>200</v>
      </c>
      <c r="E336" s="16" t="s">
        <v>201</v>
      </c>
      <c r="F336" s="16"/>
      <c r="G336" s="16" t="s">
        <v>187</v>
      </c>
      <c r="H336" s="16"/>
      <c r="I336" s="16"/>
      <c r="J336" s="17">
        <v>78.1</v>
      </c>
      <c r="K336" s="16"/>
      <c r="L336" s="9">
        <v>0.238125</v>
      </c>
    </row>
    <row r="337" spans="1:12">
      <c r="A337" s="13" t="s">
        <v>90</v>
      </c>
      <c r="B337" s="13" t="s">
        <v>112</v>
      </c>
      <c r="C337" s="13"/>
      <c r="D337" s="16" t="s">
        <v>200</v>
      </c>
      <c r="E337" s="16" t="s">
        <v>201</v>
      </c>
      <c r="F337" s="16"/>
      <c r="G337" s="16" t="s">
        <v>187</v>
      </c>
      <c r="H337" s="16"/>
      <c r="I337" s="16"/>
      <c r="J337" s="17">
        <v>11.25</v>
      </c>
      <c r="K337" s="16"/>
      <c r="L337" s="9">
        <v>0</v>
      </c>
    </row>
    <row r="338" spans="1:12">
      <c r="A338" s="13" t="s">
        <v>90</v>
      </c>
      <c r="B338" s="13" t="s">
        <v>113</v>
      </c>
      <c r="C338" s="13"/>
      <c r="D338" s="16" t="s">
        <v>200</v>
      </c>
      <c r="E338" s="16" t="s">
        <v>201</v>
      </c>
      <c r="F338" s="16"/>
      <c r="G338" s="16" t="s">
        <v>187</v>
      </c>
      <c r="H338" s="16"/>
      <c r="I338" s="16"/>
      <c r="J338" s="17">
        <v>60.3166666666667</v>
      </c>
      <c r="K338" s="16"/>
      <c r="L338" s="9">
        <v>0.126979166666667</v>
      </c>
    </row>
    <row r="339" spans="1:12">
      <c r="A339" s="13" t="s">
        <v>90</v>
      </c>
      <c r="B339" s="13" t="s">
        <v>114</v>
      </c>
      <c r="C339" s="13"/>
      <c r="D339" s="16" t="s">
        <v>200</v>
      </c>
      <c r="E339" s="16" t="s">
        <v>201</v>
      </c>
      <c r="F339" s="16"/>
      <c r="G339" s="16" t="s">
        <v>187</v>
      </c>
      <c r="H339" s="16"/>
      <c r="I339" s="16"/>
      <c r="J339" s="17">
        <v>63.6416666666667</v>
      </c>
      <c r="K339" s="16"/>
      <c r="L339" s="9">
        <v>0.147760416666667</v>
      </c>
    </row>
    <row r="340" spans="1:12">
      <c r="A340" s="13" t="s">
        <v>90</v>
      </c>
      <c r="B340" s="13" t="s">
        <v>115</v>
      </c>
      <c r="C340" s="13"/>
      <c r="D340" s="16" t="s">
        <v>200</v>
      </c>
      <c r="E340" s="16" t="s">
        <v>201</v>
      </c>
      <c r="F340" s="16"/>
      <c r="G340" s="16" t="s">
        <v>187</v>
      </c>
      <c r="H340" s="16"/>
      <c r="I340" s="16"/>
      <c r="J340" s="17">
        <v>0</v>
      </c>
      <c r="K340" s="16"/>
      <c r="L340" s="9">
        <v>0</v>
      </c>
    </row>
    <row r="341" spans="1:12">
      <c r="A341" s="13" t="s">
        <v>90</v>
      </c>
      <c r="B341" s="13" t="s">
        <v>116</v>
      </c>
      <c r="C341" s="13"/>
      <c r="D341" s="16" t="s">
        <v>200</v>
      </c>
      <c r="E341" s="16" t="s">
        <v>201</v>
      </c>
      <c r="F341" s="16"/>
      <c r="G341" s="16" t="s">
        <v>187</v>
      </c>
      <c r="H341" s="16"/>
      <c r="I341" s="16"/>
      <c r="J341" s="17">
        <v>47.3083333333333</v>
      </c>
      <c r="K341" s="16"/>
      <c r="L341" s="9">
        <v>0</v>
      </c>
    </row>
    <row r="342" spans="1:12">
      <c r="A342" s="13" t="s">
        <v>90</v>
      </c>
      <c r="B342" s="13" t="s">
        <v>117</v>
      </c>
      <c r="C342" s="13"/>
      <c r="D342" s="16" t="s">
        <v>200</v>
      </c>
      <c r="E342" s="16" t="s">
        <v>201</v>
      </c>
      <c r="F342" s="16"/>
      <c r="G342" s="16" t="s">
        <v>187</v>
      </c>
      <c r="H342" s="16"/>
      <c r="I342" s="16"/>
      <c r="J342" s="17">
        <v>5.49166666666667</v>
      </c>
      <c r="K342" s="16"/>
      <c r="L342" s="9">
        <v>0</v>
      </c>
    </row>
    <row r="343" spans="1:12">
      <c r="A343" s="13" t="s">
        <v>90</v>
      </c>
      <c r="B343" s="13" t="s">
        <v>118</v>
      </c>
      <c r="C343" s="13"/>
      <c r="D343" s="16" t="s">
        <v>200</v>
      </c>
      <c r="E343" s="16" t="s">
        <v>201</v>
      </c>
      <c r="F343" s="16"/>
      <c r="G343" s="16" t="s">
        <v>187</v>
      </c>
      <c r="H343" s="16"/>
      <c r="I343" s="16"/>
      <c r="J343" s="17">
        <v>6.25</v>
      </c>
      <c r="K343" s="16"/>
      <c r="L343" s="9">
        <v>0</v>
      </c>
    </row>
    <row r="344" spans="1:12">
      <c r="A344" s="13" t="s">
        <v>90</v>
      </c>
      <c r="B344" s="13" t="s">
        <v>119</v>
      </c>
      <c r="C344" s="13"/>
      <c r="D344" s="16" t="s">
        <v>200</v>
      </c>
      <c r="E344" s="16" t="s">
        <v>201</v>
      </c>
      <c r="F344" s="16"/>
      <c r="G344" s="16" t="s">
        <v>187</v>
      </c>
      <c r="H344" s="16"/>
      <c r="I344" s="16"/>
      <c r="J344" s="17">
        <v>100</v>
      </c>
      <c r="K344" s="16"/>
      <c r="L344" s="9">
        <v>0.5</v>
      </c>
    </row>
    <row r="345" spans="1:12">
      <c r="A345" s="13" t="s">
        <v>90</v>
      </c>
      <c r="B345" s="13" t="s">
        <v>120</v>
      </c>
      <c r="C345" s="13"/>
      <c r="D345" s="16" t="s">
        <v>200</v>
      </c>
      <c r="E345" s="16" t="s">
        <v>201</v>
      </c>
      <c r="F345" s="16"/>
      <c r="G345" s="16" t="s">
        <v>187</v>
      </c>
      <c r="H345" s="16"/>
      <c r="I345" s="16"/>
      <c r="J345" s="17">
        <v>84.0083333333333</v>
      </c>
      <c r="K345" s="16"/>
      <c r="L345" s="9">
        <v>0.275052083333333</v>
      </c>
    </row>
    <row r="346" spans="1:12">
      <c r="A346" s="13" t="s">
        <v>90</v>
      </c>
      <c r="B346" s="13" t="s">
        <v>121</v>
      </c>
      <c r="C346" s="13"/>
      <c r="D346" s="16" t="s">
        <v>200</v>
      </c>
      <c r="E346" s="16" t="s">
        <v>201</v>
      </c>
      <c r="F346" s="16"/>
      <c r="G346" s="16" t="s">
        <v>187</v>
      </c>
      <c r="H346" s="16"/>
      <c r="I346" s="16"/>
      <c r="J346" s="17">
        <v>11.25</v>
      </c>
      <c r="K346" s="16"/>
      <c r="L346" s="9">
        <v>0</v>
      </c>
    </row>
    <row r="347" spans="1:12">
      <c r="A347" s="13" t="s">
        <v>90</v>
      </c>
      <c r="B347" s="13" t="s">
        <v>122</v>
      </c>
      <c r="C347" s="13"/>
      <c r="D347" s="16" t="s">
        <v>200</v>
      </c>
      <c r="E347" s="16" t="s">
        <v>201</v>
      </c>
      <c r="F347" s="16"/>
      <c r="G347" s="16" t="s">
        <v>187</v>
      </c>
      <c r="H347" s="16"/>
      <c r="I347" s="16"/>
      <c r="J347" s="17">
        <v>100</v>
      </c>
      <c r="K347" s="16"/>
      <c r="L347" s="9">
        <v>0.5</v>
      </c>
    </row>
    <row r="348" spans="1:12">
      <c r="A348" s="13" t="s">
        <v>90</v>
      </c>
      <c r="B348" s="13" t="s">
        <v>123</v>
      </c>
      <c r="C348" s="13"/>
      <c r="D348" s="16" t="s">
        <v>200</v>
      </c>
      <c r="E348" s="16" t="s">
        <v>201</v>
      </c>
      <c r="F348" s="16"/>
      <c r="G348" s="16" t="s">
        <v>187</v>
      </c>
      <c r="H348" s="16"/>
      <c r="I348" s="16"/>
      <c r="J348" s="17">
        <v>60.125</v>
      </c>
      <c r="K348" s="16"/>
      <c r="L348" s="9">
        <v>0.12578125</v>
      </c>
    </row>
    <row r="349" spans="1:12">
      <c r="A349" s="13" t="s">
        <v>6</v>
      </c>
      <c r="B349" s="42" t="s">
        <v>7</v>
      </c>
      <c r="C349" s="13"/>
      <c r="D349" s="16" t="s">
        <v>200</v>
      </c>
      <c r="E349" s="16" t="s">
        <v>201</v>
      </c>
      <c r="F349" s="16"/>
      <c r="G349" s="16" t="s">
        <v>188</v>
      </c>
      <c r="H349" s="16"/>
      <c r="I349" s="16"/>
      <c r="J349" s="17">
        <v>100</v>
      </c>
      <c r="K349" s="16"/>
      <c r="L349" s="9">
        <v>0.5</v>
      </c>
    </row>
    <row r="350" spans="1:12">
      <c r="A350" s="13" t="s">
        <v>6</v>
      </c>
      <c r="B350" s="13" t="s">
        <v>8</v>
      </c>
      <c r="C350" s="13"/>
      <c r="D350" s="16" t="s">
        <v>200</v>
      </c>
      <c r="E350" s="16" t="s">
        <v>201</v>
      </c>
      <c r="F350" s="16"/>
      <c r="G350" s="16" t="s">
        <v>188</v>
      </c>
      <c r="H350" s="16"/>
      <c r="I350" s="16"/>
      <c r="J350" s="17">
        <v>0</v>
      </c>
      <c r="K350" s="16"/>
      <c r="L350" s="9">
        <v>0</v>
      </c>
    </row>
    <row r="351" spans="1:12">
      <c r="A351" s="13" t="s">
        <v>6</v>
      </c>
      <c r="B351" s="13" t="s">
        <v>9</v>
      </c>
      <c r="C351" s="13"/>
      <c r="D351" s="16" t="s">
        <v>200</v>
      </c>
      <c r="E351" s="16" t="s">
        <v>201</v>
      </c>
      <c r="F351" s="16"/>
      <c r="G351" s="16" t="s">
        <v>188</v>
      </c>
      <c r="H351" s="16"/>
      <c r="I351" s="16"/>
      <c r="J351" s="17">
        <v>100</v>
      </c>
      <c r="K351" s="16"/>
      <c r="L351" s="9">
        <v>0.5</v>
      </c>
    </row>
    <row r="352" spans="1:12">
      <c r="A352" s="13" t="s">
        <v>6</v>
      </c>
      <c r="B352" s="13" t="s">
        <v>10</v>
      </c>
      <c r="C352" s="13"/>
      <c r="D352" s="16" t="s">
        <v>200</v>
      </c>
      <c r="E352" s="16" t="s">
        <v>201</v>
      </c>
      <c r="F352" s="16"/>
      <c r="G352" s="16" t="s">
        <v>188</v>
      </c>
      <c r="H352" s="16"/>
      <c r="I352" s="16"/>
      <c r="J352" s="17">
        <v>100</v>
      </c>
      <c r="K352" s="16"/>
      <c r="L352" s="9">
        <v>0.5</v>
      </c>
    </row>
    <row r="353" spans="1:12">
      <c r="A353" s="13" t="s">
        <v>6</v>
      </c>
      <c r="B353" s="13" t="s">
        <v>11</v>
      </c>
      <c r="C353" s="13"/>
      <c r="D353" s="16" t="s">
        <v>200</v>
      </c>
      <c r="E353" s="16" t="s">
        <v>201</v>
      </c>
      <c r="F353" s="16"/>
      <c r="G353" s="16" t="s">
        <v>188</v>
      </c>
      <c r="H353" s="16"/>
      <c r="I353" s="16"/>
      <c r="J353" s="17">
        <v>100</v>
      </c>
      <c r="K353" s="16"/>
      <c r="L353" s="9">
        <v>0.5</v>
      </c>
    </row>
    <row r="354" spans="1:12">
      <c r="A354" s="13" t="s">
        <v>6</v>
      </c>
      <c r="B354" s="13" t="s">
        <v>12</v>
      </c>
      <c r="C354" s="13"/>
      <c r="D354" s="16" t="s">
        <v>200</v>
      </c>
      <c r="E354" s="16" t="s">
        <v>201</v>
      </c>
      <c r="F354" s="16"/>
      <c r="G354" s="16" t="s">
        <v>188</v>
      </c>
      <c r="H354" s="16"/>
      <c r="I354" s="16"/>
      <c r="J354" s="17">
        <v>100</v>
      </c>
      <c r="K354" s="16"/>
      <c r="L354" s="9">
        <v>0.5</v>
      </c>
    </row>
    <row r="355" spans="1:12">
      <c r="A355" s="13" t="s">
        <v>6</v>
      </c>
      <c r="B355" s="13" t="s">
        <v>13</v>
      </c>
      <c r="C355" s="13"/>
      <c r="D355" s="16" t="s">
        <v>200</v>
      </c>
      <c r="E355" s="16" t="s">
        <v>201</v>
      </c>
      <c r="F355" s="16"/>
      <c r="G355" s="16" t="s">
        <v>188</v>
      </c>
      <c r="H355" s="16"/>
      <c r="I355" s="16"/>
      <c r="J355" s="17">
        <v>100</v>
      </c>
      <c r="K355" s="16"/>
      <c r="L355" s="9">
        <v>0.5</v>
      </c>
    </row>
    <row r="356" spans="1:12">
      <c r="A356" s="13" t="s">
        <v>6</v>
      </c>
      <c r="B356" s="13" t="s">
        <v>14</v>
      </c>
      <c r="C356" s="13"/>
      <c r="D356" s="16" t="s">
        <v>200</v>
      </c>
      <c r="E356" s="16" t="s">
        <v>201</v>
      </c>
      <c r="F356" s="16"/>
      <c r="G356" s="16" t="s">
        <v>188</v>
      </c>
      <c r="H356" s="16"/>
      <c r="I356" s="16"/>
      <c r="J356" s="17">
        <v>100</v>
      </c>
      <c r="K356" s="16"/>
      <c r="L356" s="9">
        <v>0.5</v>
      </c>
    </row>
    <row r="357" spans="1:12">
      <c r="A357" s="13" t="s">
        <v>6</v>
      </c>
      <c r="B357" s="13" t="s">
        <v>15</v>
      </c>
      <c r="C357" s="13"/>
      <c r="D357" s="16" t="s">
        <v>200</v>
      </c>
      <c r="E357" s="16" t="s">
        <v>201</v>
      </c>
      <c r="F357" s="16"/>
      <c r="G357" s="16" t="s">
        <v>188</v>
      </c>
      <c r="H357" s="16"/>
      <c r="I357" s="16"/>
      <c r="J357" s="17">
        <v>0</v>
      </c>
      <c r="K357" s="16"/>
      <c r="L357" s="9">
        <v>0</v>
      </c>
    </row>
    <row r="358" spans="1:12">
      <c r="A358" s="13" t="s">
        <v>6</v>
      </c>
      <c r="B358" s="13" t="s">
        <v>16</v>
      </c>
      <c r="C358" s="13"/>
      <c r="D358" s="16" t="s">
        <v>200</v>
      </c>
      <c r="E358" s="16" t="s">
        <v>201</v>
      </c>
      <c r="F358" s="16"/>
      <c r="G358" s="16" t="s">
        <v>188</v>
      </c>
      <c r="H358" s="16"/>
      <c r="I358" s="16"/>
      <c r="J358" s="17">
        <v>100</v>
      </c>
      <c r="K358" s="16"/>
      <c r="L358" s="9">
        <v>0.5</v>
      </c>
    </row>
    <row r="359" spans="1:12">
      <c r="A359" s="13" t="s">
        <v>6</v>
      </c>
      <c r="B359" s="42" t="s">
        <v>17</v>
      </c>
      <c r="C359" s="13"/>
      <c r="D359" s="16" t="s">
        <v>200</v>
      </c>
      <c r="E359" s="16" t="s">
        <v>201</v>
      </c>
      <c r="F359" s="16"/>
      <c r="G359" s="16" t="s">
        <v>188</v>
      </c>
      <c r="H359" s="16"/>
      <c r="I359" s="16"/>
      <c r="J359" s="17">
        <v>100</v>
      </c>
      <c r="K359" s="16"/>
      <c r="L359" s="9">
        <v>0.5</v>
      </c>
    </row>
    <row r="360" spans="1:12">
      <c r="A360" s="13" t="s">
        <v>6</v>
      </c>
      <c r="B360" s="13" t="s">
        <v>18</v>
      </c>
      <c r="C360" s="13"/>
      <c r="D360" s="16" t="s">
        <v>200</v>
      </c>
      <c r="E360" s="16" t="s">
        <v>201</v>
      </c>
      <c r="F360" s="16"/>
      <c r="G360" s="16" t="s">
        <v>188</v>
      </c>
      <c r="H360" s="16"/>
      <c r="I360" s="16"/>
      <c r="J360" s="17">
        <v>100</v>
      </c>
      <c r="K360" s="16"/>
      <c r="L360" s="9">
        <v>0.5</v>
      </c>
    </row>
    <row r="361" spans="1:12">
      <c r="A361" s="13" t="s">
        <v>6</v>
      </c>
      <c r="B361" s="13" t="s">
        <v>19</v>
      </c>
      <c r="C361" s="13"/>
      <c r="D361" s="16" t="s">
        <v>200</v>
      </c>
      <c r="E361" s="16" t="s">
        <v>201</v>
      </c>
      <c r="F361" s="16"/>
      <c r="G361" s="16" t="s">
        <v>188</v>
      </c>
      <c r="H361" s="16"/>
      <c r="I361" s="16"/>
      <c r="J361" s="17">
        <v>100</v>
      </c>
      <c r="K361" s="16"/>
      <c r="L361" s="9">
        <v>0.5</v>
      </c>
    </row>
    <row r="362" spans="1:12">
      <c r="A362" s="13" t="s">
        <v>6</v>
      </c>
      <c r="B362" s="13" t="s">
        <v>20</v>
      </c>
      <c r="C362" s="13"/>
      <c r="D362" s="16" t="s">
        <v>200</v>
      </c>
      <c r="E362" s="16" t="s">
        <v>201</v>
      </c>
      <c r="F362" s="16"/>
      <c r="G362" s="16" t="s">
        <v>188</v>
      </c>
      <c r="H362" s="16"/>
      <c r="I362" s="16"/>
      <c r="J362" s="17">
        <v>100</v>
      </c>
      <c r="K362" s="16"/>
      <c r="L362" s="9">
        <v>0.5</v>
      </c>
    </row>
    <row r="363" spans="1:12">
      <c r="A363" s="13" t="s">
        <v>6</v>
      </c>
      <c r="B363" s="13" t="s">
        <v>21</v>
      </c>
      <c r="C363" s="13"/>
      <c r="D363" s="16" t="s">
        <v>200</v>
      </c>
      <c r="E363" s="16" t="s">
        <v>201</v>
      </c>
      <c r="F363" s="16"/>
      <c r="G363" s="16" t="s">
        <v>188</v>
      </c>
      <c r="H363" s="16"/>
      <c r="I363" s="16"/>
      <c r="J363" s="17">
        <v>100</v>
      </c>
      <c r="K363" s="16"/>
      <c r="L363" s="9">
        <v>0.5</v>
      </c>
    </row>
    <row r="364" spans="1:12">
      <c r="A364" s="13" t="s">
        <v>6</v>
      </c>
      <c r="B364" s="13" t="s">
        <v>22</v>
      </c>
      <c r="C364" s="13"/>
      <c r="D364" s="16" t="s">
        <v>200</v>
      </c>
      <c r="E364" s="16" t="s">
        <v>201</v>
      </c>
      <c r="F364" s="16"/>
      <c r="G364" s="16" t="s">
        <v>188</v>
      </c>
      <c r="H364" s="16"/>
      <c r="I364" s="16"/>
      <c r="J364" s="17">
        <v>0</v>
      </c>
      <c r="K364" s="16"/>
      <c r="L364" s="9">
        <v>0</v>
      </c>
    </row>
    <row r="365" spans="1:12">
      <c r="A365" s="13" t="s">
        <v>6</v>
      </c>
      <c r="B365" s="13" t="s">
        <v>23</v>
      </c>
      <c r="C365" s="13"/>
      <c r="D365" s="16" t="s">
        <v>200</v>
      </c>
      <c r="E365" s="16" t="s">
        <v>201</v>
      </c>
      <c r="F365" s="16"/>
      <c r="G365" s="16" t="s">
        <v>188</v>
      </c>
      <c r="H365" s="16"/>
      <c r="I365" s="16"/>
      <c r="J365" s="17">
        <v>100</v>
      </c>
      <c r="K365" s="16"/>
      <c r="L365" s="9">
        <v>0.5</v>
      </c>
    </row>
    <row r="366" spans="1:12">
      <c r="A366" s="13" t="s">
        <v>6</v>
      </c>
      <c r="B366" s="13" t="s">
        <v>24</v>
      </c>
      <c r="C366" s="13"/>
      <c r="D366" s="16" t="s">
        <v>200</v>
      </c>
      <c r="E366" s="16" t="s">
        <v>201</v>
      </c>
      <c r="F366" s="16"/>
      <c r="G366" s="16" t="s">
        <v>188</v>
      </c>
      <c r="H366" s="16"/>
      <c r="I366" s="16"/>
      <c r="J366" s="17">
        <v>100</v>
      </c>
      <c r="K366" s="16"/>
      <c r="L366" s="9">
        <v>0.5</v>
      </c>
    </row>
    <row r="367" spans="1:12">
      <c r="A367" s="13" t="s">
        <v>6</v>
      </c>
      <c r="B367" s="13" t="s">
        <v>25</v>
      </c>
      <c r="C367" s="13"/>
      <c r="D367" s="16" t="s">
        <v>200</v>
      </c>
      <c r="E367" s="16" t="s">
        <v>201</v>
      </c>
      <c r="F367" s="16"/>
      <c r="G367" s="16" t="s">
        <v>188</v>
      </c>
      <c r="H367" s="16"/>
      <c r="I367" s="16"/>
      <c r="J367" s="17">
        <v>60</v>
      </c>
      <c r="K367" s="16"/>
      <c r="L367" s="9">
        <v>0.125</v>
      </c>
    </row>
    <row r="368" spans="1:12">
      <c r="A368" s="13" t="s">
        <v>6</v>
      </c>
      <c r="B368" s="13" t="s">
        <v>26</v>
      </c>
      <c r="C368" s="13"/>
      <c r="D368" s="16" t="s">
        <v>200</v>
      </c>
      <c r="E368" s="16" t="s">
        <v>201</v>
      </c>
      <c r="F368" s="16"/>
      <c r="G368" s="16" t="s">
        <v>188</v>
      </c>
      <c r="H368" s="16"/>
      <c r="I368" s="16"/>
      <c r="J368" s="17">
        <v>100</v>
      </c>
      <c r="K368" s="16"/>
      <c r="L368" s="9">
        <v>0.5</v>
      </c>
    </row>
    <row r="369" spans="1:12">
      <c r="A369" s="13" t="s">
        <v>6</v>
      </c>
      <c r="B369" s="13" t="s">
        <v>27</v>
      </c>
      <c r="C369" s="13"/>
      <c r="D369" s="16" t="s">
        <v>200</v>
      </c>
      <c r="E369" s="16" t="s">
        <v>201</v>
      </c>
      <c r="F369" s="16"/>
      <c r="G369" s="16" t="s">
        <v>188</v>
      </c>
      <c r="H369" s="16"/>
      <c r="I369" s="16"/>
      <c r="J369" s="17">
        <v>100</v>
      </c>
      <c r="K369" s="16"/>
      <c r="L369" s="9">
        <v>0.5</v>
      </c>
    </row>
    <row r="370" spans="1:12">
      <c r="A370" s="13" t="s">
        <v>6</v>
      </c>
      <c r="B370" s="13" t="s">
        <v>28</v>
      </c>
      <c r="C370" s="13"/>
      <c r="D370" s="16" t="s">
        <v>200</v>
      </c>
      <c r="E370" s="16" t="s">
        <v>201</v>
      </c>
      <c r="F370" s="16"/>
      <c r="G370" s="16" t="s">
        <v>188</v>
      </c>
      <c r="H370" s="16"/>
      <c r="I370" s="16"/>
      <c r="J370" s="17">
        <v>100</v>
      </c>
      <c r="K370" s="16"/>
      <c r="L370" s="9">
        <v>0.5</v>
      </c>
    </row>
    <row r="371" spans="1:12">
      <c r="A371" s="13" t="s">
        <v>6</v>
      </c>
      <c r="B371" s="13" t="s">
        <v>29</v>
      </c>
      <c r="C371" s="13"/>
      <c r="D371" s="16" t="s">
        <v>200</v>
      </c>
      <c r="E371" s="16" t="s">
        <v>201</v>
      </c>
      <c r="F371" s="16"/>
      <c r="G371" s="16" t="s">
        <v>188</v>
      </c>
      <c r="H371" s="16"/>
      <c r="I371" s="16"/>
      <c r="J371" s="17">
        <v>0</v>
      </c>
      <c r="K371" s="16"/>
      <c r="L371" s="9">
        <v>0</v>
      </c>
    </row>
    <row r="372" spans="1:12">
      <c r="A372" s="13" t="s">
        <v>6</v>
      </c>
      <c r="B372" s="13" t="s">
        <v>30</v>
      </c>
      <c r="C372" s="13"/>
      <c r="D372" s="16" t="s">
        <v>200</v>
      </c>
      <c r="E372" s="16" t="s">
        <v>201</v>
      </c>
      <c r="F372" s="16"/>
      <c r="G372" s="16" t="s">
        <v>188</v>
      </c>
      <c r="H372" s="16"/>
      <c r="I372" s="16"/>
      <c r="J372" s="17">
        <v>100</v>
      </c>
      <c r="K372" s="16"/>
      <c r="L372" s="9">
        <v>0.5</v>
      </c>
    </row>
    <row r="373" spans="1:12">
      <c r="A373" s="13" t="s">
        <v>6</v>
      </c>
      <c r="B373" s="13" t="s">
        <v>31</v>
      </c>
      <c r="C373" s="13"/>
      <c r="D373" s="16" t="s">
        <v>200</v>
      </c>
      <c r="E373" s="16" t="s">
        <v>201</v>
      </c>
      <c r="F373" s="16"/>
      <c r="G373" s="16" t="s">
        <v>188</v>
      </c>
      <c r="H373" s="16"/>
      <c r="I373" s="16"/>
      <c r="J373" s="17">
        <v>100</v>
      </c>
      <c r="K373" s="16"/>
      <c r="L373" s="9">
        <v>0.5</v>
      </c>
    </row>
    <row r="374" spans="1:12">
      <c r="A374" s="13" t="s">
        <v>6</v>
      </c>
      <c r="B374" s="13" t="s">
        <v>32</v>
      </c>
      <c r="C374" s="13"/>
      <c r="D374" s="16" t="s">
        <v>200</v>
      </c>
      <c r="E374" s="16" t="s">
        <v>201</v>
      </c>
      <c r="F374" s="16"/>
      <c r="G374" s="16" t="s">
        <v>188</v>
      </c>
      <c r="H374" s="16"/>
      <c r="I374" s="16"/>
      <c r="J374" s="17">
        <v>100</v>
      </c>
      <c r="K374" s="16"/>
      <c r="L374" s="9">
        <v>0.5</v>
      </c>
    </row>
    <row r="375" spans="1:12">
      <c r="A375" s="13" t="s">
        <v>6</v>
      </c>
      <c r="B375" s="13" t="s">
        <v>33</v>
      </c>
      <c r="C375" s="13"/>
      <c r="D375" s="16" t="s">
        <v>200</v>
      </c>
      <c r="E375" s="16" t="s">
        <v>201</v>
      </c>
      <c r="F375" s="16"/>
      <c r="G375" s="16" t="s">
        <v>188</v>
      </c>
      <c r="H375" s="16"/>
      <c r="I375" s="16"/>
      <c r="J375" s="17">
        <v>0</v>
      </c>
      <c r="K375" s="16"/>
      <c r="L375" s="9">
        <v>0</v>
      </c>
    </row>
    <row r="376" spans="1:12">
      <c r="A376" s="13" t="s">
        <v>6</v>
      </c>
      <c r="B376" s="13" t="s">
        <v>34</v>
      </c>
      <c r="C376" s="13"/>
      <c r="D376" s="16" t="s">
        <v>200</v>
      </c>
      <c r="E376" s="16" t="s">
        <v>201</v>
      </c>
      <c r="F376" s="16"/>
      <c r="G376" s="16" t="s">
        <v>188</v>
      </c>
      <c r="H376" s="16"/>
      <c r="I376" s="16"/>
      <c r="J376" s="17">
        <v>100</v>
      </c>
      <c r="K376" s="16"/>
      <c r="L376" s="9">
        <v>0.5</v>
      </c>
    </row>
    <row r="377" spans="1:12">
      <c r="A377" s="13" t="s">
        <v>6</v>
      </c>
      <c r="B377" s="13" t="s">
        <v>35</v>
      </c>
      <c r="C377" s="13"/>
      <c r="D377" s="16" t="s">
        <v>200</v>
      </c>
      <c r="E377" s="16" t="s">
        <v>201</v>
      </c>
      <c r="F377" s="16"/>
      <c r="G377" s="16" t="s">
        <v>188</v>
      </c>
      <c r="H377" s="16"/>
      <c r="I377" s="16"/>
      <c r="J377" s="17">
        <v>100</v>
      </c>
      <c r="K377" s="16"/>
      <c r="L377" s="9">
        <v>0.5</v>
      </c>
    </row>
    <row r="378" spans="1:12">
      <c r="A378" s="13" t="s">
        <v>6</v>
      </c>
      <c r="B378" s="13" t="s">
        <v>36</v>
      </c>
      <c r="C378" s="13"/>
      <c r="D378" s="16" t="s">
        <v>200</v>
      </c>
      <c r="E378" s="16" t="s">
        <v>201</v>
      </c>
      <c r="F378" s="16"/>
      <c r="G378" s="16" t="s">
        <v>188</v>
      </c>
      <c r="H378" s="16"/>
      <c r="I378" s="16"/>
      <c r="J378" s="17">
        <v>0</v>
      </c>
      <c r="K378" s="16"/>
      <c r="L378" s="9">
        <v>0</v>
      </c>
    </row>
    <row r="379" spans="1:12">
      <c r="A379" s="13" t="s">
        <v>6</v>
      </c>
      <c r="B379" s="13" t="s">
        <v>37</v>
      </c>
      <c r="C379" s="13"/>
      <c r="D379" s="16" t="s">
        <v>200</v>
      </c>
      <c r="E379" s="16" t="s">
        <v>201</v>
      </c>
      <c r="F379" s="16"/>
      <c r="G379" s="16" t="s">
        <v>188</v>
      </c>
      <c r="H379" s="16"/>
      <c r="I379" s="16"/>
      <c r="J379" s="17">
        <v>100</v>
      </c>
      <c r="K379" s="16"/>
      <c r="L379" s="9">
        <v>0.5</v>
      </c>
    </row>
    <row r="380" spans="1:12">
      <c r="A380" s="13" t="s">
        <v>6</v>
      </c>
      <c r="B380" s="13" t="s">
        <v>38</v>
      </c>
      <c r="C380" s="13"/>
      <c r="D380" s="16" t="s">
        <v>200</v>
      </c>
      <c r="E380" s="16" t="s">
        <v>201</v>
      </c>
      <c r="F380" s="16"/>
      <c r="G380" s="16" t="s">
        <v>188</v>
      </c>
      <c r="H380" s="16"/>
      <c r="I380" s="16"/>
      <c r="J380" s="17">
        <v>100</v>
      </c>
      <c r="K380" s="16"/>
      <c r="L380" s="9">
        <v>0.5</v>
      </c>
    </row>
    <row r="381" spans="1:12">
      <c r="A381" s="13" t="s">
        <v>6</v>
      </c>
      <c r="B381" s="13" t="s">
        <v>39</v>
      </c>
      <c r="C381" s="13"/>
      <c r="D381" s="16" t="s">
        <v>200</v>
      </c>
      <c r="E381" s="16" t="s">
        <v>201</v>
      </c>
      <c r="F381" s="16"/>
      <c r="G381" s="16" t="s">
        <v>188</v>
      </c>
      <c r="H381" s="16"/>
      <c r="I381" s="16"/>
      <c r="J381" s="17">
        <v>100</v>
      </c>
      <c r="K381" s="16"/>
      <c r="L381" s="9">
        <v>0.5</v>
      </c>
    </row>
    <row r="382" spans="1:12">
      <c r="A382" s="13" t="s">
        <v>6</v>
      </c>
      <c r="B382" s="13" t="s">
        <v>40</v>
      </c>
      <c r="C382" s="13"/>
      <c r="D382" s="16" t="s">
        <v>200</v>
      </c>
      <c r="E382" s="16" t="s">
        <v>201</v>
      </c>
      <c r="F382" s="16"/>
      <c r="G382" s="16" t="s">
        <v>188</v>
      </c>
      <c r="H382" s="16"/>
      <c r="I382" s="16"/>
      <c r="J382" s="17">
        <v>100</v>
      </c>
      <c r="K382" s="16"/>
      <c r="L382" s="9">
        <v>0.5</v>
      </c>
    </row>
    <row r="383" spans="1:12">
      <c r="A383" s="13" t="s">
        <v>6</v>
      </c>
      <c r="B383" s="13" t="s">
        <v>41</v>
      </c>
      <c r="C383" s="13"/>
      <c r="D383" s="16" t="s">
        <v>200</v>
      </c>
      <c r="E383" s="16" t="s">
        <v>201</v>
      </c>
      <c r="F383" s="16"/>
      <c r="G383" s="16" t="s">
        <v>188</v>
      </c>
      <c r="H383" s="16"/>
      <c r="I383" s="16"/>
      <c r="J383" s="17">
        <v>100</v>
      </c>
      <c r="K383" s="16"/>
      <c r="L383" s="9">
        <v>0.5</v>
      </c>
    </row>
    <row r="384" spans="1:12">
      <c r="A384" s="13" t="s">
        <v>6</v>
      </c>
      <c r="B384" s="13" t="s">
        <v>42</v>
      </c>
      <c r="C384" s="13"/>
      <c r="D384" s="16" t="s">
        <v>200</v>
      </c>
      <c r="E384" s="16" t="s">
        <v>201</v>
      </c>
      <c r="F384" s="16"/>
      <c r="G384" s="16" t="s">
        <v>188</v>
      </c>
      <c r="H384" s="16"/>
      <c r="I384" s="16"/>
      <c r="J384" s="17">
        <v>100</v>
      </c>
      <c r="K384" s="16"/>
      <c r="L384" s="9">
        <v>0.5</v>
      </c>
    </row>
    <row r="385" spans="1:12">
      <c r="A385" s="13" t="s">
        <v>6</v>
      </c>
      <c r="B385" s="13" t="s">
        <v>43</v>
      </c>
      <c r="C385" s="13"/>
      <c r="D385" s="16" t="s">
        <v>200</v>
      </c>
      <c r="E385" s="16" t="s">
        <v>201</v>
      </c>
      <c r="F385" s="16"/>
      <c r="G385" s="16" t="s">
        <v>188</v>
      </c>
      <c r="H385" s="16"/>
      <c r="I385" s="16"/>
      <c r="J385" s="17">
        <v>100</v>
      </c>
      <c r="K385" s="16"/>
      <c r="L385" s="9">
        <v>0.5</v>
      </c>
    </row>
    <row r="386" spans="1:12">
      <c r="A386" s="13" t="s">
        <v>6</v>
      </c>
      <c r="B386" s="13" t="s">
        <v>44</v>
      </c>
      <c r="C386" s="13"/>
      <c r="D386" s="16" t="s">
        <v>200</v>
      </c>
      <c r="E386" s="16" t="s">
        <v>201</v>
      </c>
      <c r="F386" s="16"/>
      <c r="G386" s="16" t="s">
        <v>188</v>
      </c>
      <c r="H386" s="16"/>
      <c r="I386" s="16"/>
      <c r="J386" s="17">
        <v>100</v>
      </c>
      <c r="K386" s="16"/>
      <c r="L386" s="9">
        <v>0.5</v>
      </c>
    </row>
    <row r="387" spans="1:12">
      <c r="A387" s="13" t="s">
        <v>6</v>
      </c>
      <c r="B387" s="13" t="s">
        <v>45</v>
      </c>
      <c r="C387" s="13"/>
      <c r="D387" s="16" t="s">
        <v>200</v>
      </c>
      <c r="E387" s="16" t="s">
        <v>201</v>
      </c>
      <c r="F387" s="16"/>
      <c r="G387" s="16" t="s">
        <v>188</v>
      </c>
      <c r="H387" s="16"/>
      <c r="I387" s="16"/>
      <c r="J387" s="17">
        <v>100</v>
      </c>
      <c r="K387" s="16"/>
      <c r="L387" s="9">
        <v>0.5</v>
      </c>
    </row>
    <row r="388" spans="1:12">
      <c r="A388" s="13" t="s">
        <v>6</v>
      </c>
      <c r="B388" s="13" t="s">
        <v>46</v>
      </c>
      <c r="C388" s="13"/>
      <c r="D388" s="16" t="s">
        <v>200</v>
      </c>
      <c r="E388" s="16" t="s">
        <v>201</v>
      </c>
      <c r="F388" s="16"/>
      <c r="G388" s="16" t="s">
        <v>188</v>
      </c>
      <c r="H388" s="16"/>
      <c r="I388" s="16"/>
      <c r="J388" s="17">
        <v>100</v>
      </c>
      <c r="K388" s="16"/>
      <c r="L388" s="9">
        <v>0.5</v>
      </c>
    </row>
    <row r="389" spans="1:12">
      <c r="A389" s="13" t="s">
        <v>6</v>
      </c>
      <c r="B389" s="13" t="s">
        <v>47</v>
      </c>
      <c r="C389" s="13"/>
      <c r="D389" s="16" t="s">
        <v>200</v>
      </c>
      <c r="E389" s="16" t="s">
        <v>201</v>
      </c>
      <c r="F389" s="16"/>
      <c r="G389" s="16" t="s">
        <v>188</v>
      </c>
      <c r="H389" s="16"/>
      <c r="I389" s="16"/>
      <c r="J389" s="17">
        <v>60.1333333333333</v>
      </c>
      <c r="K389" s="16"/>
      <c r="L389" s="9">
        <v>0.125833333333333</v>
      </c>
    </row>
    <row r="390" spans="1:12">
      <c r="A390" s="13" t="s">
        <v>6</v>
      </c>
      <c r="B390" s="13" t="s">
        <v>48</v>
      </c>
      <c r="C390" s="13"/>
      <c r="D390" s="16" t="s">
        <v>200</v>
      </c>
      <c r="E390" s="16" t="s">
        <v>201</v>
      </c>
      <c r="F390" s="16"/>
      <c r="G390" s="16" t="s">
        <v>188</v>
      </c>
      <c r="H390" s="16"/>
      <c r="I390" s="16"/>
      <c r="J390" s="17">
        <v>100</v>
      </c>
      <c r="K390" s="16"/>
      <c r="L390" s="9">
        <v>0.5</v>
      </c>
    </row>
    <row r="391" spans="1:12">
      <c r="A391" s="13" t="s">
        <v>6</v>
      </c>
      <c r="B391" s="13" t="s">
        <v>49</v>
      </c>
      <c r="C391" s="13"/>
      <c r="D391" s="16" t="s">
        <v>200</v>
      </c>
      <c r="E391" s="16" t="s">
        <v>201</v>
      </c>
      <c r="F391" s="16"/>
      <c r="G391" s="16" t="s">
        <v>188</v>
      </c>
      <c r="H391" s="16"/>
      <c r="I391" s="16"/>
      <c r="J391" s="17">
        <v>80.5</v>
      </c>
      <c r="K391" s="16"/>
      <c r="L391" s="9">
        <v>0.253125</v>
      </c>
    </row>
    <row r="392" spans="1:12">
      <c r="A392" s="13" t="s">
        <v>50</v>
      </c>
      <c r="B392" s="13" t="s">
        <v>51</v>
      </c>
      <c r="C392" s="13"/>
      <c r="D392" s="16" t="s">
        <v>200</v>
      </c>
      <c r="E392" s="16" t="s">
        <v>201</v>
      </c>
      <c r="F392" s="16"/>
      <c r="G392" s="16" t="s">
        <v>188</v>
      </c>
      <c r="H392" s="16"/>
      <c r="I392" s="16"/>
      <c r="J392" s="17">
        <v>100</v>
      </c>
      <c r="K392" s="16"/>
      <c r="L392" s="9">
        <v>0.5</v>
      </c>
    </row>
    <row r="393" spans="1:12">
      <c r="A393" s="13" t="s">
        <v>50</v>
      </c>
      <c r="B393" s="13" t="s">
        <v>52</v>
      </c>
      <c r="C393" s="13"/>
      <c r="D393" s="16" t="s">
        <v>200</v>
      </c>
      <c r="E393" s="16" t="s">
        <v>201</v>
      </c>
      <c r="F393" s="16"/>
      <c r="G393" s="16" t="s">
        <v>188</v>
      </c>
      <c r="H393" s="16"/>
      <c r="I393" s="16"/>
      <c r="J393" s="17">
        <v>100</v>
      </c>
      <c r="K393" s="16"/>
      <c r="L393" s="9">
        <v>0.5</v>
      </c>
    </row>
    <row r="394" spans="1:12">
      <c r="A394" s="13" t="s">
        <v>50</v>
      </c>
      <c r="B394" s="13" t="s">
        <v>53</v>
      </c>
      <c r="C394" s="13"/>
      <c r="D394" s="16" t="s">
        <v>200</v>
      </c>
      <c r="E394" s="16" t="s">
        <v>201</v>
      </c>
      <c r="F394" s="16"/>
      <c r="G394" s="16" t="s">
        <v>188</v>
      </c>
      <c r="H394" s="16"/>
      <c r="I394" s="16"/>
      <c r="J394" s="17">
        <v>100</v>
      </c>
      <c r="K394" s="16"/>
      <c r="L394" s="9">
        <v>0.5</v>
      </c>
    </row>
    <row r="395" spans="1:12">
      <c r="A395" s="13" t="s">
        <v>50</v>
      </c>
      <c r="B395" s="13" t="s">
        <v>54</v>
      </c>
      <c r="C395" s="13"/>
      <c r="D395" s="16" t="s">
        <v>200</v>
      </c>
      <c r="E395" s="16" t="s">
        <v>201</v>
      </c>
      <c r="F395" s="16"/>
      <c r="G395" s="16" t="s">
        <v>188</v>
      </c>
      <c r="H395" s="16"/>
      <c r="I395" s="16"/>
      <c r="J395" s="17">
        <v>100</v>
      </c>
      <c r="K395" s="16"/>
      <c r="L395" s="9">
        <v>0.5</v>
      </c>
    </row>
    <row r="396" spans="1:12">
      <c r="A396" s="13" t="s">
        <v>50</v>
      </c>
      <c r="B396" s="13" t="s">
        <v>55</v>
      </c>
      <c r="C396" s="13"/>
      <c r="D396" s="16" t="s">
        <v>200</v>
      </c>
      <c r="E396" s="16" t="s">
        <v>201</v>
      </c>
      <c r="F396" s="16"/>
      <c r="G396" s="16" t="s">
        <v>188</v>
      </c>
      <c r="H396" s="16"/>
      <c r="I396" s="16"/>
      <c r="J396" s="17">
        <v>100</v>
      </c>
      <c r="K396" s="16"/>
      <c r="L396" s="9">
        <v>0.5</v>
      </c>
    </row>
    <row r="397" spans="1:12">
      <c r="A397" s="13" t="s">
        <v>50</v>
      </c>
      <c r="B397" s="13" t="s">
        <v>56</v>
      </c>
      <c r="C397" s="13"/>
      <c r="D397" s="16" t="s">
        <v>200</v>
      </c>
      <c r="E397" s="16" t="s">
        <v>201</v>
      </c>
      <c r="F397" s="16"/>
      <c r="G397" s="16" t="s">
        <v>188</v>
      </c>
      <c r="H397" s="16"/>
      <c r="I397" s="16"/>
      <c r="J397" s="17">
        <v>100</v>
      </c>
      <c r="K397" s="16"/>
      <c r="L397" s="9">
        <v>0.5</v>
      </c>
    </row>
    <row r="398" spans="1:12">
      <c r="A398" s="13" t="s">
        <v>50</v>
      </c>
      <c r="B398" s="13" t="s">
        <v>57</v>
      </c>
      <c r="C398" s="13"/>
      <c r="D398" s="16" t="s">
        <v>200</v>
      </c>
      <c r="E398" s="16" t="s">
        <v>201</v>
      </c>
      <c r="F398" s="16"/>
      <c r="G398" s="16" t="s">
        <v>188</v>
      </c>
      <c r="H398" s="16"/>
      <c r="I398" s="16"/>
      <c r="J398" s="17">
        <v>100</v>
      </c>
      <c r="K398" s="16"/>
      <c r="L398" s="9">
        <v>0.5</v>
      </c>
    </row>
    <row r="399" spans="1:12">
      <c r="A399" s="13" t="s">
        <v>50</v>
      </c>
      <c r="B399" s="13" t="s">
        <v>58</v>
      </c>
      <c r="C399" s="13"/>
      <c r="D399" s="16" t="s">
        <v>200</v>
      </c>
      <c r="E399" s="16" t="s">
        <v>201</v>
      </c>
      <c r="F399" s="16"/>
      <c r="G399" s="16" t="s">
        <v>188</v>
      </c>
      <c r="H399" s="16"/>
      <c r="I399" s="16"/>
      <c r="J399" s="17">
        <v>100</v>
      </c>
      <c r="K399" s="16"/>
      <c r="L399" s="9">
        <v>0.5</v>
      </c>
    </row>
    <row r="400" spans="1:12">
      <c r="A400" s="13" t="s">
        <v>50</v>
      </c>
      <c r="B400" s="13" t="s">
        <v>59</v>
      </c>
      <c r="C400" s="13"/>
      <c r="D400" s="16" t="s">
        <v>200</v>
      </c>
      <c r="E400" s="16" t="s">
        <v>201</v>
      </c>
      <c r="F400" s="16"/>
      <c r="G400" s="16" t="s">
        <v>188</v>
      </c>
      <c r="H400" s="16"/>
      <c r="I400" s="16"/>
      <c r="J400" s="17">
        <v>0</v>
      </c>
      <c r="K400" s="16"/>
      <c r="L400" s="9">
        <v>0</v>
      </c>
    </row>
    <row r="401" spans="1:12">
      <c r="A401" s="13" t="s">
        <v>50</v>
      </c>
      <c r="B401" s="13" t="s">
        <v>60</v>
      </c>
      <c r="C401" s="13"/>
      <c r="D401" s="16" t="s">
        <v>200</v>
      </c>
      <c r="E401" s="16" t="s">
        <v>201</v>
      </c>
      <c r="F401" s="16"/>
      <c r="G401" s="16" t="s">
        <v>188</v>
      </c>
      <c r="H401" s="16"/>
      <c r="I401" s="16"/>
      <c r="J401" s="17">
        <v>100</v>
      </c>
      <c r="K401" s="16"/>
      <c r="L401" s="9">
        <v>0.5</v>
      </c>
    </row>
    <row r="402" spans="1:12">
      <c r="A402" s="13" t="s">
        <v>50</v>
      </c>
      <c r="B402" s="13" t="s">
        <v>61</v>
      </c>
      <c r="C402" s="13"/>
      <c r="D402" s="16" t="s">
        <v>200</v>
      </c>
      <c r="E402" s="16" t="s">
        <v>201</v>
      </c>
      <c r="F402" s="16"/>
      <c r="G402" s="16" t="s">
        <v>188</v>
      </c>
      <c r="H402" s="16"/>
      <c r="I402" s="16"/>
      <c r="J402" s="17">
        <v>100</v>
      </c>
      <c r="K402" s="16"/>
      <c r="L402" s="9">
        <v>0.5</v>
      </c>
    </row>
    <row r="403" spans="1:12">
      <c r="A403" s="13" t="s">
        <v>50</v>
      </c>
      <c r="B403" s="13" t="s">
        <v>62</v>
      </c>
      <c r="C403" s="13"/>
      <c r="D403" s="16" t="s">
        <v>200</v>
      </c>
      <c r="E403" s="16" t="s">
        <v>201</v>
      </c>
      <c r="F403" s="16"/>
      <c r="G403" s="16" t="s">
        <v>188</v>
      </c>
      <c r="H403" s="16"/>
      <c r="I403" s="16"/>
      <c r="J403" s="17">
        <v>100</v>
      </c>
      <c r="K403" s="16"/>
      <c r="L403" s="9">
        <v>0.5</v>
      </c>
    </row>
    <row r="404" spans="1:12">
      <c r="A404" s="13" t="s">
        <v>50</v>
      </c>
      <c r="B404" s="13" t="s">
        <v>63</v>
      </c>
      <c r="C404" s="13"/>
      <c r="D404" s="16" t="s">
        <v>200</v>
      </c>
      <c r="E404" s="16" t="s">
        <v>201</v>
      </c>
      <c r="F404" s="16"/>
      <c r="G404" s="16" t="s">
        <v>188</v>
      </c>
      <c r="H404" s="16"/>
      <c r="I404" s="16"/>
      <c r="J404" s="17">
        <v>0</v>
      </c>
      <c r="K404" s="16"/>
      <c r="L404" s="9">
        <v>0</v>
      </c>
    </row>
    <row r="405" spans="1:12">
      <c r="A405" s="13" t="s">
        <v>50</v>
      </c>
      <c r="B405" s="13" t="s">
        <v>64</v>
      </c>
      <c r="C405" s="13"/>
      <c r="D405" s="16" t="s">
        <v>200</v>
      </c>
      <c r="E405" s="16" t="s">
        <v>201</v>
      </c>
      <c r="F405" s="16"/>
      <c r="G405" s="16" t="s">
        <v>188</v>
      </c>
      <c r="H405" s="16"/>
      <c r="I405" s="16"/>
      <c r="J405" s="17">
        <v>100</v>
      </c>
      <c r="K405" s="16"/>
      <c r="L405" s="9">
        <v>0.5</v>
      </c>
    </row>
    <row r="406" spans="1:12">
      <c r="A406" s="13" t="s">
        <v>50</v>
      </c>
      <c r="B406" s="13" t="s">
        <v>65</v>
      </c>
      <c r="C406" s="13"/>
      <c r="D406" s="16" t="s">
        <v>200</v>
      </c>
      <c r="E406" s="16" t="s">
        <v>201</v>
      </c>
      <c r="F406" s="16"/>
      <c r="G406" s="16" t="s">
        <v>188</v>
      </c>
      <c r="H406" s="16"/>
      <c r="I406" s="16"/>
      <c r="J406" s="17">
        <v>100</v>
      </c>
      <c r="K406" s="16"/>
      <c r="L406" s="9">
        <v>0.5</v>
      </c>
    </row>
    <row r="407" spans="1:12">
      <c r="A407" s="13" t="s">
        <v>50</v>
      </c>
      <c r="B407" s="13" t="s">
        <v>66</v>
      </c>
      <c r="C407" s="13"/>
      <c r="D407" s="16" t="s">
        <v>200</v>
      </c>
      <c r="E407" s="16" t="s">
        <v>201</v>
      </c>
      <c r="F407" s="16"/>
      <c r="G407" s="16" t="s">
        <v>188</v>
      </c>
      <c r="H407" s="16"/>
      <c r="I407" s="16"/>
      <c r="J407" s="17">
        <v>100</v>
      </c>
      <c r="K407" s="16"/>
      <c r="L407" s="9">
        <v>0.5</v>
      </c>
    </row>
    <row r="408" spans="1:12">
      <c r="A408" s="13" t="s">
        <v>50</v>
      </c>
      <c r="B408" s="13" t="s">
        <v>67</v>
      </c>
      <c r="C408" s="13"/>
      <c r="D408" s="16" t="s">
        <v>200</v>
      </c>
      <c r="E408" s="16" t="s">
        <v>201</v>
      </c>
      <c r="F408" s="16"/>
      <c r="G408" s="16" t="s">
        <v>188</v>
      </c>
      <c r="H408" s="16"/>
      <c r="I408" s="16"/>
      <c r="J408" s="17">
        <v>100</v>
      </c>
      <c r="K408" s="16"/>
      <c r="L408" s="9">
        <v>0.5</v>
      </c>
    </row>
    <row r="409" spans="1:12">
      <c r="A409" s="13" t="s">
        <v>50</v>
      </c>
      <c r="B409" s="13" t="s">
        <v>68</v>
      </c>
      <c r="C409" s="13"/>
      <c r="D409" s="16" t="s">
        <v>200</v>
      </c>
      <c r="E409" s="16" t="s">
        <v>201</v>
      </c>
      <c r="F409" s="16"/>
      <c r="G409" s="16" t="s">
        <v>188</v>
      </c>
      <c r="H409" s="16"/>
      <c r="I409" s="16"/>
      <c r="J409" s="17">
        <v>100</v>
      </c>
      <c r="K409" s="16"/>
      <c r="L409" s="9">
        <v>0.5</v>
      </c>
    </row>
    <row r="410" spans="1:12">
      <c r="A410" s="13" t="s">
        <v>50</v>
      </c>
      <c r="B410" s="13" t="s">
        <v>69</v>
      </c>
      <c r="C410" s="13"/>
      <c r="D410" s="16" t="s">
        <v>200</v>
      </c>
      <c r="E410" s="16" t="s">
        <v>201</v>
      </c>
      <c r="F410" s="16"/>
      <c r="G410" s="16" t="s">
        <v>188</v>
      </c>
      <c r="H410" s="16"/>
      <c r="I410" s="16"/>
      <c r="J410" s="17">
        <v>100</v>
      </c>
      <c r="K410" s="16"/>
      <c r="L410" s="9">
        <v>0.5</v>
      </c>
    </row>
    <row r="411" spans="1:12">
      <c r="A411" s="13" t="s">
        <v>50</v>
      </c>
      <c r="B411" s="13" t="s">
        <v>70</v>
      </c>
      <c r="C411" s="13"/>
      <c r="D411" s="16" t="s">
        <v>200</v>
      </c>
      <c r="E411" s="16" t="s">
        <v>201</v>
      </c>
      <c r="F411" s="16"/>
      <c r="G411" s="16" t="s">
        <v>188</v>
      </c>
      <c r="H411" s="16"/>
      <c r="I411" s="16"/>
      <c r="J411" s="17">
        <v>100</v>
      </c>
      <c r="K411" s="16"/>
      <c r="L411" s="9">
        <v>0.5</v>
      </c>
    </row>
    <row r="412" spans="1:12">
      <c r="A412" s="13" t="s">
        <v>50</v>
      </c>
      <c r="B412" s="13" t="s">
        <v>71</v>
      </c>
      <c r="C412" s="13"/>
      <c r="D412" s="16" t="s">
        <v>200</v>
      </c>
      <c r="E412" s="16" t="s">
        <v>201</v>
      </c>
      <c r="F412" s="16"/>
      <c r="G412" s="16" t="s">
        <v>188</v>
      </c>
      <c r="H412" s="16"/>
      <c r="I412" s="16"/>
      <c r="J412" s="17">
        <v>100</v>
      </c>
      <c r="K412" s="16"/>
      <c r="L412" s="9">
        <v>0.5</v>
      </c>
    </row>
    <row r="413" spans="1:12">
      <c r="A413" s="13" t="s">
        <v>50</v>
      </c>
      <c r="B413" s="13" t="s">
        <v>72</v>
      </c>
      <c r="C413" s="13"/>
      <c r="D413" s="16" t="s">
        <v>200</v>
      </c>
      <c r="E413" s="16" t="s">
        <v>201</v>
      </c>
      <c r="F413" s="16"/>
      <c r="G413" s="16" t="s">
        <v>188</v>
      </c>
      <c r="H413" s="16"/>
      <c r="I413" s="16"/>
      <c r="J413" s="17">
        <v>100</v>
      </c>
      <c r="K413" s="16"/>
      <c r="L413" s="9">
        <v>0.5</v>
      </c>
    </row>
    <row r="414" spans="1:12">
      <c r="A414" s="13" t="s">
        <v>50</v>
      </c>
      <c r="B414" s="13" t="s">
        <v>73</v>
      </c>
      <c r="C414" s="13"/>
      <c r="D414" s="16" t="s">
        <v>200</v>
      </c>
      <c r="E414" s="16" t="s">
        <v>201</v>
      </c>
      <c r="F414" s="16"/>
      <c r="G414" s="16" t="s">
        <v>188</v>
      </c>
      <c r="H414" s="16"/>
      <c r="I414" s="16"/>
      <c r="J414" s="17">
        <v>100</v>
      </c>
      <c r="K414" s="16"/>
      <c r="L414" s="9">
        <v>0.5</v>
      </c>
    </row>
    <row r="415" spans="1:12">
      <c r="A415" s="13" t="s">
        <v>50</v>
      </c>
      <c r="B415" s="13" t="s">
        <v>74</v>
      </c>
      <c r="C415" s="13"/>
      <c r="D415" s="16" t="s">
        <v>200</v>
      </c>
      <c r="E415" s="16" t="s">
        <v>201</v>
      </c>
      <c r="F415" s="16"/>
      <c r="G415" s="16" t="s">
        <v>188</v>
      </c>
      <c r="H415" s="16"/>
      <c r="I415" s="16"/>
      <c r="J415" s="17">
        <v>100</v>
      </c>
      <c r="K415" s="16"/>
      <c r="L415" s="9">
        <v>0.5</v>
      </c>
    </row>
    <row r="416" spans="1:12">
      <c r="A416" s="13" t="s">
        <v>50</v>
      </c>
      <c r="B416" s="13" t="s">
        <v>75</v>
      </c>
      <c r="C416" s="13"/>
      <c r="D416" s="16" t="s">
        <v>200</v>
      </c>
      <c r="E416" s="16" t="s">
        <v>201</v>
      </c>
      <c r="F416" s="16"/>
      <c r="G416" s="16" t="s">
        <v>188</v>
      </c>
      <c r="H416" s="16"/>
      <c r="I416" s="16"/>
      <c r="J416" s="17">
        <v>100</v>
      </c>
      <c r="K416" s="16"/>
      <c r="L416" s="9">
        <v>0.5</v>
      </c>
    </row>
    <row r="417" spans="1:12">
      <c r="A417" s="13" t="s">
        <v>50</v>
      </c>
      <c r="B417" s="13" t="s">
        <v>76</v>
      </c>
      <c r="C417" s="13"/>
      <c r="D417" s="16" t="s">
        <v>200</v>
      </c>
      <c r="E417" s="16" t="s">
        <v>201</v>
      </c>
      <c r="F417" s="16"/>
      <c r="G417" s="16" t="s">
        <v>188</v>
      </c>
      <c r="H417" s="16"/>
      <c r="I417" s="16"/>
      <c r="J417" s="17">
        <v>100</v>
      </c>
      <c r="K417" s="16"/>
      <c r="L417" s="9">
        <v>0.5</v>
      </c>
    </row>
    <row r="418" spans="1:12">
      <c r="A418" s="13" t="s">
        <v>50</v>
      </c>
      <c r="B418" s="13" t="s">
        <v>77</v>
      </c>
      <c r="C418" s="13"/>
      <c r="D418" s="16" t="s">
        <v>200</v>
      </c>
      <c r="E418" s="16" t="s">
        <v>201</v>
      </c>
      <c r="F418" s="16"/>
      <c r="G418" s="16" t="s">
        <v>188</v>
      </c>
      <c r="H418" s="16"/>
      <c r="I418" s="16"/>
      <c r="J418" s="17">
        <v>100</v>
      </c>
      <c r="K418" s="16"/>
      <c r="L418" s="9">
        <v>0.5</v>
      </c>
    </row>
    <row r="419" spans="1:12">
      <c r="A419" s="13" t="s">
        <v>50</v>
      </c>
      <c r="B419" s="13" t="s">
        <v>78</v>
      </c>
      <c r="C419" s="13"/>
      <c r="D419" s="16" t="s">
        <v>200</v>
      </c>
      <c r="E419" s="16" t="s">
        <v>201</v>
      </c>
      <c r="F419" s="16"/>
      <c r="G419" s="16" t="s">
        <v>188</v>
      </c>
      <c r="H419" s="16"/>
      <c r="I419" s="16"/>
      <c r="J419" s="17">
        <v>100</v>
      </c>
      <c r="K419" s="16"/>
      <c r="L419" s="9">
        <v>0.5</v>
      </c>
    </row>
    <row r="420" spans="1:12">
      <c r="A420" s="13" t="s">
        <v>50</v>
      </c>
      <c r="B420" s="13" t="s">
        <v>79</v>
      </c>
      <c r="C420" s="13"/>
      <c r="D420" s="16" t="s">
        <v>200</v>
      </c>
      <c r="E420" s="16" t="s">
        <v>201</v>
      </c>
      <c r="F420" s="16"/>
      <c r="G420" s="16" t="s">
        <v>188</v>
      </c>
      <c r="H420" s="16"/>
      <c r="I420" s="16"/>
      <c r="J420" s="17">
        <v>100</v>
      </c>
      <c r="K420" s="16"/>
      <c r="L420" s="9">
        <v>0.5</v>
      </c>
    </row>
    <row r="421" spans="1:12">
      <c r="A421" s="13" t="s">
        <v>50</v>
      </c>
      <c r="B421" s="13" t="s">
        <v>80</v>
      </c>
      <c r="C421" s="13"/>
      <c r="D421" s="16" t="s">
        <v>200</v>
      </c>
      <c r="E421" s="16" t="s">
        <v>201</v>
      </c>
      <c r="F421" s="16"/>
      <c r="G421" s="16" t="s">
        <v>188</v>
      </c>
      <c r="H421" s="16"/>
      <c r="I421" s="16"/>
      <c r="J421" s="17">
        <v>100</v>
      </c>
      <c r="K421" s="16"/>
      <c r="L421" s="9">
        <v>0.5</v>
      </c>
    </row>
    <row r="422" spans="1:12">
      <c r="A422" s="13" t="s">
        <v>50</v>
      </c>
      <c r="B422" s="13" t="s">
        <v>81</v>
      </c>
      <c r="C422" s="13"/>
      <c r="D422" s="16" t="s">
        <v>200</v>
      </c>
      <c r="E422" s="16" t="s">
        <v>201</v>
      </c>
      <c r="F422" s="16"/>
      <c r="G422" s="16" t="s">
        <v>188</v>
      </c>
      <c r="H422" s="16"/>
      <c r="I422" s="16"/>
      <c r="J422" s="17">
        <v>100</v>
      </c>
      <c r="K422" s="16"/>
      <c r="L422" s="9">
        <v>0.5</v>
      </c>
    </row>
    <row r="423" spans="1:12">
      <c r="A423" s="13" t="s">
        <v>50</v>
      </c>
      <c r="B423" s="13" t="s">
        <v>82</v>
      </c>
      <c r="C423" s="13"/>
      <c r="D423" s="16" t="s">
        <v>200</v>
      </c>
      <c r="E423" s="16" t="s">
        <v>201</v>
      </c>
      <c r="F423" s="16"/>
      <c r="G423" s="16" t="s">
        <v>188</v>
      </c>
      <c r="H423" s="16"/>
      <c r="I423" s="16"/>
      <c r="J423" s="17">
        <v>100</v>
      </c>
      <c r="K423" s="16"/>
      <c r="L423" s="9">
        <v>0.5</v>
      </c>
    </row>
    <row r="424" spans="1:12">
      <c r="A424" s="13" t="s">
        <v>50</v>
      </c>
      <c r="B424" s="13" t="s">
        <v>83</v>
      </c>
      <c r="C424" s="13"/>
      <c r="D424" s="16" t="s">
        <v>200</v>
      </c>
      <c r="E424" s="16" t="s">
        <v>201</v>
      </c>
      <c r="F424" s="16"/>
      <c r="G424" s="16" t="s">
        <v>188</v>
      </c>
      <c r="H424" s="16"/>
      <c r="I424" s="16"/>
      <c r="J424" s="17">
        <v>100</v>
      </c>
      <c r="K424" s="16"/>
      <c r="L424" s="9">
        <v>0.5</v>
      </c>
    </row>
    <row r="425" spans="1:12">
      <c r="A425" s="13" t="s">
        <v>50</v>
      </c>
      <c r="B425" s="13" t="s">
        <v>84</v>
      </c>
      <c r="C425" s="13"/>
      <c r="D425" s="16" t="s">
        <v>200</v>
      </c>
      <c r="E425" s="16" t="s">
        <v>201</v>
      </c>
      <c r="F425" s="16"/>
      <c r="G425" s="16" t="s">
        <v>188</v>
      </c>
      <c r="H425" s="16"/>
      <c r="I425" s="16"/>
      <c r="J425" s="17">
        <v>0</v>
      </c>
      <c r="K425" s="16"/>
      <c r="L425" s="9">
        <v>0</v>
      </c>
    </row>
    <row r="426" spans="1:12">
      <c r="A426" s="13" t="s">
        <v>50</v>
      </c>
      <c r="B426" s="13" t="s">
        <v>85</v>
      </c>
      <c r="C426" s="13"/>
      <c r="D426" s="16" t="s">
        <v>200</v>
      </c>
      <c r="E426" s="16" t="s">
        <v>201</v>
      </c>
      <c r="F426" s="16"/>
      <c r="G426" s="16" t="s">
        <v>188</v>
      </c>
      <c r="H426" s="16"/>
      <c r="I426" s="16"/>
      <c r="J426" s="17">
        <v>100</v>
      </c>
      <c r="K426" s="16"/>
      <c r="L426" s="9">
        <v>0.5</v>
      </c>
    </row>
    <row r="427" spans="1:12">
      <c r="A427" s="13" t="s">
        <v>50</v>
      </c>
      <c r="B427" s="13" t="s">
        <v>86</v>
      </c>
      <c r="C427" s="13"/>
      <c r="D427" s="16" t="s">
        <v>200</v>
      </c>
      <c r="E427" s="16" t="s">
        <v>201</v>
      </c>
      <c r="F427" s="16"/>
      <c r="G427" s="16" t="s">
        <v>188</v>
      </c>
      <c r="H427" s="16"/>
      <c r="I427" s="16"/>
      <c r="J427" s="17">
        <v>100</v>
      </c>
      <c r="K427" s="16"/>
      <c r="L427" s="9">
        <v>0.5</v>
      </c>
    </row>
    <row r="428" spans="1:12">
      <c r="A428" s="13" t="s">
        <v>50</v>
      </c>
      <c r="B428" s="13" t="s">
        <v>87</v>
      </c>
      <c r="C428" s="13"/>
      <c r="D428" s="16" t="s">
        <v>200</v>
      </c>
      <c r="E428" s="16" t="s">
        <v>201</v>
      </c>
      <c r="F428" s="16"/>
      <c r="G428" s="16" t="s">
        <v>188</v>
      </c>
      <c r="H428" s="16"/>
      <c r="I428" s="16"/>
      <c r="J428" s="17">
        <v>100</v>
      </c>
      <c r="K428" s="16"/>
      <c r="L428" s="9">
        <v>0.5</v>
      </c>
    </row>
    <row r="429" spans="1:12">
      <c r="A429" s="13" t="s">
        <v>50</v>
      </c>
      <c r="B429" s="13" t="s">
        <v>88</v>
      </c>
      <c r="C429" s="13"/>
      <c r="D429" s="16" t="s">
        <v>200</v>
      </c>
      <c r="E429" s="16" t="s">
        <v>201</v>
      </c>
      <c r="F429" s="16"/>
      <c r="G429" s="16" t="s">
        <v>188</v>
      </c>
      <c r="H429" s="16"/>
      <c r="I429" s="16"/>
      <c r="J429" s="17">
        <v>100</v>
      </c>
      <c r="K429" s="16"/>
      <c r="L429" s="9">
        <v>0.5</v>
      </c>
    </row>
    <row r="430" spans="1:12">
      <c r="A430" s="13" t="s">
        <v>50</v>
      </c>
      <c r="B430" s="13" t="s">
        <v>89</v>
      </c>
      <c r="C430" s="13"/>
      <c r="D430" s="16" t="s">
        <v>200</v>
      </c>
      <c r="E430" s="16" t="s">
        <v>201</v>
      </c>
      <c r="F430" s="16"/>
      <c r="G430" s="16" t="s">
        <v>188</v>
      </c>
      <c r="H430" s="16"/>
      <c r="I430" s="16"/>
      <c r="J430" s="17">
        <v>100</v>
      </c>
      <c r="K430" s="16"/>
      <c r="L430" s="9">
        <v>0.5</v>
      </c>
    </row>
    <row r="431" spans="1:12">
      <c r="A431" s="13" t="s">
        <v>90</v>
      </c>
      <c r="B431" s="13" t="s">
        <v>91</v>
      </c>
      <c r="C431" s="13"/>
      <c r="D431" s="16" t="s">
        <v>200</v>
      </c>
      <c r="E431" s="16" t="s">
        <v>201</v>
      </c>
      <c r="F431" s="16"/>
      <c r="G431" s="16" t="s">
        <v>188</v>
      </c>
      <c r="H431" s="16"/>
      <c r="I431" s="16"/>
      <c r="J431" s="17">
        <v>100</v>
      </c>
      <c r="K431" s="16"/>
      <c r="L431" s="9">
        <v>0.5</v>
      </c>
    </row>
    <row r="432" spans="1:12">
      <c r="A432" s="13" t="s">
        <v>90</v>
      </c>
      <c r="B432" s="13" t="s">
        <v>92</v>
      </c>
      <c r="C432" s="13"/>
      <c r="D432" s="16" t="s">
        <v>200</v>
      </c>
      <c r="E432" s="16" t="s">
        <v>201</v>
      </c>
      <c r="F432" s="16"/>
      <c r="G432" s="16" t="s">
        <v>188</v>
      </c>
      <c r="H432" s="16"/>
      <c r="I432" s="16"/>
      <c r="J432" s="17">
        <v>100</v>
      </c>
      <c r="K432" s="16"/>
      <c r="L432" s="9">
        <v>0.5</v>
      </c>
    </row>
    <row r="433" spans="1:12">
      <c r="A433" s="13" t="s">
        <v>90</v>
      </c>
      <c r="B433" s="13" t="s">
        <v>93</v>
      </c>
      <c r="C433" s="13"/>
      <c r="D433" s="16" t="s">
        <v>200</v>
      </c>
      <c r="E433" s="16" t="s">
        <v>201</v>
      </c>
      <c r="F433" s="16"/>
      <c r="G433" s="16" t="s">
        <v>188</v>
      </c>
      <c r="H433" s="16"/>
      <c r="I433" s="16"/>
      <c r="J433" s="17">
        <v>0</v>
      </c>
      <c r="K433" s="16"/>
      <c r="L433" s="9">
        <v>0</v>
      </c>
    </row>
    <row r="434" spans="1:12">
      <c r="A434" s="13" t="s">
        <v>90</v>
      </c>
      <c r="B434" s="13" t="s">
        <v>94</v>
      </c>
      <c r="C434" s="13"/>
      <c r="D434" s="16" t="s">
        <v>200</v>
      </c>
      <c r="E434" s="16" t="s">
        <v>201</v>
      </c>
      <c r="F434" s="16"/>
      <c r="G434" s="16" t="s">
        <v>188</v>
      </c>
      <c r="H434" s="16"/>
      <c r="I434" s="16"/>
      <c r="J434" s="17">
        <v>60.6166666666667</v>
      </c>
      <c r="K434" s="16"/>
      <c r="L434" s="9">
        <v>0.128854166666667</v>
      </c>
    </row>
    <row r="435" spans="1:12">
      <c r="A435" s="13" t="s">
        <v>90</v>
      </c>
      <c r="B435" s="13" t="s">
        <v>95</v>
      </c>
      <c r="C435" s="13"/>
      <c r="D435" s="16" t="s">
        <v>200</v>
      </c>
      <c r="E435" s="16" t="s">
        <v>201</v>
      </c>
      <c r="F435" s="16"/>
      <c r="G435" s="16" t="s">
        <v>188</v>
      </c>
      <c r="H435" s="16"/>
      <c r="I435" s="16"/>
      <c r="J435" s="17">
        <v>100</v>
      </c>
      <c r="K435" s="16"/>
      <c r="L435" s="9">
        <v>0.5</v>
      </c>
    </row>
    <row r="436" spans="1:12">
      <c r="A436" s="13" t="s">
        <v>90</v>
      </c>
      <c r="B436" s="13" t="s">
        <v>96</v>
      </c>
      <c r="C436" s="13"/>
      <c r="D436" s="16" t="s">
        <v>200</v>
      </c>
      <c r="E436" s="16" t="s">
        <v>201</v>
      </c>
      <c r="F436" s="16"/>
      <c r="G436" s="16" t="s">
        <v>188</v>
      </c>
      <c r="H436" s="16"/>
      <c r="I436" s="16"/>
      <c r="J436" s="17">
        <v>100</v>
      </c>
      <c r="K436" s="16"/>
      <c r="L436" s="9">
        <v>0.5</v>
      </c>
    </row>
    <row r="437" spans="1:12">
      <c r="A437" s="13" t="s">
        <v>90</v>
      </c>
      <c r="B437" s="13" t="s">
        <v>97</v>
      </c>
      <c r="C437" s="13"/>
      <c r="D437" s="16" t="s">
        <v>200</v>
      </c>
      <c r="E437" s="16" t="s">
        <v>201</v>
      </c>
      <c r="F437" s="16"/>
      <c r="G437" s="16" t="s">
        <v>188</v>
      </c>
      <c r="H437" s="16"/>
      <c r="I437" s="16"/>
      <c r="J437" s="17">
        <v>100</v>
      </c>
      <c r="K437" s="16"/>
      <c r="L437" s="9">
        <v>0.5</v>
      </c>
    </row>
    <row r="438" spans="1:12">
      <c r="A438" s="13" t="s">
        <v>90</v>
      </c>
      <c r="B438" s="13" t="s">
        <v>98</v>
      </c>
      <c r="C438" s="13"/>
      <c r="D438" s="16" t="s">
        <v>200</v>
      </c>
      <c r="E438" s="16" t="s">
        <v>201</v>
      </c>
      <c r="F438" s="16"/>
      <c r="G438" s="16" t="s">
        <v>188</v>
      </c>
      <c r="H438" s="16"/>
      <c r="I438" s="16"/>
      <c r="J438" s="17">
        <v>0</v>
      </c>
      <c r="K438" s="16"/>
      <c r="L438" s="9">
        <v>0</v>
      </c>
    </row>
    <row r="439" spans="1:12">
      <c r="A439" s="13" t="s">
        <v>90</v>
      </c>
      <c r="B439" s="13" t="s">
        <v>99</v>
      </c>
      <c r="C439" s="13"/>
      <c r="D439" s="16" t="s">
        <v>200</v>
      </c>
      <c r="E439" s="16" t="s">
        <v>201</v>
      </c>
      <c r="F439" s="16"/>
      <c r="G439" s="16" t="s">
        <v>188</v>
      </c>
      <c r="H439" s="16"/>
      <c r="I439" s="16"/>
      <c r="J439" s="17">
        <v>0</v>
      </c>
      <c r="K439" s="16"/>
      <c r="L439" s="9">
        <v>0</v>
      </c>
    </row>
    <row r="440" spans="1:12">
      <c r="A440" s="13" t="s">
        <v>90</v>
      </c>
      <c r="B440" s="13" t="s">
        <v>100</v>
      </c>
      <c r="C440" s="13"/>
      <c r="D440" s="16" t="s">
        <v>200</v>
      </c>
      <c r="E440" s="16" t="s">
        <v>201</v>
      </c>
      <c r="F440" s="16"/>
      <c r="G440" s="16" t="s">
        <v>188</v>
      </c>
      <c r="H440" s="16"/>
      <c r="I440" s="16"/>
      <c r="J440" s="17">
        <v>100</v>
      </c>
      <c r="K440" s="16"/>
      <c r="L440" s="9">
        <v>0.5</v>
      </c>
    </row>
    <row r="441" spans="1:12">
      <c r="A441" s="13" t="s">
        <v>90</v>
      </c>
      <c r="B441" s="13" t="s">
        <v>101</v>
      </c>
      <c r="C441" s="13"/>
      <c r="D441" s="16" t="s">
        <v>200</v>
      </c>
      <c r="E441" s="16" t="s">
        <v>201</v>
      </c>
      <c r="F441" s="16"/>
      <c r="G441" s="16" t="s">
        <v>188</v>
      </c>
      <c r="H441" s="16"/>
      <c r="I441" s="16"/>
      <c r="J441" s="17">
        <v>60</v>
      </c>
      <c r="K441" s="16"/>
      <c r="L441" s="9">
        <v>0.125</v>
      </c>
    </row>
    <row r="442" spans="1:12">
      <c r="A442" s="13" t="s">
        <v>90</v>
      </c>
      <c r="B442" s="13" t="s">
        <v>102</v>
      </c>
      <c r="C442" s="13"/>
      <c r="D442" s="16" t="s">
        <v>200</v>
      </c>
      <c r="E442" s="16" t="s">
        <v>201</v>
      </c>
      <c r="F442" s="16"/>
      <c r="G442" s="16" t="s">
        <v>188</v>
      </c>
      <c r="H442" s="16"/>
      <c r="I442" s="16"/>
      <c r="J442" s="17">
        <v>0</v>
      </c>
      <c r="K442" s="16"/>
      <c r="L442" s="9">
        <v>0</v>
      </c>
    </row>
    <row r="443" spans="1:12">
      <c r="A443" s="13" t="s">
        <v>90</v>
      </c>
      <c r="B443" s="13" t="s">
        <v>103</v>
      </c>
      <c r="C443" s="13"/>
      <c r="D443" s="16" t="s">
        <v>200</v>
      </c>
      <c r="E443" s="16" t="s">
        <v>201</v>
      </c>
      <c r="F443" s="16"/>
      <c r="G443" s="16" t="s">
        <v>188</v>
      </c>
      <c r="H443" s="16"/>
      <c r="I443" s="16"/>
      <c r="J443" s="17">
        <v>100</v>
      </c>
      <c r="K443" s="16"/>
      <c r="L443" s="9">
        <v>0.5</v>
      </c>
    </row>
    <row r="444" spans="1:12">
      <c r="A444" s="13" t="s">
        <v>90</v>
      </c>
      <c r="B444" s="13" t="s">
        <v>104</v>
      </c>
      <c r="C444" s="13"/>
      <c r="D444" s="16" t="s">
        <v>200</v>
      </c>
      <c r="E444" s="16" t="s">
        <v>201</v>
      </c>
      <c r="F444" s="16"/>
      <c r="G444" s="16" t="s">
        <v>188</v>
      </c>
      <c r="H444" s="16"/>
      <c r="I444" s="16"/>
      <c r="J444" s="17">
        <v>10.9166666666667</v>
      </c>
      <c r="K444" s="16"/>
      <c r="L444" s="9">
        <v>0</v>
      </c>
    </row>
    <row r="445" spans="1:12">
      <c r="A445" s="13" t="s">
        <v>90</v>
      </c>
      <c r="B445" s="13" t="s">
        <v>105</v>
      </c>
      <c r="C445" s="13"/>
      <c r="D445" s="16" t="s">
        <v>200</v>
      </c>
      <c r="E445" s="16" t="s">
        <v>201</v>
      </c>
      <c r="F445" s="16"/>
      <c r="G445" s="16" t="s">
        <v>188</v>
      </c>
      <c r="H445" s="16"/>
      <c r="I445" s="16"/>
      <c r="J445" s="17">
        <v>100</v>
      </c>
      <c r="K445" s="16"/>
      <c r="L445" s="9">
        <v>0.5</v>
      </c>
    </row>
    <row r="446" spans="1:12">
      <c r="A446" s="13" t="s">
        <v>90</v>
      </c>
      <c r="B446" s="13" t="s">
        <v>106</v>
      </c>
      <c r="C446" s="13"/>
      <c r="D446" s="16" t="s">
        <v>200</v>
      </c>
      <c r="E446" s="16" t="s">
        <v>201</v>
      </c>
      <c r="F446" s="16"/>
      <c r="G446" s="16" t="s">
        <v>188</v>
      </c>
      <c r="H446" s="16"/>
      <c r="I446" s="16"/>
      <c r="J446" s="17">
        <v>100</v>
      </c>
      <c r="K446" s="16"/>
      <c r="L446" s="9">
        <v>0.5</v>
      </c>
    </row>
    <row r="447" spans="1:12">
      <c r="A447" s="13" t="s">
        <v>90</v>
      </c>
      <c r="B447" s="13" t="s">
        <v>107</v>
      </c>
      <c r="C447" s="13"/>
      <c r="D447" s="16" t="s">
        <v>200</v>
      </c>
      <c r="E447" s="16" t="s">
        <v>201</v>
      </c>
      <c r="F447" s="16"/>
      <c r="G447" s="16" t="s">
        <v>188</v>
      </c>
      <c r="H447" s="16"/>
      <c r="I447" s="16"/>
      <c r="J447" s="17">
        <v>100</v>
      </c>
      <c r="K447" s="16"/>
      <c r="L447" s="9">
        <v>0.5</v>
      </c>
    </row>
    <row r="448" spans="1:12">
      <c r="A448" s="13" t="s">
        <v>90</v>
      </c>
      <c r="B448" s="13" t="s">
        <v>108</v>
      </c>
      <c r="C448" s="13"/>
      <c r="D448" s="16" t="s">
        <v>200</v>
      </c>
      <c r="E448" s="16" t="s">
        <v>201</v>
      </c>
      <c r="F448" s="16"/>
      <c r="G448" s="16" t="s">
        <v>188</v>
      </c>
      <c r="H448" s="16"/>
      <c r="I448" s="16"/>
      <c r="J448" s="17">
        <v>100</v>
      </c>
      <c r="K448" s="16"/>
      <c r="L448" s="9">
        <v>0.5</v>
      </c>
    </row>
    <row r="449" spans="1:12">
      <c r="A449" s="13" t="s">
        <v>90</v>
      </c>
      <c r="B449" s="13" t="s">
        <v>109</v>
      </c>
      <c r="C449" s="13"/>
      <c r="D449" s="16" t="s">
        <v>200</v>
      </c>
      <c r="E449" s="16" t="s">
        <v>201</v>
      </c>
      <c r="F449" s="16"/>
      <c r="G449" s="16" t="s">
        <v>188</v>
      </c>
      <c r="H449" s="16"/>
      <c r="I449" s="16"/>
      <c r="J449" s="17">
        <v>0</v>
      </c>
      <c r="K449" s="16"/>
      <c r="L449" s="9">
        <v>0</v>
      </c>
    </row>
    <row r="450" spans="1:12">
      <c r="A450" s="13" t="s">
        <v>90</v>
      </c>
      <c r="B450" s="13" t="s">
        <v>110</v>
      </c>
      <c r="C450" s="13"/>
      <c r="D450" s="16" t="s">
        <v>200</v>
      </c>
      <c r="E450" s="16" t="s">
        <v>201</v>
      </c>
      <c r="F450" s="16"/>
      <c r="G450" s="16" t="s">
        <v>188</v>
      </c>
      <c r="H450" s="16"/>
      <c r="I450" s="16"/>
      <c r="J450" s="17">
        <v>100</v>
      </c>
      <c r="K450" s="16"/>
      <c r="L450" s="9">
        <v>0.5</v>
      </c>
    </row>
    <row r="451" spans="1:12">
      <c r="A451" s="13" t="s">
        <v>90</v>
      </c>
      <c r="B451" s="13" t="s">
        <v>111</v>
      </c>
      <c r="C451" s="13"/>
      <c r="D451" s="16" t="s">
        <v>200</v>
      </c>
      <c r="E451" s="16" t="s">
        <v>201</v>
      </c>
      <c r="F451" s="16"/>
      <c r="G451" s="16" t="s">
        <v>188</v>
      </c>
      <c r="H451" s="16"/>
      <c r="I451" s="16"/>
      <c r="J451" s="17">
        <v>100</v>
      </c>
      <c r="K451" s="16"/>
      <c r="L451" s="9">
        <v>0.5</v>
      </c>
    </row>
    <row r="452" spans="1:12">
      <c r="A452" s="13" t="s">
        <v>90</v>
      </c>
      <c r="B452" s="13" t="s">
        <v>112</v>
      </c>
      <c r="C452" s="13"/>
      <c r="D452" s="16" t="s">
        <v>200</v>
      </c>
      <c r="E452" s="16" t="s">
        <v>201</v>
      </c>
      <c r="F452" s="16"/>
      <c r="G452" s="16" t="s">
        <v>188</v>
      </c>
      <c r="H452" s="16"/>
      <c r="I452" s="16"/>
      <c r="J452" s="17">
        <v>0</v>
      </c>
      <c r="K452" s="16"/>
      <c r="L452" s="9">
        <v>0</v>
      </c>
    </row>
    <row r="453" spans="1:12">
      <c r="A453" s="13" t="s">
        <v>90</v>
      </c>
      <c r="B453" s="13" t="s">
        <v>113</v>
      </c>
      <c r="C453" s="13"/>
      <c r="D453" s="16" t="s">
        <v>200</v>
      </c>
      <c r="E453" s="16" t="s">
        <v>201</v>
      </c>
      <c r="F453" s="16"/>
      <c r="G453" s="16" t="s">
        <v>188</v>
      </c>
      <c r="H453" s="16"/>
      <c r="I453" s="16"/>
      <c r="J453" s="17">
        <v>100</v>
      </c>
      <c r="K453" s="16"/>
      <c r="L453" s="9">
        <v>0.5</v>
      </c>
    </row>
    <row r="454" spans="1:12">
      <c r="A454" s="13" t="s">
        <v>90</v>
      </c>
      <c r="B454" s="13" t="s">
        <v>114</v>
      </c>
      <c r="C454" s="13"/>
      <c r="D454" s="16" t="s">
        <v>200</v>
      </c>
      <c r="E454" s="16" t="s">
        <v>201</v>
      </c>
      <c r="F454" s="16"/>
      <c r="G454" s="16" t="s">
        <v>188</v>
      </c>
      <c r="H454" s="16"/>
      <c r="I454" s="16"/>
      <c r="J454" s="17">
        <v>100</v>
      </c>
      <c r="K454" s="16"/>
      <c r="L454" s="9">
        <v>0.5</v>
      </c>
    </row>
    <row r="455" spans="1:12">
      <c r="A455" s="13" t="s">
        <v>90</v>
      </c>
      <c r="B455" s="13" t="s">
        <v>115</v>
      </c>
      <c r="C455" s="13"/>
      <c r="D455" s="16" t="s">
        <v>200</v>
      </c>
      <c r="E455" s="16" t="s">
        <v>201</v>
      </c>
      <c r="F455" s="16"/>
      <c r="G455" s="16" t="s">
        <v>188</v>
      </c>
      <c r="H455" s="16"/>
      <c r="I455" s="16"/>
      <c r="J455" s="17">
        <v>0</v>
      </c>
      <c r="K455" s="16"/>
      <c r="L455" s="9">
        <v>0</v>
      </c>
    </row>
    <row r="456" spans="1:12">
      <c r="A456" s="13" t="s">
        <v>90</v>
      </c>
      <c r="B456" s="13" t="s">
        <v>116</v>
      </c>
      <c r="C456" s="13"/>
      <c r="D456" s="16" t="s">
        <v>200</v>
      </c>
      <c r="E456" s="16" t="s">
        <v>201</v>
      </c>
      <c r="F456" s="16"/>
      <c r="G456" s="16" t="s">
        <v>188</v>
      </c>
      <c r="H456" s="16"/>
      <c r="I456" s="16"/>
      <c r="J456" s="17">
        <v>0</v>
      </c>
      <c r="K456" s="16"/>
      <c r="L456" s="9">
        <v>0</v>
      </c>
    </row>
    <row r="457" spans="1:12">
      <c r="A457" s="13" t="s">
        <v>90</v>
      </c>
      <c r="B457" s="13" t="s">
        <v>117</v>
      </c>
      <c r="C457" s="13"/>
      <c r="D457" s="16" t="s">
        <v>200</v>
      </c>
      <c r="E457" s="16" t="s">
        <v>201</v>
      </c>
      <c r="F457" s="16"/>
      <c r="G457" s="16" t="s">
        <v>188</v>
      </c>
      <c r="H457" s="16"/>
      <c r="I457" s="16"/>
      <c r="J457" s="17">
        <v>0</v>
      </c>
      <c r="K457" s="16"/>
      <c r="L457" s="9">
        <v>0</v>
      </c>
    </row>
    <row r="458" spans="1:12">
      <c r="A458" s="13" t="s">
        <v>90</v>
      </c>
      <c r="B458" s="13" t="s">
        <v>118</v>
      </c>
      <c r="C458" s="13"/>
      <c r="D458" s="16" t="s">
        <v>200</v>
      </c>
      <c r="E458" s="16" t="s">
        <v>201</v>
      </c>
      <c r="F458" s="16"/>
      <c r="G458" s="16" t="s">
        <v>188</v>
      </c>
      <c r="H458" s="16"/>
      <c r="I458" s="16"/>
      <c r="J458" s="17">
        <v>61.9916666666667</v>
      </c>
      <c r="K458" s="16"/>
      <c r="L458" s="9">
        <v>0.137447916666667</v>
      </c>
    </row>
    <row r="459" spans="1:12">
      <c r="A459" s="13" t="s">
        <v>90</v>
      </c>
      <c r="B459" s="13" t="s">
        <v>119</v>
      </c>
      <c r="C459" s="13"/>
      <c r="D459" s="16" t="s">
        <v>200</v>
      </c>
      <c r="E459" s="16" t="s">
        <v>201</v>
      </c>
      <c r="F459" s="16"/>
      <c r="G459" s="16" t="s">
        <v>188</v>
      </c>
      <c r="H459" s="16"/>
      <c r="I459" s="16"/>
      <c r="J459" s="17">
        <v>100</v>
      </c>
      <c r="K459" s="16"/>
      <c r="L459" s="9">
        <v>0.5</v>
      </c>
    </row>
    <row r="460" spans="1:12">
      <c r="A460" s="13" t="s">
        <v>90</v>
      </c>
      <c r="B460" s="13" t="s">
        <v>120</v>
      </c>
      <c r="C460" s="13"/>
      <c r="D460" s="16" t="s">
        <v>200</v>
      </c>
      <c r="E460" s="16" t="s">
        <v>201</v>
      </c>
      <c r="F460" s="16"/>
      <c r="G460" s="16" t="s">
        <v>188</v>
      </c>
      <c r="H460" s="16"/>
      <c r="I460" s="16"/>
      <c r="J460" s="17">
        <v>100</v>
      </c>
      <c r="K460" s="16"/>
      <c r="L460" s="9">
        <v>0.5</v>
      </c>
    </row>
    <row r="461" spans="1:12">
      <c r="A461" s="13" t="s">
        <v>90</v>
      </c>
      <c r="B461" s="13" t="s">
        <v>121</v>
      </c>
      <c r="C461" s="13"/>
      <c r="D461" s="16" t="s">
        <v>200</v>
      </c>
      <c r="E461" s="16" t="s">
        <v>201</v>
      </c>
      <c r="F461" s="16"/>
      <c r="G461" s="16" t="s">
        <v>188</v>
      </c>
      <c r="H461" s="16"/>
      <c r="I461" s="16"/>
      <c r="J461" s="17">
        <v>60</v>
      </c>
      <c r="K461" s="16"/>
      <c r="L461" s="9">
        <v>0.125</v>
      </c>
    </row>
    <row r="462" spans="1:12">
      <c r="A462" s="13" t="s">
        <v>90</v>
      </c>
      <c r="B462" s="13" t="s">
        <v>122</v>
      </c>
      <c r="C462" s="13"/>
      <c r="D462" s="16" t="s">
        <v>200</v>
      </c>
      <c r="E462" s="16" t="s">
        <v>201</v>
      </c>
      <c r="F462" s="16"/>
      <c r="G462" s="16" t="s">
        <v>188</v>
      </c>
      <c r="H462" s="16"/>
      <c r="I462" s="16"/>
      <c r="J462" s="17">
        <v>100</v>
      </c>
      <c r="K462" s="16"/>
      <c r="L462" s="9">
        <v>0.5</v>
      </c>
    </row>
    <row r="463" spans="1:12">
      <c r="A463" s="13" t="s">
        <v>90</v>
      </c>
      <c r="B463" s="13" t="s">
        <v>123</v>
      </c>
      <c r="C463" s="13"/>
      <c r="D463" s="16" t="s">
        <v>200</v>
      </c>
      <c r="E463" s="16" t="s">
        <v>201</v>
      </c>
      <c r="F463" s="16"/>
      <c r="G463" s="16" t="s">
        <v>188</v>
      </c>
      <c r="H463" s="16"/>
      <c r="I463" s="16"/>
      <c r="J463" s="17">
        <v>100</v>
      </c>
      <c r="K463" s="16"/>
      <c r="L463" s="9">
        <v>0.5</v>
      </c>
    </row>
  </sheetData>
  <sortState ref="A2:L233">
    <sortCondition ref="B157:B233"/>
  </sortState>
  <dataValidations count="4">
    <dataValidation allowBlank="1" showInputMessage="1" showErrorMessage="1" sqref="D1:E1 E2:E1048576"/>
    <dataValidation type="list" allowBlank="1" showInputMessage="1" showErrorMessage="1" sqref="F2 F45">
      <formula1>"上学期,下学期,国家级,市/校级,院级,省级"</formula1>
    </dataValidation>
    <dataValidation type="list" allowBlank="1" showInputMessage="1" showErrorMessage="1" sqref="D2:D1048576">
      <formula1>"体育课程成绩,校内外体育竞赛,校内外体育活动"</formula1>
    </dataValidation>
    <dataValidation type="list" allowBlank="1" showInputMessage="1" showErrorMessage="1" sqref="F3:F44 F46:F1048576 G2:G165 G168:G233">
      <formula1>"上学期,下学期,国家级,省级,市/校级,院级"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opLeftCell="B1" workbookViewId="0">
      <selection activeCell="K15" sqref="K15"/>
    </sheetView>
  </sheetViews>
  <sheetFormatPr defaultColWidth="9.2037037037037" defaultRowHeight="14.4"/>
  <cols>
    <col min="1" max="1" width="46.2037037037037" style="1" customWidth="1"/>
    <col min="2" max="2" width="14.1296296296296" style="1" customWidth="1"/>
    <col min="3" max="3" width="9.46296296296296" style="1" customWidth="1"/>
    <col min="4" max="4" width="22.462962962963" style="1" customWidth="1"/>
    <col min="5" max="5" width="22.6666666666667" style="1" customWidth="1"/>
    <col min="6" max="6" width="11.5277777777778" style="1" customWidth="1"/>
    <col min="7" max="8" width="8.12962962962963" style="1" customWidth="1"/>
    <col min="9" max="9" width="6" style="1" customWidth="1"/>
    <col min="10" max="10" width="6" style="2" customWidth="1"/>
    <col min="11" max="11" width="15.1296296296296" style="1" customWidth="1"/>
    <col min="12" max="12" width="6" style="2" customWidth="1"/>
    <col min="13" max="13" width="39.3981481481481" style="1" customWidth="1"/>
    <col min="14" max="16384" width="9.2037037037037" style="1"/>
  </cols>
  <sheetData>
    <row r="1" spans="1:12">
      <c r="A1" s="3" t="s">
        <v>0</v>
      </c>
      <c r="B1" s="3" t="s">
        <v>1</v>
      </c>
      <c r="C1" s="3" t="s">
        <v>2</v>
      </c>
      <c r="D1" s="3" t="s">
        <v>159</v>
      </c>
      <c r="E1" s="3" t="s">
        <v>160</v>
      </c>
      <c r="F1" s="3" t="s">
        <v>161</v>
      </c>
      <c r="G1" s="3" t="s">
        <v>162</v>
      </c>
      <c r="H1" s="3" t="s">
        <v>190</v>
      </c>
      <c r="I1" s="3" t="s">
        <v>191</v>
      </c>
      <c r="J1" s="3" t="s">
        <v>163</v>
      </c>
      <c r="K1" s="3" t="s">
        <v>192</v>
      </c>
      <c r="L1" s="3" t="s">
        <v>158</v>
      </c>
    </row>
    <row r="2" spans="1:12">
      <c r="A2" s="4" t="s">
        <v>6</v>
      </c>
      <c r="B2" s="4" t="s">
        <v>43</v>
      </c>
      <c r="C2" s="4"/>
      <c r="D2" s="3" t="s">
        <v>202</v>
      </c>
      <c r="E2" s="3" t="s">
        <v>203</v>
      </c>
      <c r="F2" s="3" t="s">
        <v>168</v>
      </c>
      <c r="G2" s="3"/>
      <c r="H2" s="13" t="s">
        <v>204</v>
      </c>
      <c r="I2" s="3"/>
      <c r="J2" s="8">
        <v>0.25</v>
      </c>
      <c r="K2" s="8"/>
      <c r="L2" s="8">
        <v>0.25</v>
      </c>
    </row>
    <row r="3" spans="1:12">
      <c r="A3" s="4" t="s">
        <v>6</v>
      </c>
      <c r="B3" s="4" t="s">
        <v>46</v>
      </c>
      <c r="C3" s="4"/>
      <c r="D3" s="3" t="s">
        <v>202</v>
      </c>
      <c r="E3" s="3" t="s">
        <v>205</v>
      </c>
      <c r="F3" s="3" t="s">
        <v>168</v>
      </c>
      <c r="G3" s="3"/>
      <c r="H3" s="3" t="s">
        <v>206</v>
      </c>
      <c r="I3" s="3" t="s">
        <v>199</v>
      </c>
      <c r="J3" s="8">
        <v>1</v>
      </c>
      <c r="K3" s="8">
        <v>0.5</v>
      </c>
      <c r="L3" s="8">
        <f>J3*K3</f>
        <v>0.5</v>
      </c>
    </row>
    <row r="4" spans="1:12">
      <c r="A4" s="4" t="s">
        <v>6</v>
      </c>
      <c r="B4" s="4" t="s">
        <v>44</v>
      </c>
      <c r="C4" s="4"/>
      <c r="D4" s="3" t="s">
        <v>202</v>
      </c>
      <c r="E4" s="3" t="s">
        <v>207</v>
      </c>
      <c r="F4" s="3" t="s">
        <v>168</v>
      </c>
      <c r="G4" s="3"/>
      <c r="H4" s="3" t="s">
        <v>204</v>
      </c>
      <c r="I4" s="3" t="s">
        <v>208</v>
      </c>
      <c r="J4" s="8">
        <v>0.25</v>
      </c>
      <c r="K4" s="8">
        <v>0.8</v>
      </c>
      <c r="L4" s="8">
        <f>J4*K4</f>
        <v>0.2</v>
      </c>
    </row>
    <row r="5" spans="1:12">
      <c r="A5" s="4" t="s">
        <v>50</v>
      </c>
      <c r="B5" s="4" t="s">
        <v>80</v>
      </c>
      <c r="C5" s="4"/>
      <c r="D5" s="3" t="s">
        <v>202</v>
      </c>
      <c r="E5" s="3" t="s">
        <v>209</v>
      </c>
      <c r="F5" s="3" t="s">
        <v>168</v>
      </c>
      <c r="G5" s="3"/>
      <c r="H5" s="13" t="s">
        <v>210</v>
      </c>
      <c r="I5" s="3" t="s">
        <v>199</v>
      </c>
      <c r="J5" s="15">
        <v>0.5</v>
      </c>
      <c r="K5" s="8">
        <v>0.5</v>
      </c>
      <c r="L5" s="8">
        <f>J5*K5</f>
        <v>0.25</v>
      </c>
    </row>
    <row r="6" spans="1:12">
      <c r="A6" s="4" t="s">
        <v>90</v>
      </c>
      <c r="B6" s="43" t="s">
        <v>71</v>
      </c>
      <c r="C6" s="3"/>
      <c r="D6" s="3" t="s">
        <v>202</v>
      </c>
      <c r="E6" s="3" t="s">
        <v>211</v>
      </c>
      <c r="F6" s="3" t="s">
        <v>197</v>
      </c>
      <c r="G6" s="3"/>
      <c r="H6" s="3" t="s">
        <v>204</v>
      </c>
      <c r="I6" s="3" t="s">
        <v>199</v>
      </c>
      <c r="J6" s="8">
        <v>1</v>
      </c>
      <c r="K6" s="8">
        <v>0.5</v>
      </c>
      <c r="L6" s="9">
        <f>J6*K6</f>
        <v>0.5</v>
      </c>
    </row>
    <row r="7" spans="1:12">
      <c r="A7" s="4" t="s">
        <v>90</v>
      </c>
      <c r="B7" s="4" t="s">
        <v>92</v>
      </c>
      <c r="C7" s="4"/>
      <c r="D7" s="3" t="s">
        <v>202</v>
      </c>
      <c r="E7" s="3" t="s">
        <v>212</v>
      </c>
      <c r="F7" s="3" t="s">
        <v>168</v>
      </c>
      <c r="G7" s="3"/>
      <c r="H7" s="13" t="s">
        <v>210</v>
      </c>
      <c r="I7" s="3"/>
      <c r="J7" s="8">
        <v>0.5</v>
      </c>
      <c r="K7" s="8"/>
      <c r="L7" s="8">
        <v>0.5</v>
      </c>
    </row>
    <row r="8" spans="1:12">
      <c r="A8" s="4" t="s">
        <v>90</v>
      </c>
      <c r="B8" s="4" t="s">
        <v>92</v>
      </c>
      <c r="C8" s="4"/>
      <c r="D8" s="3" t="s">
        <v>202</v>
      </c>
      <c r="E8" s="3" t="s">
        <v>213</v>
      </c>
      <c r="F8" s="3" t="s">
        <v>168</v>
      </c>
      <c r="G8" s="3"/>
      <c r="H8" s="3" t="s">
        <v>204</v>
      </c>
      <c r="I8" s="3" t="s">
        <v>199</v>
      </c>
      <c r="J8" s="8">
        <v>0.25</v>
      </c>
      <c r="K8" s="8">
        <v>0.5</v>
      </c>
      <c r="L8" s="8">
        <f>J8*K8</f>
        <v>0.125</v>
      </c>
    </row>
    <row r="9" spans="1:12">
      <c r="A9" s="4" t="s">
        <v>90</v>
      </c>
      <c r="B9" s="4" t="s">
        <v>95</v>
      </c>
      <c r="C9" s="4"/>
      <c r="D9" s="3" t="s">
        <v>202</v>
      </c>
      <c r="E9" s="3" t="s">
        <v>214</v>
      </c>
      <c r="F9" s="3" t="s">
        <v>168</v>
      </c>
      <c r="G9" s="3"/>
      <c r="H9" s="3" t="s">
        <v>204</v>
      </c>
      <c r="I9" s="3" t="s">
        <v>199</v>
      </c>
      <c r="J9" s="8">
        <v>0.25</v>
      </c>
      <c r="K9" s="8">
        <v>0.5</v>
      </c>
      <c r="L9" s="8">
        <f>J9*K9</f>
        <v>0.125</v>
      </c>
    </row>
    <row r="10" spans="1:12">
      <c r="A10" s="4" t="s">
        <v>90</v>
      </c>
      <c r="B10" s="4" t="s">
        <v>97</v>
      </c>
      <c r="C10" s="4"/>
      <c r="D10" s="3" t="s">
        <v>202</v>
      </c>
      <c r="E10" s="3" t="s">
        <v>215</v>
      </c>
      <c r="F10" s="3" t="s">
        <v>168</v>
      </c>
      <c r="G10" s="3"/>
      <c r="H10" s="3" t="s">
        <v>204</v>
      </c>
      <c r="I10" s="3" t="s">
        <v>199</v>
      </c>
      <c r="J10" s="8">
        <v>0.25</v>
      </c>
      <c r="K10" s="8">
        <v>0.5</v>
      </c>
      <c r="L10" s="8">
        <f>J10*K10</f>
        <v>0.125</v>
      </c>
    </row>
    <row r="11" spans="1:12">
      <c r="A11" s="5" t="s">
        <v>90</v>
      </c>
      <c r="B11" s="5" t="s">
        <v>95</v>
      </c>
      <c r="C11" s="5"/>
      <c r="D11" s="3" t="s">
        <v>202</v>
      </c>
      <c r="E11" s="3" t="s">
        <v>216</v>
      </c>
      <c r="F11" s="3" t="s">
        <v>170</v>
      </c>
      <c r="G11" s="3"/>
      <c r="H11" s="3" t="s">
        <v>204</v>
      </c>
      <c r="I11" s="3" t="s">
        <v>199</v>
      </c>
      <c r="J11" s="8">
        <v>1</v>
      </c>
      <c r="K11" s="8">
        <v>0.5</v>
      </c>
      <c r="L11" s="8">
        <v>0.5</v>
      </c>
    </row>
    <row r="12" spans="1:12">
      <c r="A12" s="5" t="s">
        <v>90</v>
      </c>
      <c r="B12" s="5" t="s">
        <v>97</v>
      </c>
      <c r="C12" s="5"/>
      <c r="D12" s="3" t="s">
        <v>202</v>
      </c>
      <c r="E12" s="3" t="s">
        <v>216</v>
      </c>
      <c r="F12" s="3" t="s">
        <v>170</v>
      </c>
      <c r="G12" s="3"/>
      <c r="H12" s="3" t="s">
        <v>204</v>
      </c>
      <c r="I12" s="3" t="s">
        <v>199</v>
      </c>
      <c r="J12" s="8">
        <v>1</v>
      </c>
      <c r="K12" s="8">
        <v>0.5</v>
      </c>
      <c r="L12" s="8">
        <v>0.5</v>
      </c>
    </row>
    <row r="13" spans="1:12">
      <c r="A13" s="14" t="s">
        <v>6</v>
      </c>
      <c r="B13" s="5" t="s">
        <v>16</v>
      </c>
      <c r="C13" s="5"/>
      <c r="D13" s="3" t="s">
        <v>202</v>
      </c>
      <c r="E13" s="3" t="s">
        <v>217</v>
      </c>
      <c r="F13" s="3" t="s">
        <v>168</v>
      </c>
      <c r="G13" s="3"/>
      <c r="H13" s="3" t="s">
        <v>210</v>
      </c>
      <c r="I13" s="3"/>
      <c r="J13" s="8">
        <v>0.5</v>
      </c>
      <c r="K13" s="8"/>
      <c r="L13" s="8">
        <v>0.5</v>
      </c>
    </row>
    <row r="14" spans="1:12">
      <c r="A14" s="14" t="s">
        <v>90</v>
      </c>
      <c r="B14" s="5" t="s">
        <v>92</v>
      </c>
      <c r="C14" s="5"/>
      <c r="D14" s="3" t="s">
        <v>202</v>
      </c>
      <c r="E14" s="3" t="s">
        <v>217</v>
      </c>
      <c r="F14" s="3" t="s">
        <v>168</v>
      </c>
      <c r="G14" s="3"/>
      <c r="H14" s="3" t="s">
        <v>210</v>
      </c>
      <c r="I14" s="3"/>
      <c r="J14" s="8">
        <v>0.5</v>
      </c>
      <c r="K14" s="8"/>
      <c r="L14" s="8">
        <v>0.5</v>
      </c>
    </row>
    <row r="15" spans="1:12">
      <c r="A15" s="14" t="s">
        <v>90</v>
      </c>
      <c r="B15" s="5" t="s">
        <v>95</v>
      </c>
      <c r="C15" s="5"/>
      <c r="D15" s="3" t="s">
        <v>202</v>
      </c>
      <c r="E15" s="3" t="s">
        <v>217</v>
      </c>
      <c r="F15" s="3" t="s">
        <v>168</v>
      </c>
      <c r="G15" s="3"/>
      <c r="H15" s="3" t="s">
        <v>210</v>
      </c>
      <c r="I15" s="3"/>
      <c r="J15" s="8">
        <v>0.5</v>
      </c>
      <c r="K15" s="8"/>
      <c r="L15" s="8">
        <v>0.5</v>
      </c>
    </row>
    <row r="16" spans="1:12">
      <c r="A16" s="4" t="s">
        <v>90</v>
      </c>
      <c r="B16" s="4" t="s">
        <v>92</v>
      </c>
      <c r="C16" s="3"/>
      <c r="D16" s="3" t="s">
        <v>202</v>
      </c>
      <c r="E16" s="3" t="s">
        <v>218</v>
      </c>
      <c r="F16" s="3" t="s">
        <v>168</v>
      </c>
      <c r="G16" s="3"/>
      <c r="H16" s="3" t="s">
        <v>219</v>
      </c>
      <c r="I16" s="3" t="s">
        <v>199</v>
      </c>
      <c r="J16" s="8">
        <v>0.1</v>
      </c>
      <c r="K16" s="8">
        <v>0.5</v>
      </c>
      <c r="L16" s="8">
        <v>0.05</v>
      </c>
    </row>
  </sheetData>
  <autoFilter xmlns:etc="http://www.wps.cn/officeDocument/2017/etCustomData" ref="A1:M16" etc:filterBottomFollowUsedRange="0">
    <extLst/>
  </autoFilter>
  <dataValidations count="3">
    <dataValidation allowBlank="1" showInputMessage="1" showErrorMessage="1" sqref="D1"/>
    <dataValidation type="list" allowBlank="1" showInputMessage="1" showErrorMessage="1" sqref="G12 F2:F10 F13:F1048576">
      <formula1>"上学期,下学期,国家级,市/校级,院级,省级"</formula1>
    </dataValidation>
    <dataValidation type="list" allowBlank="1" showInputMessage="1" showErrorMessage="1" sqref="D2:D1048576">
      <formula1>"文化艺术实践,校内外文化艺术竞赛"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2"/>
  <sheetViews>
    <sheetView topLeftCell="A208" workbookViewId="0">
      <selection activeCell="K40" sqref="K40"/>
    </sheetView>
  </sheetViews>
  <sheetFormatPr defaultColWidth="9.2037037037037" defaultRowHeight="14.4"/>
  <cols>
    <col min="1" max="1" width="40.1296296296296" style="1" customWidth="1"/>
    <col min="2" max="2" width="14.1296296296296" style="1" customWidth="1"/>
    <col min="3" max="3" width="8" style="1" customWidth="1"/>
    <col min="4" max="4" width="22.462962962963" style="1" customWidth="1"/>
    <col min="5" max="5" width="39.5277777777778" style="1" customWidth="1"/>
    <col min="6" max="6" width="11.5277777777778" style="1" customWidth="1"/>
    <col min="7" max="8" width="6" style="1" customWidth="1"/>
    <col min="9" max="9" width="7.06481481481481" style="2" customWidth="1"/>
    <col min="10" max="10" width="15.1296296296296" style="1" customWidth="1"/>
    <col min="11" max="11" width="7.06481481481481" style="2" customWidth="1"/>
    <col min="12" max="12" width="32.1296296296296" style="1" customWidth="1"/>
    <col min="13" max="16384" width="9.2037037037037" style="1"/>
  </cols>
  <sheetData>
    <row r="1" spans="1:11">
      <c r="A1" s="3" t="s">
        <v>0</v>
      </c>
      <c r="B1" s="3" t="s">
        <v>1</v>
      </c>
      <c r="C1" s="3" t="s">
        <v>2</v>
      </c>
      <c r="D1" s="3" t="s">
        <v>159</v>
      </c>
      <c r="E1" s="3" t="s">
        <v>160</v>
      </c>
      <c r="F1" s="3" t="s">
        <v>161</v>
      </c>
      <c r="G1" s="3" t="s">
        <v>190</v>
      </c>
      <c r="H1" s="3" t="s">
        <v>191</v>
      </c>
      <c r="I1" s="3" t="s">
        <v>163</v>
      </c>
      <c r="J1" s="3" t="s">
        <v>192</v>
      </c>
      <c r="K1" s="3" t="s">
        <v>158</v>
      </c>
    </row>
    <row r="2" spans="1:11">
      <c r="A2" s="4" t="s">
        <v>6</v>
      </c>
      <c r="B2" s="41" t="s">
        <v>7</v>
      </c>
      <c r="C2" s="4"/>
      <c r="D2" s="3" t="s">
        <v>220</v>
      </c>
      <c r="E2" s="3"/>
      <c r="F2" s="3"/>
      <c r="G2" s="3"/>
      <c r="H2" s="3"/>
      <c r="I2" s="8">
        <v>1.36476190476191</v>
      </c>
      <c r="J2" s="8"/>
      <c r="K2" s="8">
        <v>1.36476190476191</v>
      </c>
    </row>
    <row r="3" spans="1:11">
      <c r="A3" s="4" t="s">
        <v>6</v>
      </c>
      <c r="B3" s="4" t="s">
        <v>8</v>
      </c>
      <c r="C3" s="4"/>
      <c r="D3" s="3" t="s">
        <v>220</v>
      </c>
      <c r="E3" s="3"/>
      <c r="F3" s="3"/>
      <c r="G3" s="3"/>
      <c r="H3" s="3"/>
      <c r="I3" s="8">
        <v>1.21126666666667</v>
      </c>
      <c r="J3" s="8"/>
      <c r="K3" s="8">
        <v>1.21126666666667</v>
      </c>
    </row>
    <row r="4" spans="1:11">
      <c r="A4" s="4" t="s">
        <v>6</v>
      </c>
      <c r="B4" s="4" t="s">
        <v>9</v>
      </c>
      <c r="C4" s="4"/>
      <c r="D4" s="3" t="s">
        <v>220</v>
      </c>
      <c r="E4" s="3"/>
      <c r="F4" s="3"/>
      <c r="G4" s="3"/>
      <c r="H4" s="3"/>
      <c r="I4" s="8">
        <v>1.47966666666667</v>
      </c>
      <c r="J4" s="8"/>
      <c r="K4" s="8">
        <v>1.47966666666667</v>
      </c>
    </row>
    <row r="5" spans="1:11">
      <c r="A5" s="4" t="s">
        <v>6</v>
      </c>
      <c r="B5" s="4" t="s">
        <v>10</v>
      </c>
      <c r="C5" s="4"/>
      <c r="D5" s="3" t="s">
        <v>220</v>
      </c>
      <c r="E5" s="3"/>
      <c r="F5" s="3"/>
      <c r="G5" s="3"/>
      <c r="H5" s="3"/>
      <c r="I5" s="8">
        <v>1.47966666666667</v>
      </c>
      <c r="J5" s="8"/>
      <c r="K5" s="8">
        <v>1.47966666666667</v>
      </c>
    </row>
    <row r="6" spans="1:11">
      <c r="A6" s="4" t="s">
        <v>6</v>
      </c>
      <c r="B6" s="4" t="s">
        <v>11</v>
      </c>
      <c r="C6" s="4"/>
      <c r="D6" s="3" t="s">
        <v>220</v>
      </c>
      <c r="E6" s="3"/>
      <c r="F6" s="3"/>
      <c r="G6" s="3"/>
      <c r="H6" s="3"/>
      <c r="I6" s="8">
        <v>1.47966666666667</v>
      </c>
      <c r="J6" s="8"/>
      <c r="K6" s="8">
        <v>1.47966666666667</v>
      </c>
    </row>
    <row r="7" spans="1:11">
      <c r="A7" s="4" t="s">
        <v>6</v>
      </c>
      <c r="B7" s="4" t="s">
        <v>12</v>
      </c>
      <c r="C7" s="4"/>
      <c r="D7" s="3" t="s">
        <v>220</v>
      </c>
      <c r="E7" s="3"/>
      <c r="F7" s="3"/>
      <c r="G7" s="3"/>
      <c r="H7" s="3"/>
      <c r="I7" s="8">
        <v>1.4475</v>
      </c>
      <c r="J7" s="8"/>
      <c r="K7" s="8">
        <v>1.4475</v>
      </c>
    </row>
    <row r="8" spans="1:11">
      <c r="A8" s="4" t="s">
        <v>6</v>
      </c>
      <c r="B8" s="4" t="s">
        <v>13</v>
      </c>
      <c r="C8" s="4"/>
      <c r="D8" s="3" t="s">
        <v>220</v>
      </c>
      <c r="E8" s="3"/>
      <c r="F8" s="3"/>
      <c r="G8" s="3"/>
      <c r="H8" s="3"/>
      <c r="I8" s="8">
        <v>1.36393333333333</v>
      </c>
      <c r="J8" s="8"/>
      <c r="K8" s="8">
        <v>1.36393333333333</v>
      </c>
    </row>
    <row r="9" spans="1:11">
      <c r="A9" s="4" t="s">
        <v>6</v>
      </c>
      <c r="B9" s="4" t="s">
        <v>14</v>
      </c>
      <c r="C9" s="4"/>
      <c r="D9" s="3" t="s">
        <v>220</v>
      </c>
      <c r="E9" s="3"/>
      <c r="F9" s="3"/>
      <c r="G9" s="3"/>
      <c r="H9" s="3"/>
      <c r="I9" s="8">
        <v>1.36393333333333</v>
      </c>
      <c r="J9" s="8"/>
      <c r="K9" s="8">
        <v>1.36393333333333</v>
      </c>
    </row>
    <row r="10" spans="1:11">
      <c r="A10" s="4" t="s">
        <v>6</v>
      </c>
      <c r="B10" s="4" t="s">
        <v>15</v>
      </c>
      <c r="C10" s="4"/>
      <c r="D10" s="3" t="s">
        <v>220</v>
      </c>
      <c r="E10" s="3"/>
      <c r="F10" s="3"/>
      <c r="G10" s="3"/>
      <c r="H10" s="3"/>
      <c r="I10" s="8">
        <v>1.40046666666667</v>
      </c>
      <c r="J10" s="8"/>
      <c r="K10" s="8">
        <v>1.40046666666667</v>
      </c>
    </row>
    <row r="11" spans="1:11">
      <c r="A11" s="4" t="s">
        <v>6</v>
      </c>
      <c r="B11" s="4" t="s">
        <v>16</v>
      </c>
      <c r="C11" s="4"/>
      <c r="D11" s="3" t="s">
        <v>220</v>
      </c>
      <c r="E11" s="3"/>
      <c r="F11" s="3"/>
      <c r="G11" s="3"/>
      <c r="H11" s="3"/>
      <c r="I11" s="8">
        <v>1.40046666666667</v>
      </c>
      <c r="J11" s="8"/>
      <c r="K11" s="8">
        <v>1.40046666666667</v>
      </c>
    </row>
    <row r="12" spans="1:11">
      <c r="A12" s="4" t="s">
        <v>6</v>
      </c>
      <c r="B12" s="41" t="s">
        <v>17</v>
      </c>
      <c r="C12" s="4"/>
      <c r="D12" s="3" t="s">
        <v>220</v>
      </c>
      <c r="E12" s="3"/>
      <c r="F12" s="3"/>
      <c r="G12" s="3"/>
      <c r="H12" s="3"/>
      <c r="I12" s="8">
        <v>1.40046666666667</v>
      </c>
      <c r="J12" s="8"/>
      <c r="K12" s="8">
        <v>1.40046666666667</v>
      </c>
    </row>
    <row r="13" spans="1:11">
      <c r="A13" s="4" t="s">
        <v>6</v>
      </c>
      <c r="B13" s="4" t="s">
        <v>18</v>
      </c>
      <c r="C13" s="4"/>
      <c r="D13" s="3" t="s">
        <v>220</v>
      </c>
      <c r="E13" s="3"/>
      <c r="F13" s="3"/>
      <c r="G13" s="3"/>
      <c r="H13" s="3"/>
      <c r="I13" s="8">
        <v>1.40766666666667</v>
      </c>
      <c r="J13" s="8"/>
      <c r="K13" s="8">
        <v>1.40766666666667</v>
      </c>
    </row>
    <row r="14" spans="1:11">
      <c r="A14" s="4" t="s">
        <v>6</v>
      </c>
      <c r="B14" s="4" t="s">
        <v>19</v>
      </c>
      <c r="C14" s="4"/>
      <c r="D14" s="3" t="s">
        <v>220</v>
      </c>
      <c r="E14" s="3"/>
      <c r="F14" s="3"/>
      <c r="G14" s="3"/>
      <c r="H14" s="3"/>
      <c r="I14" s="8">
        <v>1.49793333333333</v>
      </c>
      <c r="J14" s="8"/>
      <c r="K14" s="8">
        <v>1.49793333333333</v>
      </c>
    </row>
    <row r="15" spans="1:11">
      <c r="A15" s="4" t="s">
        <v>6</v>
      </c>
      <c r="B15" s="4" t="s">
        <v>20</v>
      </c>
      <c r="C15" s="4"/>
      <c r="D15" s="3" t="s">
        <v>220</v>
      </c>
      <c r="E15" s="3"/>
      <c r="F15" s="3"/>
      <c r="G15" s="3"/>
      <c r="H15" s="3"/>
      <c r="I15" s="8">
        <v>1.49793333333333</v>
      </c>
      <c r="J15" s="8"/>
      <c r="K15" s="8">
        <v>1.49793333333333</v>
      </c>
    </row>
    <row r="16" spans="1:11">
      <c r="A16" s="4" t="s">
        <v>6</v>
      </c>
      <c r="B16" s="4" t="s">
        <v>21</v>
      </c>
      <c r="C16" s="4"/>
      <c r="D16" s="3" t="s">
        <v>220</v>
      </c>
      <c r="E16" s="3"/>
      <c r="F16" s="3"/>
      <c r="G16" s="3"/>
      <c r="H16" s="3"/>
      <c r="I16" s="8">
        <v>1.52066666666667</v>
      </c>
      <c r="J16" s="8"/>
      <c r="K16" s="8">
        <v>1.52066666666667</v>
      </c>
    </row>
    <row r="17" spans="1:11">
      <c r="A17" s="4" t="s">
        <v>6</v>
      </c>
      <c r="B17" s="4" t="s">
        <v>22</v>
      </c>
      <c r="C17" s="4"/>
      <c r="D17" s="3" t="s">
        <v>220</v>
      </c>
      <c r="E17" s="3"/>
      <c r="F17" s="3"/>
      <c r="G17" s="3"/>
      <c r="H17" s="3"/>
      <c r="I17" s="8">
        <v>1.44106666666667</v>
      </c>
      <c r="J17" s="8"/>
      <c r="K17" s="8">
        <v>1.44106666666667</v>
      </c>
    </row>
    <row r="18" spans="1:11">
      <c r="A18" s="4" t="s">
        <v>6</v>
      </c>
      <c r="B18" s="4" t="s">
        <v>23</v>
      </c>
      <c r="C18" s="4"/>
      <c r="D18" s="3" t="s">
        <v>220</v>
      </c>
      <c r="E18" s="3"/>
      <c r="F18" s="3"/>
      <c r="G18" s="3"/>
      <c r="H18" s="3"/>
      <c r="I18" s="8">
        <v>1.491</v>
      </c>
      <c r="J18" s="8"/>
      <c r="K18" s="8">
        <v>1.491</v>
      </c>
    </row>
    <row r="19" spans="1:11">
      <c r="A19" s="4" t="s">
        <v>6</v>
      </c>
      <c r="B19" s="4" t="s">
        <v>24</v>
      </c>
      <c r="C19" s="4"/>
      <c r="D19" s="3" t="s">
        <v>220</v>
      </c>
      <c r="E19" s="3"/>
      <c r="F19" s="3"/>
      <c r="G19" s="3"/>
      <c r="H19" s="3"/>
      <c r="I19" s="8">
        <v>1.40046666666667</v>
      </c>
      <c r="J19" s="8"/>
      <c r="K19" s="8">
        <v>1.40046666666667</v>
      </c>
    </row>
    <row r="20" spans="1:11">
      <c r="A20" s="4" t="s">
        <v>6</v>
      </c>
      <c r="B20" s="4" t="s">
        <v>25</v>
      </c>
      <c r="C20" s="4"/>
      <c r="D20" s="3" t="s">
        <v>220</v>
      </c>
      <c r="E20" s="3"/>
      <c r="F20" s="3"/>
      <c r="G20" s="3"/>
      <c r="H20" s="3"/>
      <c r="I20" s="8">
        <v>1.51033333333333</v>
      </c>
      <c r="J20" s="8"/>
      <c r="K20" s="8">
        <v>1.51033333333333</v>
      </c>
    </row>
    <row r="21" spans="1:11">
      <c r="A21" s="4" t="s">
        <v>6</v>
      </c>
      <c r="B21" s="4" t="s">
        <v>26</v>
      </c>
      <c r="C21" s="4"/>
      <c r="D21" s="3" t="s">
        <v>220</v>
      </c>
      <c r="E21" s="3"/>
      <c r="F21" s="3"/>
      <c r="G21" s="3"/>
      <c r="H21" s="3"/>
      <c r="I21" s="8">
        <v>1.59186666666667</v>
      </c>
      <c r="J21" s="8"/>
      <c r="K21" s="8">
        <v>1.59186666666667</v>
      </c>
    </row>
    <row r="22" spans="1:11">
      <c r="A22" s="4" t="s">
        <v>6</v>
      </c>
      <c r="B22" s="4" t="s">
        <v>27</v>
      </c>
      <c r="C22" s="4"/>
      <c r="D22" s="3" t="s">
        <v>220</v>
      </c>
      <c r="E22" s="3"/>
      <c r="F22" s="3"/>
      <c r="G22" s="3"/>
      <c r="H22" s="3"/>
      <c r="I22" s="8">
        <v>1.451</v>
      </c>
      <c r="J22" s="8"/>
      <c r="K22" s="8">
        <v>1.451</v>
      </c>
    </row>
    <row r="23" spans="1:11">
      <c r="A23" s="4" t="s">
        <v>6</v>
      </c>
      <c r="B23" s="4" t="s">
        <v>28</v>
      </c>
      <c r="C23" s="4"/>
      <c r="D23" s="3" t="s">
        <v>220</v>
      </c>
      <c r="E23" s="3"/>
      <c r="F23" s="3"/>
      <c r="G23" s="3"/>
      <c r="H23" s="3"/>
      <c r="I23" s="8">
        <v>1.4227619047619</v>
      </c>
      <c r="J23" s="8"/>
      <c r="K23" s="8">
        <v>1.4227619047619</v>
      </c>
    </row>
    <row r="24" spans="1:11">
      <c r="A24" s="4" t="s">
        <v>6</v>
      </c>
      <c r="B24" s="4" t="s">
        <v>29</v>
      </c>
      <c r="C24" s="4"/>
      <c r="D24" s="3" t="s">
        <v>220</v>
      </c>
      <c r="E24" s="3"/>
      <c r="F24" s="3"/>
      <c r="G24" s="3"/>
      <c r="H24" s="3"/>
      <c r="I24" s="8">
        <v>1.44106666666667</v>
      </c>
      <c r="J24" s="8"/>
      <c r="K24" s="8">
        <v>1.44106666666667</v>
      </c>
    </row>
    <row r="25" spans="1:11">
      <c r="A25" s="4" t="s">
        <v>6</v>
      </c>
      <c r="B25" s="4" t="s">
        <v>30</v>
      </c>
      <c r="C25" s="4"/>
      <c r="D25" s="3" t="s">
        <v>220</v>
      </c>
      <c r="E25" s="3"/>
      <c r="F25" s="3"/>
      <c r="G25" s="3"/>
      <c r="H25" s="3"/>
      <c r="I25" s="8">
        <v>1.44106666666667</v>
      </c>
      <c r="J25" s="8"/>
      <c r="K25" s="8">
        <v>1.44106666666667</v>
      </c>
    </row>
    <row r="26" spans="1:11">
      <c r="A26" s="4" t="s">
        <v>6</v>
      </c>
      <c r="B26" s="4" t="s">
        <v>31</v>
      </c>
      <c r="C26" s="4"/>
      <c r="D26" s="3" t="s">
        <v>220</v>
      </c>
      <c r="E26" s="3"/>
      <c r="F26" s="3"/>
      <c r="G26" s="3"/>
      <c r="H26" s="3"/>
      <c r="I26" s="8">
        <v>1.44106666666667</v>
      </c>
      <c r="J26" s="8"/>
      <c r="K26" s="8">
        <v>1.44106666666667</v>
      </c>
    </row>
    <row r="27" spans="1:11">
      <c r="A27" s="4" t="s">
        <v>6</v>
      </c>
      <c r="B27" s="4" t="s">
        <v>32</v>
      </c>
      <c r="C27" s="4"/>
      <c r="D27" s="3" t="s">
        <v>220</v>
      </c>
      <c r="E27" s="3"/>
      <c r="F27" s="3"/>
      <c r="G27" s="3"/>
      <c r="H27" s="3"/>
      <c r="I27" s="8">
        <v>1.55583333333333</v>
      </c>
      <c r="J27" s="8"/>
      <c r="K27" s="8">
        <v>1.55583333333333</v>
      </c>
    </row>
    <row r="28" spans="1:11">
      <c r="A28" s="4" t="s">
        <v>6</v>
      </c>
      <c r="B28" s="4" t="s">
        <v>33</v>
      </c>
      <c r="C28" s="4"/>
      <c r="D28" s="3" t="s">
        <v>220</v>
      </c>
      <c r="E28" s="3"/>
      <c r="F28" s="3"/>
      <c r="G28" s="3"/>
      <c r="H28" s="3"/>
      <c r="I28" s="8">
        <v>1.451</v>
      </c>
      <c r="J28" s="8"/>
      <c r="K28" s="8">
        <v>1.451</v>
      </c>
    </row>
    <row r="29" spans="1:11">
      <c r="A29" s="4" t="s">
        <v>6</v>
      </c>
      <c r="B29" s="4" t="s">
        <v>34</v>
      </c>
      <c r="C29" s="4"/>
      <c r="D29" s="3" t="s">
        <v>220</v>
      </c>
      <c r="E29" s="3"/>
      <c r="F29" s="3"/>
      <c r="G29" s="3"/>
      <c r="H29" s="3"/>
      <c r="I29" s="8">
        <v>1.52722222222222</v>
      </c>
      <c r="J29" s="8"/>
      <c r="K29" s="8">
        <v>1.52722222222222</v>
      </c>
    </row>
    <row r="30" spans="1:11">
      <c r="A30" s="4" t="s">
        <v>6</v>
      </c>
      <c r="B30" s="4" t="s">
        <v>35</v>
      </c>
      <c r="C30" s="4"/>
      <c r="D30" s="3" t="s">
        <v>220</v>
      </c>
      <c r="E30" s="3"/>
      <c r="F30" s="3"/>
      <c r="G30" s="3"/>
      <c r="H30" s="3"/>
      <c r="I30" s="8">
        <v>1.60013333333333</v>
      </c>
      <c r="J30" s="8"/>
      <c r="K30" s="8">
        <v>1.60013333333333</v>
      </c>
    </row>
    <row r="31" spans="1:11">
      <c r="A31" s="4" t="s">
        <v>6</v>
      </c>
      <c r="B31" s="4" t="s">
        <v>36</v>
      </c>
      <c r="C31" s="4"/>
      <c r="D31" s="3" t="s">
        <v>220</v>
      </c>
      <c r="E31" s="3"/>
      <c r="F31" s="3"/>
      <c r="G31" s="3"/>
      <c r="H31" s="3"/>
      <c r="I31" s="8">
        <v>1.38793333333333</v>
      </c>
      <c r="J31" s="8"/>
      <c r="K31" s="8">
        <v>1.38793333333333</v>
      </c>
    </row>
    <row r="32" spans="1:11">
      <c r="A32" s="4" t="s">
        <v>6</v>
      </c>
      <c r="B32" s="4" t="s">
        <v>37</v>
      </c>
      <c r="C32" s="4"/>
      <c r="D32" s="3" t="s">
        <v>220</v>
      </c>
      <c r="E32" s="3"/>
      <c r="F32" s="3"/>
      <c r="G32" s="3"/>
      <c r="H32" s="3"/>
      <c r="I32" s="8">
        <v>1.40766666666667</v>
      </c>
      <c r="J32" s="8"/>
      <c r="K32" s="8">
        <v>1.40766666666667</v>
      </c>
    </row>
    <row r="33" spans="1:11">
      <c r="A33" s="4" t="s">
        <v>6</v>
      </c>
      <c r="B33" s="4" t="s">
        <v>38</v>
      </c>
      <c r="C33" s="4"/>
      <c r="D33" s="3" t="s">
        <v>220</v>
      </c>
      <c r="E33" s="3"/>
      <c r="F33" s="3"/>
      <c r="G33" s="3"/>
      <c r="H33" s="3"/>
      <c r="I33" s="8">
        <v>1.40766666666667</v>
      </c>
      <c r="J33" s="8"/>
      <c r="K33" s="8">
        <v>1.40766666666667</v>
      </c>
    </row>
    <row r="34" spans="1:11">
      <c r="A34" s="4" t="s">
        <v>6</v>
      </c>
      <c r="B34" s="4" t="s">
        <v>39</v>
      </c>
      <c r="C34" s="4"/>
      <c r="D34" s="3" t="s">
        <v>220</v>
      </c>
      <c r="E34" s="3"/>
      <c r="F34" s="3"/>
      <c r="G34" s="3"/>
      <c r="H34" s="3"/>
      <c r="I34" s="8">
        <v>1.40766666666667</v>
      </c>
      <c r="J34" s="8"/>
      <c r="K34" s="8">
        <v>1.40766666666667</v>
      </c>
    </row>
    <row r="35" spans="1:11">
      <c r="A35" s="4" t="s">
        <v>6</v>
      </c>
      <c r="B35" s="4" t="s">
        <v>40</v>
      </c>
      <c r="C35" s="4"/>
      <c r="D35" s="3" t="s">
        <v>220</v>
      </c>
      <c r="E35" s="3"/>
      <c r="F35" s="3"/>
      <c r="G35" s="3"/>
      <c r="H35" s="3"/>
      <c r="I35" s="8">
        <v>1.416</v>
      </c>
      <c r="J35" s="8"/>
      <c r="K35" s="8">
        <v>1.416</v>
      </c>
    </row>
    <row r="36" spans="1:11">
      <c r="A36" s="4" t="s">
        <v>6</v>
      </c>
      <c r="B36" s="4" t="s">
        <v>41</v>
      </c>
      <c r="C36" s="4"/>
      <c r="D36" s="3" t="s">
        <v>220</v>
      </c>
      <c r="E36" s="3"/>
      <c r="F36" s="3"/>
      <c r="G36" s="3"/>
      <c r="H36" s="3"/>
      <c r="I36" s="8">
        <v>1.36393333333333</v>
      </c>
      <c r="J36" s="8"/>
      <c r="K36" s="8">
        <v>1.36393333333333</v>
      </c>
    </row>
    <row r="37" spans="1:11">
      <c r="A37" s="4" t="s">
        <v>6</v>
      </c>
      <c r="B37" s="4" t="s">
        <v>42</v>
      </c>
      <c r="C37" s="4"/>
      <c r="D37" s="3" t="s">
        <v>220</v>
      </c>
      <c r="E37" s="3"/>
      <c r="F37" s="3"/>
      <c r="G37" s="3"/>
      <c r="H37" s="3"/>
      <c r="I37" s="8">
        <v>1.36393333333333</v>
      </c>
      <c r="J37" s="8"/>
      <c r="K37" s="8">
        <v>1.36393333333333</v>
      </c>
    </row>
    <row r="38" spans="1:11">
      <c r="A38" s="4" t="s">
        <v>6</v>
      </c>
      <c r="B38" s="4" t="s">
        <v>43</v>
      </c>
      <c r="C38" s="4"/>
      <c r="D38" s="3" t="s">
        <v>220</v>
      </c>
      <c r="E38" s="3"/>
      <c r="F38" s="3"/>
      <c r="G38" s="3"/>
      <c r="H38" s="3"/>
      <c r="I38" s="8">
        <v>1.60013333333333</v>
      </c>
      <c r="J38" s="8"/>
      <c r="K38" s="8">
        <v>1.60013333333333</v>
      </c>
    </row>
    <row r="39" spans="1:11">
      <c r="A39" s="4" t="s">
        <v>6</v>
      </c>
      <c r="B39" s="4" t="s">
        <v>44</v>
      </c>
      <c r="C39" s="4"/>
      <c r="D39" s="3" t="s">
        <v>220</v>
      </c>
      <c r="E39" s="3"/>
      <c r="F39" s="3"/>
      <c r="G39" s="3"/>
      <c r="H39" s="3"/>
      <c r="I39" s="8">
        <v>1.47966666666667</v>
      </c>
      <c r="J39" s="8"/>
      <c r="K39" s="8">
        <v>1.47966666666667</v>
      </c>
    </row>
    <row r="40" spans="1:11">
      <c r="A40" s="4" t="s">
        <v>6</v>
      </c>
      <c r="B40" s="4" t="s">
        <v>45</v>
      </c>
      <c r="C40" s="4"/>
      <c r="D40" s="3" t="s">
        <v>220</v>
      </c>
      <c r="E40" s="3"/>
      <c r="F40" s="3"/>
      <c r="G40" s="3"/>
      <c r="H40" s="3"/>
      <c r="I40" s="8">
        <v>1.60013333333333</v>
      </c>
      <c r="J40" s="8"/>
      <c r="K40" s="8">
        <v>1.60013333333333</v>
      </c>
    </row>
    <row r="41" spans="1:11">
      <c r="A41" s="4" t="s">
        <v>6</v>
      </c>
      <c r="B41" s="4" t="s">
        <v>46</v>
      </c>
      <c r="C41" s="4"/>
      <c r="D41" s="3" t="s">
        <v>220</v>
      </c>
      <c r="E41" s="3"/>
      <c r="F41" s="3"/>
      <c r="G41" s="3"/>
      <c r="H41" s="3"/>
      <c r="I41" s="8">
        <v>1.4744</v>
      </c>
      <c r="J41" s="8"/>
      <c r="K41" s="8">
        <v>1.4744</v>
      </c>
    </row>
    <row r="42" spans="1:11">
      <c r="A42" s="4" t="s">
        <v>6</v>
      </c>
      <c r="B42" s="4" t="s">
        <v>47</v>
      </c>
      <c r="C42" s="4"/>
      <c r="D42" s="3" t="s">
        <v>220</v>
      </c>
      <c r="E42" s="3"/>
      <c r="F42" s="3"/>
      <c r="G42" s="3"/>
      <c r="H42" s="3"/>
      <c r="I42" s="8">
        <v>1.4288</v>
      </c>
      <c r="J42" s="8"/>
      <c r="K42" s="8">
        <v>1.4288</v>
      </c>
    </row>
    <row r="43" spans="1:11">
      <c r="A43" s="4" t="s">
        <v>6</v>
      </c>
      <c r="B43" s="4" t="s">
        <v>48</v>
      </c>
      <c r="C43" s="4"/>
      <c r="D43" s="3" t="s">
        <v>220</v>
      </c>
      <c r="E43" s="3"/>
      <c r="F43" s="3"/>
      <c r="G43" s="3"/>
      <c r="H43" s="3"/>
      <c r="I43" s="8">
        <v>1.4288</v>
      </c>
      <c r="J43" s="8"/>
      <c r="K43" s="8">
        <v>1.4288</v>
      </c>
    </row>
    <row r="44" spans="1:11">
      <c r="A44" s="4" t="s">
        <v>6</v>
      </c>
      <c r="B44" s="4" t="s">
        <v>49</v>
      </c>
      <c r="C44" s="4"/>
      <c r="D44" s="3" t="s">
        <v>220</v>
      </c>
      <c r="E44" s="3"/>
      <c r="F44" s="3"/>
      <c r="G44" s="3"/>
      <c r="H44" s="3"/>
      <c r="I44" s="8">
        <v>1.4904</v>
      </c>
      <c r="J44" s="8"/>
      <c r="K44" s="8">
        <v>1.4904</v>
      </c>
    </row>
    <row r="45" spans="1:11">
      <c r="A45" s="4" t="s">
        <v>6</v>
      </c>
      <c r="B45" s="4" t="s">
        <v>25</v>
      </c>
      <c r="C45" s="4"/>
      <c r="D45" s="3" t="s">
        <v>221</v>
      </c>
      <c r="E45" s="3"/>
      <c r="F45" s="3"/>
      <c r="G45" s="3"/>
      <c r="H45" s="3"/>
      <c r="I45" s="8">
        <v>0.25</v>
      </c>
      <c r="J45" s="8">
        <v>0.25</v>
      </c>
      <c r="K45" s="8">
        <v>0.0625</v>
      </c>
    </row>
    <row r="46" spans="1:11">
      <c r="A46" s="4" t="s">
        <v>50</v>
      </c>
      <c r="B46" s="4" t="s">
        <v>51</v>
      </c>
      <c r="C46" s="4"/>
      <c r="D46" s="3" t="s">
        <v>220</v>
      </c>
      <c r="E46" s="3"/>
      <c r="F46" s="3"/>
      <c r="G46" s="3"/>
      <c r="H46" s="3"/>
      <c r="I46" s="8">
        <v>1.435</v>
      </c>
      <c r="J46" s="8"/>
      <c r="K46" s="8">
        <v>1.435</v>
      </c>
    </row>
    <row r="47" spans="1:11">
      <c r="A47" s="4" t="s">
        <v>50</v>
      </c>
      <c r="B47" s="4" t="s">
        <v>52</v>
      </c>
      <c r="C47" s="4"/>
      <c r="D47" s="3" t="s">
        <v>220</v>
      </c>
      <c r="E47" s="3"/>
      <c r="F47" s="3"/>
      <c r="G47" s="3"/>
      <c r="H47" s="3"/>
      <c r="I47" s="8">
        <v>1.3665</v>
      </c>
      <c r="J47" s="8"/>
      <c r="K47" s="8">
        <v>1.3665</v>
      </c>
    </row>
    <row r="48" spans="1:11">
      <c r="A48" s="4" t="s">
        <v>50</v>
      </c>
      <c r="B48" s="4" t="s">
        <v>53</v>
      </c>
      <c r="C48" s="4"/>
      <c r="D48" s="3" t="s">
        <v>220</v>
      </c>
      <c r="E48" s="3"/>
      <c r="F48" s="3"/>
      <c r="G48" s="3"/>
      <c r="H48" s="3"/>
      <c r="I48" s="8">
        <v>1.51944444444445</v>
      </c>
      <c r="J48" s="8"/>
      <c r="K48" s="8">
        <v>1.51944444444445</v>
      </c>
    </row>
    <row r="49" spans="1:11">
      <c r="A49" s="4" t="s">
        <v>50</v>
      </c>
      <c r="B49" s="4" t="s">
        <v>54</v>
      </c>
      <c r="C49" s="4"/>
      <c r="D49" s="3" t="s">
        <v>220</v>
      </c>
      <c r="E49" s="3"/>
      <c r="F49" s="3"/>
      <c r="G49" s="3"/>
      <c r="H49" s="3"/>
      <c r="I49" s="8">
        <v>1.51944444444445</v>
      </c>
      <c r="J49" s="8"/>
      <c r="K49" s="8">
        <v>1.51944444444445</v>
      </c>
    </row>
    <row r="50" spans="1:11">
      <c r="A50" s="4" t="s">
        <v>50</v>
      </c>
      <c r="B50" s="4" t="s">
        <v>55</v>
      </c>
      <c r="C50" s="4"/>
      <c r="D50" s="3" t="s">
        <v>220</v>
      </c>
      <c r="E50" s="3"/>
      <c r="F50" s="3"/>
      <c r="G50" s="3"/>
      <c r="H50" s="3"/>
      <c r="I50" s="8">
        <v>1.52066666666667</v>
      </c>
      <c r="J50" s="8"/>
      <c r="K50" s="8">
        <v>1.52066666666667</v>
      </c>
    </row>
    <row r="51" spans="1:11">
      <c r="A51" s="4" t="s">
        <v>50</v>
      </c>
      <c r="B51" s="4" t="s">
        <v>56</v>
      </c>
      <c r="C51" s="4"/>
      <c r="D51" s="3" t="s">
        <v>220</v>
      </c>
      <c r="E51" s="3"/>
      <c r="F51" s="3"/>
      <c r="G51" s="3"/>
      <c r="H51" s="3"/>
      <c r="I51" s="8">
        <v>1.4954</v>
      </c>
      <c r="J51" s="8"/>
      <c r="K51" s="8">
        <v>1.4954</v>
      </c>
    </row>
    <row r="52" spans="1:11">
      <c r="A52" s="4" t="s">
        <v>50</v>
      </c>
      <c r="B52" s="4" t="s">
        <v>57</v>
      </c>
      <c r="C52" s="4"/>
      <c r="D52" s="3" t="s">
        <v>220</v>
      </c>
      <c r="E52" s="3"/>
      <c r="F52" s="3"/>
      <c r="G52" s="3"/>
      <c r="H52" s="3"/>
      <c r="I52" s="8">
        <v>1.52066666666667</v>
      </c>
      <c r="J52" s="8"/>
      <c r="K52" s="8">
        <v>1.52066666666667</v>
      </c>
    </row>
    <row r="53" spans="1:11">
      <c r="A53" s="4" t="s">
        <v>50</v>
      </c>
      <c r="B53" s="4" t="s">
        <v>58</v>
      </c>
      <c r="C53" s="4"/>
      <c r="D53" s="3" t="s">
        <v>220</v>
      </c>
      <c r="E53" s="3"/>
      <c r="F53" s="3"/>
      <c r="G53" s="3"/>
      <c r="H53" s="3"/>
      <c r="I53" s="8">
        <v>1.4227619047619</v>
      </c>
      <c r="J53" s="8"/>
      <c r="K53" s="8">
        <v>1.4227619047619</v>
      </c>
    </row>
    <row r="54" spans="1:11">
      <c r="A54" s="4" t="s">
        <v>50</v>
      </c>
      <c r="B54" s="4" t="s">
        <v>59</v>
      </c>
      <c r="C54" s="4"/>
      <c r="D54" s="3" t="s">
        <v>220</v>
      </c>
      <c r="E54" s="3"/>
      <c r="F54" s="3"/>
      <c r="G54" s="3"/>
      <c r="H54" s="3"/>
      <c r="I54" s="8">
        <v>1.4227619047619</v>
      </c>
      <c r="J54" s="8"/>
      <c r="K54" s="8">
        <v>1.4227619047619</v>
      </c>
    </row>
    <row r="55" spans="1:11">
      <c r="A55" s="4" t="s">
        <v>50</v>
      </c>
      <c r="B55" s="4" t="s">
        <v>60</v>
      </c>
      <c r="C55" s="4"/>
      <c r="D55" s="3" t="s">
        <v>220</v>
      </c>
      <c r="E55" s="3"/>
      <c r="F55" s="3"/>
      <c r="G55" s="3"/>
      <c r="H55" s="3"/>
      <c r="I55" s="8">
        <v>1.475</v>
      </c>
      <c r="J55" s="8"/>
      <c r="K55" s="8">
        <v>1.475</v>
      </c>
    </row>
    <row r="56" spans="1:11">
      <c r="A56" s="4" t="s">
        <v>50</v>
      </c>
      <c r="B56" s="4" t="s">
        <v>61</v>
      </c>
      <c r="C56" s="4"/>
      <c r="D56" s="3" t="s">
        <v>220</v>
      </c>
      <c r="E56" s="3"/>
      <c r="F56" s="3"/>
      <c r="G56" s="3"/>
      <c r="H56" s="3"/>
      <c r="I56" s="8">
        <v>1.44477777777778</v>
      </c>
      <c r="J56" s="8"/>
      <c r="K56" s="8">
        <v>1.44477777777778</v>
      </c>
    </row>
    <row r="57" spans="1:11">
      <c r="A57" s="4" t="s">
        <v>50</v>
      </c>
      <c r="B57" s="4" t="s">
        <v>62</v>
      </c>
      <c r="C57" s="4"/>
      <c r="D57" s="3" t="s">
        <v>220</v>
      </c>
      <c r="E57" s="3"/>
      <c r="F57" s="3"/>
      <c r="G57" s="3"/>
      <c r="H57" s="3"/>
      <c r="I57" s="8">
        <v>1.4576</v>
      </c>
      <c r="J57" s="8"/>
      <c r="K57" s="8">
        <v>1.4576</v>
      </c>
    </row>
    <row r="58" spans="1:11">
      <c r="A58" s="4" t="s">
        <v>50</v>
      </c>
      <c r="B58" s="4" t="s">
        <v>63</v>
      </c>
      <c r="C58" s="4"/>
      <c r="D58" s="3" t="s">
        <v>220</v>
      </c>
      <c r="E58" s="3"/>
      <c r="F58" s="3"/>
      <c r="G58" s="3"/>
      <c r="H58" s="3"/>
      <c r="I58" s="8">
        <v>1.38793333333333</v>
      </c>
      <c r="J58" s="8"/>
      <c r="K58" s="8">
        <v>1.38793333333333</v>
      </c>
    </row>
    <row r="59" spans="1:11">
      <c r="A59" s="4" t="s">
        <v>50</v>
      </c>
      <c r="B59" s="4" t="s">
        <v>64</v>
      </c>
      <c r="C59" s="4"/>
      <c r="D59" s="3" t="s">
        <v>220</v>
      </c>
      <c r="E59" s="3"/>
      <c r="F59" s="3"/>
      <c r="G59" s="3"/>
      <c r="H59" s="3"/>
      <c r="I59" s="8">
        <v>1.4954</v>
      </c>
      <c r="J59" s="8"/>
      <c r="K59" s="8">
        <v>1.4954</v>
      </c>
    </row>
    <row r="60" spans="1:11">
      <c r="A60" s="4" t="s">
        <v>50</v>
      </c>
      <c r="B60" s="4" t="s">
        <v>65</v>
      </c>
      <c r="C60" s="4"/>
      <c r="D60" s="3" t="s">
        <v>220</v>
      </c>
      <c r="E60" s="3"/>
      <c r="F60" s="3"/>
      <c r="G60" s="3"/>
      <c r="H60" s="3"/>
      <c r="I60" s="8">
        <v>1.3894</v>
      </c>
      <c r="J60" s="8"/>
      <c r="K60" s="8">
        <v>1.3894</v>
      </c>
    </row>
    <row r="61" spans="1:11">
      <c r="A61" s="4" t="s">
        <v>50</v>
      </c>
      <c r="B61" s="4" t="s">
        <v>66</v>
      </c>
      <c r="C61" s="4"/>
      <c r="D61" s="3" t="s">
        <v>220</v>
      </c>
      <c r="E61" s="3"/>
      <c r="F61" s="3"/>
      <c r="G61" s="3"/>
      <c r="H61" s="3"/>
      <c r="I61" s="8">
        <v>1.52066666666667</v>
      </c>
      <c r="J61" s="8"/>
      <c r="K61" s="8">
        <v>1.52066666666667</v>
      </c>
    </row>
    <row r="62" spans="1:11">
      <c r="A62" s="4" t="s">
        <v>50</v>
      </c>
      <c r="B62" s="4" t="s">
        <v>67</v>
      </c>
      <c r="C62" s="4"/>
      <c r="D62" s="3" t="s">
        <v>220</v>
      </c>
      <c r="E62" s="3"/>
      <c r="F62" s="3"/>
      <c r="G62" s="3"/>
      <c r="H62" s="3"/>
      <c r="I62" s="8">
        <v>1.4416</v>
      </c>
      <c r="J62" s="8"/>
      <c r="K62" s="8">
        <v>1.4416</v>
      </c>
    </row>
    <row r="63" spans="1:11">
      <c r="A63" s="4" t="s">
        <v>50</v>
      </c>
      <c r="B63" s="4" t="s">
        <v>68</v>
      </c>
      <c r="C63" s="4"/>
      <c r="D63" s="3" t="s">
        <v>220</v>
      </c>
      <c r="E63" s="3"/>
      <c r="F63" s="3"/>
      <c r="G63" s="3"/>
      <c r="H63" s="3"/>
      <c r="I63" s="8">
        <v>1.42633333333333</v>
      </c>
      <c r="J63" s="8"/>
      <c r="K63" s="8">
        <v>1.42633333333333</v>
      </c>
    </row>
    <row r="64" spans="1:11">
      <c r="A64" s="4" t="s">
        <v>50</v>
      </c>
      <c r="B64" s="4" t="s">
        <v>69</v>
      </c>
      <c r="C64" s="4"/>
      <c r="D64" s="3" t="s">
        <v>220</v>
      </c>
      <c r="E64" s="3"/>
      <c r="F64" s="3"/>
      <c r="G64" s="3"/>
      <c r="H64" s="3"/>
      <c r="I64" s="8">
        <v>1.42633333333333</v>
      </c>
      <c r="J64" s="8"/>
      <c r="K64" s="8">
        <v>1.42633333333333</v>
      </c>
    </row>
    <row r="65" spans="1:11">
      <c r="A65" s="4" t="s">
        <v>50</v>
      </c>
      <c r="B65" s="4" t="s">
        <v>70</v>
      </c>
      <c r="C65" s="4"/>
      <c r="D65" s="3" t="s">
        <v>220</v>
      </c>
      <c r="E65" s="3"/>
      <c r="F65" s="3"/>
      <c r="G65" s="3"/>
      <c r="H65" s="3"/>
      <c r="I65" s="8">
        <v>1.4227619047619</v>
      </c>
      <c r="J65" s="8"/>
      <c r="K65" s="8">
        <v>1.4227619047619</v>
      </c>
    </row>
    <row r="66" spans="1:11">
      <c r="A66" s="4" t="s">
        <v>50</v>
      </c>
      <c r="B66" s="4" t="s">
        <v>71</v>
      </c>
      <c r="C66" s="4"/>
      <c r="D66" s="3" t="s">
        <v>220</v>
      </c>
      <c r="E66" s="3"/>
      <c r="F66" s="3"/>
      <c r="G66" s="3"/>
      <c r="H66" s="3"/>
      <c r="I66" s="8">
        <v>1.424</v>
      </c>
      <c r="J66" s="8"/>
      <c r="K66" s="8">
        <v>1.424</v>
      </c>
    </row>
    <row r="67" spans="1:11">
      <c r="A67" s="4" t="s">
        <v>50</v>
      </c>
      <c r="B67" s="4" t="s">
        <v>72</v>
      </c>
      <c r="C67" s="4"/>
      <c r="D67" s="3" t="s">
        <v>220</v>
      </c>
      <c r="E67" s="3"/>
      <c r="F67" s="3"/>
      <c r="G67" s="3"/>
      <c r="H67" s="3"/>
      <c r="I67" s="8">
        <v>1.414</v>
      </c>
      <c r="J67" s="8"/>
      <c r="K67" s="8">
        <v>1.414</v>
      </c>
    </row>
    <row r="68" spans="1:11">
      <c r="A68" s="4" t="s">
        <v>50</v>
      </c>
      <c r="B68" s="4" t="s">
        <v>73</v>
      </c>
      <c r="C68" s="4"/>
      <c r="D68" s="3" t="s">
        <v>220</v>
      </c>
      <c r="E68" s="3"/>
      <c r="F68" s="3"/>
      <c r="G68" s="3"/>
      <c r="H68" s="3"/>
      <c r="I68" s="8">
        <v>1.42633333333333</v>
      </c>
      <c r="J68" s="8"/>
      <c r="K68" s="8">
        <v>1.42633333333333</v>
      </c>
    </row>
    <row r="69" spans="1:11">
      <c r="A69" s="4" t="s">
        <v>50</v>
      </c>
      <c r="B69" s="4" t="s">
        <v>74</v>
      </c>
      <c r="C69" s="4"/>
      <c r="D69" s="3" t="s">
        <v>220</v>
      </c>
      <c r="E69" s="3"/>
      <c r="F69" s="3"/>
      <c r="G69" s="3"/>
      <c r="H69" s="3"/>
      <c r="I69" s="8">
        <v>1.42633333333333</v>
      </c>
      <c r="J69" s="8"/>
      <c r="K69" s="8">
        <v>1.42633333333333</v>
      </c>
    </row>
    <row r="70" spans="1:11">
      <c r="A70" s="4" t="s">
        <v>50</v>
      </c>
      <c r="B70" s="4" t="s">
        <v>75</v>
      </c>
      <c r="C70" s="4"/>
      <c r="D70" s="3" t="s">
        <v>220</v>
      </c>
      <c r="E70" s="3"/>
      <c r="F70" s="3"/>
      <c r="G70" s="3"/>
      <c r="H70" s="3"/>
      <c r="I70" s="8">
        <v>1.424</v>
      </c>
      <c r="J70" s="8"/>
      <c r="K70" s="8">
        <v>1.424</v>
      </c>
    </row>
    <row r="71" spans="1:11">
      <c r="A71" s="4" t="s">
        <v>50</v>
      </c>
      <c r="B71" s="4" t="s">
        <v>76</v>
      </c>
      <c r="C71" s="4"/>
      <c r="D71" s="3" t="s">
        <v>220</v>
      </c>
      <c r="E71" s="3"/>
      <c r="F71" s="3"/>
      <c r="G71" s="3"/>
      <c r="H71" s="3"/>
      <c r="I71" s="8">
        <v>1.40644444444444</v>
      </c>
      <c r="J71" s="8"/>
      <c r="K71" s="8">
        <v>1.40644444444444</v>
      </c>
    </row>
    <row r="72" spans="1:11">
      <c r="A72" s="4" t="s">
        <v>50</v>
      </c>
      <c r="B72" s="4" t="s">
        <v>77</v>
      </c>
      <c r="C72" s="4"/>
      <c r="D72" s="3" t="s">
        <v>220</v>
      </c>
      <c r="E72" s="3"/>
      <c r="F72" s="3"/>
      <c r="G72" s="3"/>
      <c r="H72" s="3"/>
      <c r="I72" s="8">
        <v>1.40644444444444</v>
      </c>
      <c r="J72" s="8"/>
      <c r="K72" s="8">
        <v>1.40644444444444</v>
      </c>
    </row>
    <row r="73" spans="1:11">
      <c r="A73" s="4" t="s">
        <v>50</v>
      </c>
      <c r="B73" s="4" t="s">
        <v>78</v>
      </c>
      <c r="C73" s="4"/>
      <c r="D73" s="3" t="s">
        <v>220</v>
      </c>
      <c r="E73" s="3"/>
      <c r="F73" s="3"/>
      <c r="G73" s="3"/>
      <c r="H73" s="3"/>
      <c r="I73" s="8">
        <v>1.40644444444444</v>
      </c>
      <c r="J73" s="8"/>
      <c r="K73" s="8">
        <v>1.40644444444444</v>
      </c>
    </row>
    <row r="74" spans="1:11">
      <c r="A74" s="4" t="s">
        <v>50</v>
      </c>
      <c r="B74" s="4" t="s">
        <v>79</v>
      </c>
      <c r="C74" s="4"/>
      <c r="D74" s="3" t="s">
        <v>220</v>
      </c>
      <c r="E74" s="3"/>
      <c r="F74" s="3"/>
      <c r="G74" s="3"/>
      <c r="H74" s="3"/>
      <c r="I74" s="8">
        <v>1.4288</v>
      </c>
      <c r="J74" s="8"/>
      <c r="K74" s="8">
        <v>1.4288</v>
      </c>
    </row>
    <row r="75" spans="1:11">
      <c r="A75" s="4" t="s">
        <v>50</v>
      </c>
      <c r="B75" s="4" t="s">
        <v>80</v>
      </c>
      <c r="C75" s="4"/>
      <c r="D75" s="3" t="s">
        <v>220</v>
      </c>
      <c r="E75" s="3"/>
      <c r="F75" s="3"/>
      <c r="G75" s="3"/>
      <c r="H75" s="3"/>
      <c r="I75" s="8">
        <v>1.3894</v>
      </c>
      <c r="J75" s="8"/>
      <c r="K75" s="8">
        <v>1.3894</v>
      </c>
    </row>
    <row r="76" spans="1:11">
      <c r="A76" s="4" t="s">
        <v>50</v>
      </c>
      <c r="B76" s="4" t="s">
        <v>81</v>
      </c>
      <c r="C76" s="4"/>
      <c r="D76" s="3" t="s">
        <v>220</v>
      </c>
      <c r="E76" s="3"/>
      <c r="F76" s="3"/>
      <c r="G76" s="3"/>
      <c r="H76" s="3"/>
      <c r="I76" s="8">
        <v>1.4954</v>
      </c>
      <c r="J76" s="8"/>
      <c r="K76" s="8">
        <v>1.4954</v>
      </c>
    </row>
    <row r="77" spans="1:11">
      <c r="A77" s="4" t="s">
        <v>50</v>
      </c>
      <c r="B77" s="4" t="s">
        <v>82</v>
      </c>
      <c r="C77" s="4"/>
      <c r="D77" s="3" t="s">
        <v>220</v>
      </c>
      <c r="E77" s="3"/>
      <c r="F77" s="3"/>
      <c r="G77" s="3"/>
      <c r="H77" s="3"/>
      <c r="I77" s="8">
        <v>1.4954</v>
      </c>
      <c r="J77" s="8"/>
      <c r="K77" s="8">
        <v>1.4954</v>
      </c>
    </row>
    <row r="78" spans="1:11">
      <c r="A78" s="4" t="s">
        <v>50</v>
      </c>
      <c r="B78" s="4" t="s">
        <v>83</v>
      </c>
      <c r="C78" s="4"/>
      <c r="D78" s="3" t="s">
        <v>220</v>
      </c>
      <c r="E78" s="3"/>
      <c r="F78" s="3"/>
      <c r="G78" s="3"/>
      <c r="H78" s="3"/>
      <c r="I78" s="8">
        <v>1.451</v>
      </c>
      <c r="J78" s="8"/>
      <c r="K78" s="8">
        <v>1.451</v>
      </c>
    </row>
    <row r="79" spans="1:11">
      <c r="A79" s="4" t="s">
        <v>50</v>
      </c>
      <c r="B79" s="4" t="s">
        <v>84</v>
      </c>
      <c r="C79" s="4"/>
      <c r="D79" s="3" t="s">
        <v>220</v>
      </c>
      <c r="E79" s="3"/>
      <c r="F79" s="3"/>
      <c r="G79" s="3"/>
      <c r="H79" s="3"/>
      <c r="I79" s="8">
        <v>1.40644444444444</v>
      </c>
      <c r="J79" s="8"/>
      <c r="K79" s="8">
        <v>1.40644444444444</v>
      </c>
    </row>
    <row r="80" spans="1:11">
      <c r="A80" s="4" t="s">
        <v>50</v>
      </c>
      <c r="B80" s="4" t="s">
        <v>85</v>
      </c>
      <c r="C80" s="4"/>
      <c r="D80" s="3" t="s">
        <v>220</v>
      </c>
      <c r="E80" s="3"/>
      <c r="F80" s="3"/>
      <c r="G80" s="3"/>
      <c r="H80" s="3"/>
      <c r="I80" s="8">
        <v>1.3894</v>
      </c>
      <c r="J80" s="8"/>
      <c r="K80" s="8">
        <v>1.3894</v>
      </c>
    </row>
    <row r="81" spans="1:11">
      <c r="A81" s="4" t="s">
        <v>50</v>
      </c>
      <c r="B81" s="4" t="s">
        <v>86</v>
      </c>
      <c r="C81" s="4"/>
      <c r="D81" s="3" t="s">
        <v>220</v>
      </c>
      <c r="E81" s="3"/>
      <c r="F81" s="3"/>
      <c r="G81" s="3"/>
      <c r="H81" s="3"/>
      <c r="I81" s="8">
        <v>1.49027777777778</v>
      </c>
      <c r="J81" s="8"/>
      <c r="K81" s="8">
        <v>1.49027777777778</v>
      </c>
    </row>
    <row r="82" spans="1:11">
      <c r="A82" s="4" t="s">
        <v>50</v>
      </c>
      <c r="B82" s="4" t="s">
        <v>87</v>
      </c>
      <c r="C82" s="4"/>
      <c r="D82" s="3" t="s">
        <v>220</v>
      </c>
      <c r="E82" s="3"/>
      <c r="F82" s="3"/>
      <c r="G82" s="3"/>
      <c r="H82" s="3"/>
      <c r="I82" s="8">
        <v>1.3894</v>
      </c>
      <c r="J82" s="8"/>
      <c r="K82" s="8">
        <v>1.3894</v>
      </c>
    </row>
    <row r="83" spans="1:11">
      <c r="A83" s="4" t="s">
        <v>50</v>
      </c>
      <c r="B83" s="4" t="s">
        <v>88</v>
      </c>
      <c r="C83" s="4"/>
      <c r="D83" s="3" t="s">
        <v>220</v>
      </c>
      <c r="E83" s="3"/>
      <c r="F83" s="3"/>
      <c r="G83" s="3"/>
      <c r="H83" s="3"/>
      <c r="I83" s="8">
        <v>1.38553333333333</v>
      </c>
      <c r="J83" s="8"/>
      <c r="K83" s="8">
        <v>1.38553333333333</v>
      </c>
    </row>
    <row r="84" spans="1:11">
      <c r="A84" s="4" t="s">
        <v>50</v>
      </c>
      <c r="B84" s="4" t="s">
        <v>89</v>
      </c>
      <c r="C84" s="4"/>
      <c r="D84" s="3" t="s">
        <v>220</v>
      </c>
      <c r="E84" s="3"/>
      <c r="F84" s="3"/>
      <c r="G84" s="3"/>
      <c r="H84" s="3"/>
      <c r="I84" s="8">
        <v>1.59161111111111</v>
      </c>
      <c r="J84" s="8"/>
      <c r="K84" s="8">
        <v>1.59161111111111</v>
      </c>
    </row>
    <row r="85" spans="1:11">
      <c r="A85" s="4" t="s">
        <v>90</v>
      </c>
      <c r="B85" s="4" t="s">
        <v>91</v>
      </c>
      <c r="C85" s="4"/>
      <c r="D85" s="3" t="s">
        <v>220</v>
      </c>
      <c r="E85" s="3"/>
      <c r="F85" s="3"/>
      <c r="G85" s="3"/>
      <c r="H85" s="3"/>
      <c r="I85" s="8">
        <v>1.39047619047619</v>
      </c>
      <c r="J85" s="8"/>
      <c r="K85" s="8">
        <v>1.39047619047619</v>
      </c>
    </row>
    <row r="86" spans="1:11">
      <c r="A86" s="4" t="s">
        <v>90</v>
      </c>
      <c r="B86" s="4" t="s">
        <v>92</v>
      </c>
      <c r="C86" s="4"/>
      <c r="D86" s="3" t="s">
        <v>220</v>
      </c>
      <c r="E86" s="3"/>
      <c r="F86" s="3"/>
      <c r="G86" s="3"/>
      <c r="H86" s="3"/>
      <c r="I86" s="8">
        <v>1.58502380952381</v>
      </c>
      <c r="J86" s="8"/>
      <c r="K86" s="8">
        <v>1.58502380952381</v>
      </c>
    </row>
    <row r="87" spans="1:11">
      <c r="A87" s="4" t="s">
        <v>90</v>
      </c>
      <c r="B87" s="4" t="s">
        <v>93</v>
      </c>
      <c r="C87" s="4"/>
      <c r="D87" s="3" t="s">
        <v>220</v>
      </c>
      <c r="E87" s="3"/>
      <c r="F87" s="3"/>
      <c r="G87" s="3"/>
      <c r="H87" s="3"/>
      <c r="I87" s="8">
        <v>1.28222222222222</v>
      </c>
      <c r="J87" s="8"/>
      <c r="K87" s="8">
        <v>1.28222222222222</v>
      </c>
    </row>
    <row r="88" spans="1:11">
      <c r="A88" s="4" t="s">
        <v>90</v>
      </c>
      <c r="B88" s="4" t="s">
        <v>94</v>
      </c>
      <c r="C88" s="4"/>
      <c r="D88" s="3" t="s">
        <v>220</v>
      </c>
      <c r="E88" s="3"/>
      <c r="F88" s="3"/>
      <c r="G88" s="3"/>
      <c r="H88" s="3"/>
      <c r="I88" s="8">
        <v>1.42372222222222</v>
      </c>
      <c r="J88" s="8"/>
      <c r="K88" s="8">
        <v>1.42372222222222</v>
      </c>
    </row>
    <row r="89" spans="1:11">
      <c r="A89" s="4" t="s">
        <v>90</v>
      </c>
      <c r="B89" s="4" t="s">
        <v>95</v>
      </c>
      <c r="C89" s="4"/>
      <c r="D89" s="3" t="s">
        <v>220</v>
      </c>
      <c r="E89" s="3"/>
      <c r="F89" s="3"/>
      <c r="G89" s="3"/>
      <c r="H89" s="3"/>
      <c r="I89" s="8">
        <v>1.484</v>
      </c>
      <c r="J89" s="8"/>
      <c r="K89" s="8">
        <v>1.484</v>
      </c>
    </row>
    <row r="90" spans="1:11">
      <c r="A90" s="4" t="s">
        <v>90</v>
      </c>
      <c r="B90" s="4" t="s">
        <v>96</v>
      </c>
      <c r="C90" s="4"/>
      <c r="D90" s="3" t="s">
        <v>220</v>
      </c>
      <c r="E90" s="3"/>
      <c r="F90" s="3"/>
      <c r="G90" s="3"/>
      <c r="H90" s="3"/>
      <c r="I90" s="8">
        <v>1.3632</v>
      </c>
      <c r="J90" s="8"/>
      <c r="K90" s="8">
        <v>1.3632</v>
      </c>
    </row>
    <row r="91" spans="1:11">
      <c r="A91" s="4" t="s">
        <v>90</v>
      </c>
      <c r="B91" s="4" t="s">
        <v>97</v>
      </c>
      <c r="C91" s="4"/>
      <c r="D91" s="3" t="s">
        <v>220</v>
      </c>
      <c r="E91" s="3"/>
      <c r="F91" s="3"/>
      <c r="G91" s="3"/>
      <c r="H91" s="3"/>
      <c r="I91" s="8">
        <v>1.396</v>
      </c>
      <c r="J91" s="8"/>
      <c r="K91" s="8">
        <v>1.396</v>
      </c>
    </row>
    <row r="92" spans="1:11">
      <c r="A92" s="4" t="s">
        <v>90</v>
      </c>
      <c r="B92" s="4" t="s">
        <v>98</v>
      </c>
      <c r="C92" s="4"/>
      <c r="D92" s="3" t="s">
        <v>220</v>
      </c>
      <c r="E92" s="3"/>
      <c r="F92" s="3"/>
      <c r="G92" s="3"/>
      <c r="H92" s="3"/>
      <c r="I92" s="8">
        <v>1.58502380952381</v>
      </c>
      <c r="J92" s="8"/>
      <c r="K92" s="8">
        <v>1.58502380952381</v>
      </c>
    </row>
    <row r="93" spans="1:11">
      <c r="A93" s="4" t="s">
        <v>90</v>
      </c>
      <c r="B93" s="4" t="s">
        <v>99</v>
      </c>
      <c r="C93" s="4"/>
      <c r="D93" s="3" t="s">
        <v>220</v>
      </c>
      <c r="E93" s="3"/>
      <c r="F93" s="3"/>
      <c r="G93" s="3"/>
      <c r="H93" s="3"/>
      <c r="I93" s="8">
        <v>1.4896</v>
      </c>
      <c r="J93" s="8"/>
      <c r="K93" s="8">
        <v>1.4896</v>
      </c>
    </row>
    <row r="94" spans="1:11">
      <c r="A94" s="4" t="s">
        <v>90</v>
      </c>
      <c r="B94" s="4" t="s">
        <v>100</v>
      </c>
      <c r="C94" s="4"/>
      <c r="D94" s="3" t="s">
        <v>220</v>
      </c>
      <c r="E94" s="3"/>
      <c r="F94" s="3"/>
      <c r="G94" s="3"/>
      <c r="H94" s="3"/>
      <c r="I94" s="8">
        <v>1.451</v>
      </c>
      <c r="J94" s="8"/>
      <c r="K94" s="8">
        <v>1.451</v>
      </c>
    </row>
    <row r="95" spans="1:11">
      <c r="A95" s="4" t="s">
        <v>90</v>
      </c>
      <c r="B95" s="4" t="s">
        <v>101</v>
      </c>
      <c r="C95" s="4"/>
      <c r="D95" s="3" t="s">
        <v>220</v>
      </c>
      <c r="E95" s="3"/>
      <c r="F95" s="3"/>
      <c r="G95" s="3"/>
      <c r="H95" s="3"/>
      <c r="I95" s="8">
        <v>1.4896</v>
      </c>
      <c r="J95" s="8"/>
      <c r="K95" s="8">
        <v>1.4896</v>
      </c>
    </row>
    <row r="96" spans="1:11">
      <c r="A96" s="4" t="s">
        <v>90</v>
      </c>
      <c r="B96" s="4" t="s">
        <v>102</v>
      </c>
      <c r="C96" s="4"/>
      <c r="D96" s="3" t="s">
        <v>220</v>
      </c>
      <c r="E96" s="3"/>
      <c r="F96" s="3"/>
      <c r="G96" s="3"/>
      <c r="H96" s="3"/>
      <c r="I96" s="8">
        <v>1.4896</v>
      </c>
      <c r="J96" s="8"/>
      <c r="K96" s="8">
        <v>1.4896</v>
      </c>
    </row>
    <row r="97" spans="1:11">
      <c r="A97" s="4" t="s">
        <v>90</v>
      </c>
      <c r="B97" s="4" t="s">
        <v>103</v>
      </c>
      <c r="C97" s="4"/>
      <c r="D97" s="3" t="s">
        <v>220</v>
      </c>
      <c r="E97" s="3"/>
      <c r="F97" s="3"/>
      <c r="G97" s="3"/>
      <c r="H97" s="3"/>
      <c r="I97" s="8">
        <v>1.46966666666667</v>
      </c>
      <c r="J97" s="8"/>
      <c r="K97" s="8">
        <v>1.46966666666667</v>
      </c>
    </row>
    <row r="98" spans="1:11">
      <c r="A98" s="4" t="s">
        <v>90</v>
      </c>
      <c r="B98" s="4" t="s">
        <v>104</v>
      </c>
      <c r="C98" s="4"/>
      <c r="D98" s="3" t="s">
        <v>220</v>
      </c>
      <c r="E98" s="3"/>
      <c r="F98" s="3"/>
      <c r="G98" s="3"/>
      <c r="H98" s="3"/>
      <c r="I98" s="8">
        <v>1.58502380952381</v>
      </c>
      <c r="J98" s="8"/>
      <c r="K98" s="8">
        <v>1.58502380952381</v>
      </c>
    </row>
    <row r="99" spans="1:11">
      <c r="A99" s="4" t="s">
        <v>90</v>
      </c>
      <c r="B99" s="4" t="s">
        <v>105</v>
      </c>
      <c r="C99" s="4"/>
      <c r="D99" s="3" t="s">
        <v>220</v>
      </c>
      <c r="E99" s="3"/>
      <c r="F99" s="3"/>
      <c r="G99" s="3"/>
      <c r="H99" s="3"/>
      <c r="I99" s="8">
        <v>1.46053333333333</v>
      </c>
      <c r="J99" s="8"/>
      <c r="K99" s="8">
        <v>1.46053333333333</v>
      </c>
    </row>
    <row r="100" spans="1:11">
      <c r="A100" s="4" t="s">
        <v>90</v>
      </c>
      <c r="B100" s="4" t="s">
        <v>106</v>
      </c>
      <c r="C100" s="4"/>
      <c r="D100" s="3" t="s">
        <v>220</v>
      </c>
      <c r="E100" s="3"/>
      <c r="F100" s="3"/>
      <c r="G100" s="3"/>
      <c r="H100" s="3"/>
      <c r="I100" s="8">
        <v>1.424</v>
      </c>
      <c r="J100" s="8"/>
      <c r="K100" s="8">
        <v>1.424</v>
      </c>
    </row>
    <row r="101" spans="1:11">
      <c r="A101" s="4" t="s">
        <v>90</v>
      </c>
      <c r="B101" s="4" t="s">
        <v>107</v>
      </c>
      <c r="C101" s="4"/>
      <c r="D101" s="3" t="s">
        <v>220</v>
      </c>
      <c r="E101" s="3"/>
      <c r="F101" s="3"/>
      <c r="G101" s="3"/>
      <c r="H101" s="3"/>
      <c r="I101" s="8">
        <v>1.55583333333333</v>
      </c>
      <c r="J101" s="8"/>
      <c r="K101" s="8">
        <v>1.55583333333333</v>
      </c>
    </row>
    <row r="102" spans="1:11">
      <c r="A102" s="4" t="s">
        <v>90</v>
      </c>
      <c r="B102" s="4" t="s">
        <v>108</v>
      </c>
      <c r="C102" s="4"/>
      <c r="D102" s="3" t="s">
        <v>220</v>
      </c>
      <c r="E102" s="3"/>
      <c r="F102" s="3"/>
      <c r="G102" s="3"/>
      <c r="H102" s="3"/>
      <c r="I102" s="8">
        <v>1.46633333333333</v>
      </c>
      <c r="J102" s="8"/>
      <c r="K102" s="8">
        <v>1.46633333333333</v>
      </c>
    </row>
    <row r="103" spans="1:11">
      <c r="A103" s="4" t="s">
        <v>90</v>
      </c>
      <c r="B103" s="4" t="s">
        <v>109</v>
      </c>
      <c r="C103" s="4"/>
      <c r="D103" s="3" t="s">
        <v>220</v>
      </c>
      <c r="E103" s="3"/>
      <c r="F103" s="3"/>
      <c r="G103" s="3"/>
      <c r="H103" s="3"/>
      <c r="I103" s="8">
        <v>1.47466666666667</v>
      </c>
      <c r="J103" s="8"/>
      <c r="K103" s="8">
        <v>1.47466666666667</v>
      </c>
    </row>
    <row r="104" spans="1:11">
      <c r="A104" s="4" t="s">
        <v>90</v>
      </c>
      <c r="B104" s="4" t="s">
        <v>110</v>
      </c>
      <c r="C104" s="4"/>
      <c r="D104" s="3" t="s">
        <v>220</v>
      </c>
      <c r="E104" s="3"/>
      <c r="F104" s="3"/>
      <c r="G104" s="3"/>
      <c r="H104" s="3"/>
      <c r="I104" s="8">
        <v>1.57716666666667</v>
      </c>
      <c r="J104" s="8"/>
      <c r="K104" s="8">
        <v>1.57716666666667</v>
      </c>
    </row>
    <row r="105" spans="1:11">
      <c r="A105" s="4" t="s">
        <v>90</v>
      </c>
      <c r="B105" s="4" t="s">
        <v>111</v>
      </c>
      <c r="C105" s="4"/>
      <c r="D105" s="3" t="s">
        <v>220</v>
      </c>
      <c r="E105" s="3"/>
      <c r="F105" s="3"/>
      <c r="G105" s="3"/>
      <c r="H105" s="3"/>
      <c r="I105" s="8">
        <v>1.4288</v>
      </c>
      <c r="J105" s="8"/>
      <c r="K105" s="8">
        <v>1.4288</v>
      </c>
    </row>
    <row r="106" spans="1:11">
      <c r="A106" s="4" t="s">
        <v>90</v>
      </c>
      <c r="B106" s="4" t="s">
        <v>112</v>
      </c>
      <c r="C106" s="4"/>
      <c r="D106" s="3" t="s">
        <v>220</v>
      </c>
      <c r="E106" s="3"/>
      <c r="F106" s="3"/>
      <c r="G106" s="3"/>
      <c r="H106" s="3"/>
      <c r="I106" s="8">
        <v>1.35306666666667</v>
      </c>
      <c r="J106" s="8"/>
      <c r="K106" s="8">
        <v>1.35306666666667</v>
      </c>
    </row>
    <row r="107" spans="1:11">
      <c r="A107" s="4" t="s">
        <v>90</v>
      </c>
      <c r="B107" s="4" t="s">
        <v>113</v>
      </c>
      <c r="C107" s="4"/>
      <c r="D107" s="3" t="s">
        <v>220</v>
      </c>
      <c r="E107" s="3"/>
      <c r="F107" s="3"/>
      <c r="G107" s="3"/>
      <c r="H107" s="3"/>
      <c r="I107" s="8">
        <v>1.30486666666667</v>
      </c>
      <c r="J107" s="8"/>
      <c r="K107" s="8">
        <v>1.30486666666667</v>
      </c>
    </row>
    <row r="108" spans="1:11">
      <c r="A108" s="4" t="s">
        <v>90</v>
      </c>
      <c r="B108" s="4" t="s">
        <v>114</v>
      </c>
      <c r="C108" s="4"/>
      <c r="D108" s="3" t="s">
        <v>220</v>
      </c>
      <c r="E108" s="3"/>
      <c r="F108" s="3"/>
      <c r="G108" s="3"/>
      <c r="H108" s="3"/>
      <c r="I108" s="8">
        <v>1.30486666666667</v>
      </c>
      <c r="J108" s="8"/>
      <c r="K108" s="8">
        <v>1.30486666666667</v>
      </c>
    </row>
    <row r="109" spans="1:11">
      <c r="A109" s="4" t="s">
        <v>90</v>
      </c>
      <c r="B109" s="4" t="s">
        <v>115</v>
      </c>
      <c r="C109" s="4"/>
      <c r="D109" s="3" t="s">
        <v>220</v>
      </c>
      <c r="E109" s="3"/>
      <c r="F109" s="3"/>
      <c r="G109" s="3"/>
      <c r="H109" s="3"/>
      <c r="I109" s="8">
        <v>1.21126666666667</v>
      </c>
      <c r="J109" s="8"/>
      <c r="K109" s="8">
        <v>1.21126666666667</v>
      </c>
    </row>
    <row r="110" spans="1:11">
      <c r="A110" s="4" t="s">
        <v>90</v>
      </c>
      <c r="B110" s="4" t="s">
        <v>116</v>
      </c>
      <c r="C110" s="4"/>
      <c r="D110" s="3" t="s">
        <v>220</v>
      </c>
      <c r="E110" s="3"/>
      <c r="F110" s="3"/>
      <c r="G110" s="3"/>
      <c r="H110" s="3"/>
      <c r="I110" s="8">
        <v>1.58502380952381</v>
      </c>
      <c r="J110" s="8"/>
      <c r="K110" s="8">
        <v>1.58502380952381</v>
      </c>
    </row>
    <row r="111" spans="1:11">
      <c r="A111" s="4" t="s">
        <v>90</v>
      </c>
      <c r="B111" s="4" t="s">
        <v>117</v>
      </c>
      <c r="C111" s="4"/>
      <c r="D111" s="3" t="s">
        <v>220</v>
      </c>
      <c r="E111" s="3"/>
      <c r="F111" s="3"/>
      <c r="G111" s="3"/>
      <c r="H111" s="3"/>
      <c r="I111" s="8">
        <v>1.35306666666667</v>
      </c>
      <c r="J111" s="8"/>
      <c r="K111" s="8">
        <v>1.35306666666667</v>
      </c>
    </row>
    <row r="112" spans="1:11">
      <c r="A112" s="4" t="s">
        <v>90</v>
      </c>
      <c r="B112" s="4" t="s">
        <v>118</v>
      </c>
      <c r="C112" s="4"/>
      <c r="D112" s="3" t="s">
        <v>220</v>
      </c>
      <c r="E112" s="3"/>
      <c r="F112" s="3"/>
      <c r="G112" s="3"/>
      <c r="H112" s="3"/>
      <c r="I112" s="8">
        <v>1.35306666666667</v>
      </c>
      <c r="J112" s="8"/>
      <c r="K112" s="8">
        <v>1.35306666666667</v>
      </c>
    </row>
    <row r="113" spans="1:11">
      <c r="A113" s="4" t="s">
        <v>90</v>
      </c>
      <c r="B113" s="4" t="s">
        <v>119</v>
      </c>
      <c r="C113" s="4"/>
      <c r="D113" s="3" t="s">
        <v>220</v>
      </c>
      <c r="E113" s="3"/>
      <c r="F113" s="3"/>
      <c r="G113" s="3"/>
      <c r="H113" s="3"/>
      <c r="I113" s="8">
        <v>1.3632</v>
      </c>
      <c r="J113" s="8"/>
      <c r="K113" s="8">
        <v>1.3632</v>
      </c>
    </row>
    <row r="114" spans="1:11">
      <c r="A114" s="4" t="s">
        <v>90</v>
      </c>
      <c r="B114" s="4" t="s">
        <v>120</v>
      </c>
      <c r="C114" s="4"/>
      <c r="D114" s="3" t="s">
        <v>220</v>
      </c>
      <c r="E114" s="3"/>
      <c r="F114" s="3"/>
      <c r="G114" s="3"/>
      <c r="H114" s="3"/>
      <c r="I114" s="8">
        <v>1.39416666666667</v>
      </c>
      <c r="J114" s="8"/>
      <c r="K114" s="8">
        <v>1.39416666666667</v>
      </c>
    </row>
    <row r="115" spans="1:11">
      <c r="A115" s="4" t="s">
        <v>90</v>
      </c>
      <c r="B115" s="4" t="s">
        <v>121</v>
      </c>
      <c r="C115" s="4"/>
      <c r="D115" s="3" t="s">
        <v>220</v>
      </c>
      <c r="E115" s="3"/>
      <c r="F115" s="3"/>
      <c r="G115" s="3"/>
      <c r="H115" s="3"/>
      <c r="I115" s="8">
        <v>1.21126666666667</v>
      </c>
      <c r="J115" s="8"/>
      <c r="K115" s="8">
        <v>1.21126666666667</v>
      </c>
    </row>
    <row r="116" spans="1:11">
      <c r="A116" s="4" t="s">
        <v>90</v>
      </c>
      <c r="B116" s="4" t="s">
        <v>122</v>
      </c>
      <c r="C116" s="4"/>
      <c r="D116" s="3" t="s">
        <v>220</v>
      </c>
      <c r="E116" s="3"/>
      <c r="F116" s="3"/>
      <c r="G116" s="3"/>
      <c r="H116" s="3"/>
      <c r="I116" s="8">
        <v>1.5292</v>
      </c>
      <c r="J116" s="8"/>
      <c r="K116" s="8">
        <v>1.5292</v>
      </c>
    </row>
    <row r="117" spans="1:11">
      <c r="A117" s="4" t="s">
        <v>90</v>
      </c>
      <c r="B117" s="4" t="s">
        <v>123</v>
      </c>
      <c r="C117" s="4"/>
      <c r="D117" s="3" t="s">
        <v>220</v>
      </c>
      <c r="E117" s="3"/>
      <c r="F117" s="3"/>
      <c r="G117" s="3"/>
      <c r="H117" s="3"/>
      <c r="I117" s="8">
        <v>1.3632</v>
      </c>
      <c r="J117" s="8"/>
      <c r="K117" s="8">
        <v>1.3632</v>
      </c>
    </row>
    <row r="118" spans="1:11">
      <c r="A118" s="4" t="s">
        <v>6</v>
      </c>
      <c r="B118" s="41" t="s">
        <v>7</v>
      </c>
      <c r="C118" s="4"/>
      <c r="D118" s="12" t="s">
        <v>222</v>
      </c>
      <c r="E118" s="12"/>
      <c r="F118" s="12" t="s">
        <v>223</v>
      </c>
      <c r="G118" s="12"/>
      <c r="H118" s="12"/>
      <c r="I118" s="8"/>
      <c r="J118" s="12"/>
      <c r="K118" s="8">
        <v>0</v>
      </c>
    </row>
    <row r="119" spans="1:11">
      <c r="A119" s="4" t="s">
        <v>6</v>
      </c>
      <c r="B119" s="4" t="s">
        <v>8</v>
      </c>
      <c r="C119" s="4"/>
      <c r="D119" s="12" t="s">
        <v>222</v>
      </c>
      <c r="E119" s="12"/>
      <c r="F119" s="12" t="s">
        <v>223</v>
      </c>
      <c r="G119" s="12"/>
      <c r="H119" s="12"/>
      <c r="I119" s="8"/>
      <c r="J119" s="12"/>
      <c r="K119" s="8">
        <v>0</v>
      </c>
    </row>
    <row r="120" spans="1:11">
      <c r="A120" s="4" t="s">
        <v>6</v>
      </c>
      <c r="B120" s="4" t="s">
        <v>9</v>
      </c>
      <c r="C120" s="4"/>
      <c r="D120" s="12" t="s">
        <v>222</v>
      </c>
      <c r="E120" s="12"/>
      <c r="F120" s="12" t="s">
        <v>223</v>
      </c>
      <c r="G120" s="12"/>
      <c r="H120" s="12"/>
      <c r="I120" s="8"/>
      <c r="J120" s="12"/>
      <c r="K120" s="8">
        <v>0</v>
      </c>
    </row>
    <row r="121" spans="1:11">
      <c r="A121" s="4" t="s">
        <v>6</v>
      </c>
      <c r="B121" s="4" t="s">
        <v>10</v>
      </c>
      <c r="C121" s="4"/>
      <c r="D121" s="12" t="s">
        <v>222</v>
      </c>
      <c r="E121" s="12"/>
      <c r="F121" s="12" t="s">
        <v>223</v>
      </c>
      <c r="G121" s="12"/>
      <c r="H121" s="12"/>
      <c r="I121" s="8"/>
      <c r="J121" s="12"/>
      <c r="K121" s="8">
        <v>0</v>
      </c>
    </row>
    <row r="122" spans="1:11">
      <c r="A122" s="4" t="s">
        <v>6</v>
      </c>
      <c r="B122" s="4" t="s">
        <v>11</v>
      </c>
      <c r="C122" s="4"/>
      <c r="D122" s="12" t="s">
        <v>222</v>
      </c>
      <c r="E122" s="12"/>
      <c r="F122" s="12" t="s">
        <v>223</v>
      </c>
      <c r="G122" s="12"/>
      <c r="H122" s="12"/>
      <c r="I122" s="8"/>
      <c r="J122" s="12"/>
      <c r="K122" s="8">
        <v>0</v>
      </c>
    </row>
    <row r="123" spans="1:11">
      <c r="A123" s="4" t="s">
        <v>6</v>
      </c>
      <c r="B123" s="4" t="s">
        <v>12</v>
      </c>
      <c r="C123" s="4"/>
      <c r="D123" s="12" t="s">
        <v>222</v>
      </c>
      <c r="E123" s="12"/>
      <c r="F123" s="12" t="s">
        <v>223</v>
      </c>
      <c r="G123" s="12"/>
      <c r="H123" s="12"/>
      <c r="I123" s="8"/>
      <c r="J123" s="12"/>
      <c r="K123" s="8">
        <v>0</v>
      </c>
    </row>
    <row r="124" spans="1:11">
      <c r="A124" s="4" t="s">
        <v>6</v>
      </c>
      <c r="B124" s="4" t="s">
        <v>13</v>
      </c>
      <c r="C124" s="4"/>
      <c r="D124" s="12" t="s">
        <v>222</v>
      </c>
      <c r="E124" s="12"/>
      <c r="F124" s="12" t="s">
        <v>223</v>
      </c>
      <c r="G124" s="12"/>
      <c r="H124" s="12"/>
      <c r="I124" s="8"/>
      <c r="J124" s="12"/>
      <c r="K124" s="8">
        <v>0</v>
      </c>
    </row>
    <row r="125" spans="1:11">
      <c r="A125" s="4" t="s">
        <v>6</v>
      </c>
      <c r="B125" s="4" t="s">
        <v>14</v>
      </c>
      <c r="C125" s="4"/>
      <c r="D125" s="12" t="s">
        <v>222</v>
      </c>
      <c r="E125" s="12"/>
      <c r="F125" s="12" t="s">
        <v>223</v>
      </c>
      <c r="G125" s="12"/>
      <c r="H125" s="12"/>
      <c r="I125" s="8"/>
      <c r="J125" s="12"/>
      <c r="K125" s="8">
        <v>3</v>
      </c>
    </row>
    <row r="126" spans="1:11">
      <c r="A126" s="4" t="s">
        <v>6</v>
      </c>
      <c r="B126" s="4" t="s">
        <v>15</v>
      </c>
      <c r="C126" s="4"/>
      <c r="D126" s="12" t="s">
        <v>222</v>
      </c>
      <c r="E126" s="12"/>
      <c r="F126" s="12" t="s">
        <v>223</v>
      </c>
      <c r="G126" s="12"/>
      <c r="H126" s="12"/>
      <c r="I126" s="8"/>
      <c r="J126" s="12"/>
      <c r="K126" s="8">
        <v>0</v>
      </c>
    </row>
    <row r="127" spans="1:11">
      <c r="A127" s="4" t="s">
        <v>6</v>
      </c>
      <c r="B127" s="4" t="s">
        <v>16</v>
      </c>
      <c r="C127" s="4"/>
      <c r="D127" s="12" t="s">
        <v>222</v>
      </c>
      <c r="E127" s="12"/>
      <c r="F127" s="12" t="s">
        <v>223</v>
      </c>
      <c r="G127" s="12"/>
      <c r="H127" s="12"/>
      <c r="I127" s="8"/>
      <c r="J127" s="12"/>
      <c r="K127" s="8">
        <v>2.15</v>
      </c>
    </row>
    <row r="128" spans="1:11">
      <c r="A128" s="4" t="s">
        <v>6</v>
      </c>
      <c r="B128" s="41" t="s">
        <v>17</v>
      </c>
      <c r="C128" s="4"/>
      <c r="D128" s="12" t="s">
        <v>222</v>
      </c>
      <c r="E128" s="12"/>
      <c r="F128" s="12" t="s">
        <v>223</v>
      </c>
      <c r="G128" s="12"/>
      <c r="H128" s="12"/>
      <c r="I128" s="8"/>
      <c r="J128" s="12"/>
      <c r="K128" s="8">
        <v>0</v>
      </c>
    </row>
    <row r="129" spans="1:11">
      <c r="A129" s="4" t="s">
        <v>6</v>
      </c>
      <c r="B129" s="4" t="s">
        <v>18</v>
      </c>
      <c r="C129" s="4"/>
      <c r="D129" s="12" t="s">
        <v>222</v>
      </c>
      <c r="E129" s="12"/>
      <c r="F129" s="12" t="s">
        <v>223</v>
      </c>
      <c r="G129" s="12"/>
      <c r="H129" s="12"/>
      <c r="I129" s="8"/>
      <c r="J129" s="12"/>
      <c r="K129" s="8">
        <v>0</v>
      </c>
    </row>
    <row r="130" spans="1:11">
      <c r="A130" s="4" t="s">
        <v>6</v>
      </c>
      <c r="B130" s="4" t="s">
        <v>19</v>
      </c>
      <c r="C130" s="4"/>
      <c r="D130" s="12" t="s">
        <v>222</v>
      </c>
      <c r="E130" s="12"/>
      <c r="F130" s="12" t="s">
        <v>223</v>
      </c>
      <c r="G130" s="12"/>
      <c r="H130" s="12"/>
      <c r="I130" s="8"/>
      <c r="J130" s="12"/>
      <c r="K130" s="8">
        <v>0.15</v>
      </c>
    </row>
    <row r="131" spans="1:11">
      <c r="A131" s="4" t="s">
        <v>6</v>
      </c>
      <c r="B131" s="4" t="s">
        <v>20</v>
      </c>
      <c r="C131" s="4"/>
      <c r="D131" s="12" t="s">
        <v>222</v>
      </c>
      <c r="E131" s="12"/>
      <c r="F131" s="12" t="s">
        <v>223</v>
      </c>
      <c r="G131" s="12"/>
      <c r="H131" s="12"/>
      <c r="I131" s="8"/>
      <c r="J131" s="12"/>
      <c r="K131" s="8">
        <v>0</v>
      </c>
    </row>
    <row r="132" spans="1:11">
      <c r="A132" s="4" t="s">
        <v>6</v>
      </c>
      <c r="B132" s="4" t="s">
        <v>21</v>
      </c>
      <c r="C132" s="4"/>
      <c r="D132" s="12" t="s">
        <v>222</v>
      </c>
      <c r="E132" s="12"/>
      <c r="F132" s="12" t="s">
        <v>223</v>
      </c>
      <c r="G132" s="12"/>
      <c r="H132" s="12"/>
      <c r="I132" s="8"/>
      <c r="J132" s="12"/>
      <c r="K132" s="8">
        <v>0</v>
      </c>
    </row>
    <row r="133" spans="1:11">
      <c r="A133" s="4" t="s">
        <v>6</v>
      </c>
      <c r="B133" s="4" t="s">
        <v>22</v>
      </c>
      <c r="C133" s="4"/>
      <c r="D133" s="12" t="s">
        <v>222</v>
      </c>
      <c r="E133" s="12"/>
      <c r="F133" s="12" t="s">
        <v>223</v>
      </c>
      <c r="G133" s="12"/>
      <c r="H133" s="12"/>
      <c r="I133" s="8"/>
      <c r="J133" s="12"/>
      <c r="K133" s="8">
        <v>0</v>
      </c>
    </row>
    <row r="134" spans="1:11">
      <c r="A134" s="4" t="s">
        <v>6</v>
      </c>
      <c r="B134" s="4" t="s">
        <v>23</v>
      </c>
      <c r="C134" s="4"/>
      <c r="D134" s="12" t="s">
        <v>222</v>
      </c>
      <c r="E134" s="12"/>
      <c r="F134" s="12" t="s">
        <v>223</v>
      </c>
      <c r="G134" s="12"/>
      <c r="H134" s="12"/>
      <c r="I134" s="8"/>
      <c r="J134" s="12"/>
      <c r="K134" s="8">
        <v>1.65</v>
      </c>
    </row>
    <row r="135" spans="1:11">
      <c r="A135" s="4" t="s">
        <v>6</v>
      </c>
      <c r="B135" s="4" t="s">
        <v>24</v>
      </c>
      <c r="C135" s="4"/>
      <c r="D135" s="12" t="s">
        <v>222</v>
      </c>
      <c r="E135" s="12"/>
      <c r="F135" s="12" t="s">
        <v>223</v>
      </c>
      <c r="G135" s="12"/>
      <c r="H135" s="12"/>
      <c r="I135" s="8"/>
      <c r="J135" s="12"/>
      <c r="K135" s="8">
        <v>0</v>
      </c>
    </row>
    <row r="136" spans="1:11">
      <c r="A136" s="4" t="s">
        <v>6</v>
      </c>
      <c r="B136" s="4" t="s">
        <v>25</v>
      </c>
      <c r="C136" s="4"/>
      <c r="D136" s="12" t="s">
        <v>222</v>
      </c>
      <c r="E136" s="12"/>
      <c r="F136" s="12" t="s">
        <v>223</v>
      </c>
      <c r="G136" s="12"/>
      <c r="H136" s="12"/>
      <c r="I136" s="8"/>
      <c r="J136" s="12"/>
      <c r="K136" s="8">
        <v>0</v>
      </c>
    </row>
    <row r="137" spans="1:11">
      <c r="A137" s="4" t="s">
        <v>6</v>
      </c>
      <c r="B137" s="4" t="s">
        <v>26</v>
      </c>
      <c r="C137" s="4"/>
      <c r="D137" s="12" t="s">
        <v>222</v>
      </c>
      <c r="E137" s="12"/>
      <c r="F137" s="12" t="s">
        <v>223</v>
      </c>
      <c r="G137" s="12"/>
      <c r="H137" s="12"/>
      <c r="I137" s="8"/>
      <c r="J137" s="12"/>
      <c r="K137" s="8">
        <v>0.275</v>
      </c>
    </row>
    <row r="138" spans="1:11">
      <c r="A138" s="4" t="s">
        <v>6</v>
      </c>
      <c r="B138" s="4" t="s">
        <v>27</v>
      </c>
      <c r="C138" s="4"/>
      <c r="D138" s="12" t="s">
        <v>222</v>
      </c>
      <c r="E138" s="12"/>
      <c r="F138" s="12" t="s">
        <v>223</v>
      </c>
      <c r="G138" s="12"/>
      <c r="H138" s="12"/>
      <c r="I138" s="8"/>
      <c r="J138" s="12"/>
      <c r="K138" s="8">
        <v>0</v>
      </c>
    </row>
    <row r="139" spans="1:11">
      <c r="A139" s="4" t="s">
        <v>6</v>
      </c>
      <c r="B139" s="4" t="s">
        <v>28</v>
      </c>
      <c r="C139" s="4"/>
      <c r="D139" s="12" t="s">
        <v>222</v>
      </c>
      <c r="E139" s="12"/>
      <c r="F139" s="12" t="s">
        <v>223</v>
      </c>
      <c r="G139" s="12"/>
      <c r="H139" s="12"/>
      <c r="I139" s="8"/>
      <c r="J139" s="12"/>
      <c r="K139" s="8">
        <v>0</v>
      </c>
    </row>
    <row r="140" spans="1:11">
      <c r="A140" s="4" t="s">
        <v>6</v>
      </c>
      <c r="B140" s="4" t="s">
        <v>29</v>
      </c>
      <c r="C140" s="4"/>
      <c r="D140" s="12" t="s">
        <v>222</v>
      </c>
      <c r="E140" s="12"/>
      <c r="F140" s="12" t="s">
        <v>223</v>
      </c>
      <c r="G140" s="12"/>
      <c r="H140" s="12"/>
      <c r="I140" s="8"/>
      <c r="J140" s="12"/>
      <c r="K140" s="8">
        <v>2.375</v>
      </c>
    </row>
    <row r="141" spans="1:11">
      <c r="A141" s="4" t="s">
        <v>6</v>
      </c>
      <c r="B141" s="4" t="s">
        <v>30</v>
      </c>
      <c r="C141" s="4"/>
      <c r="D141" s="12" t="s">
        <v>222</v>
      </c>
      <c r="E141" s="12"/>
      <c r="F141" s="12" t="s">
        <v>223</v>
      </c>
      <c r="G141" s="12"/>
      <c r="H141" s="12"/>
      <c r="I141" s="8"/>
      <c r="J141" s="12"/>
      <c r="K141" s="8">
        <v>0</v>
      </c>
    </row>
    <row r="142" spans="1:11">
      <c r="A142" s="4" t="s">
        <v>6</v>
      </c>
      <c r="B142" s="4" t="s">
        <v>31</v>
      </c>
      <c r="C142" s="4"/>
      <c r="D142" s="12" t="s">
        <v>222</v>
      </c>
      <c r="E142" s="12"/>
      <c r="F142" s="12" t="s">
        <v>223</v>
      </c>
      <c r="G142" s="12"/>
      <c r="H142" s="12"/>
      <c r="I142" s="8"/>
      <c r="J142" s="12"/>
      <c r="K142" s="8">
        <v>0.6</v>
      </c>
    </row>
    <row r="143" spans="1:11">
      <c r="A143" s="4" t="s">
        <v>6</v>
      </c>
      <c r="B143" s="4" t="s">
        <v>32</v>
      </c>
      <c r="C143" s="4"/>
      <c r="D143" s="12" t="s">
        <v>222</v>
      </c>
      <c r="E143" s="12"/>
      <c r="F143" s="12" t="s">
        <v>223</v>
      </c>
      <c r="G143" s="12"/>
      <c r="H143" s="12"/>
      <c r="I143" s="8"/>
      <c r="J143" s="12"/>
      <c r="K143" s="8">
        <v>0</v>
      </c>
    </row>
    <row r="144" spans="1:11">
      <c r="A144" s="4" t="s">
        <v>6</v>
      </c>
      <c r="B144" s="4" t="s">
        <v>33</v>
      </c>
      <c r="C144" s="4"/>
      <c r="D144" s="12" t="s">
        <v>222</v>
      </c>
      <c r="E144" s="12"/>
      <c r="F144" s="12" t="s">
        <v>223</v>
      </c>
      <c r="G144" s="12"/>
      <c r="H144" s="12"/>
      <c r="I144" s="8"/>
      <c r="J144" s="12"/>
      <c r="K144" s="8">
        <v>0</v>
      </c>
    </row>
    <row r="145" spans="1:11">
      <c r="A145" s="4" t="s">
        <v>6</v>
      </c>
      <c r="B145" s="4" t="s">
        <v>34</v>
      </c>
      <c r="C145" s="4"/>
      <c r="D145" s="12" t="s">
        <v>222</v>
      </c>
      <c r="E145" s="12"/>
      <c r="F145" s="12" t="s">
        <v>223</v>
      </c>
      <c r="G145" s="12"/>
      <c r="H145" s="12"/>
      <c r="I145" s="8"/>
      <c r="J145" s="12"/>
      <c r="K145" s="8">
        <v>0.75</v>
      </c>
    </row>
    <row r="146" spans="1:11">
      <c r="A146" s="4" t="s">
        <v>6</v>
      </c>
      <c r="B146" s="4" t="s">
        <v>35</v>
      </c>
      <c r="C146" s="4"/>
      <c r="D146" s="12" t="s">
        <v>222</v>
      </c>
      <c r="E146" s="12"/>
      <c r="F146" s="12" t="s">
        <v>223</v>
      </c>
      <c r="G146" s="12"/>
      <c r="H146" s="12"/>
      <c r="I146" s="8"/>
      <c r="J146" s="12"/>
      <c r="K146" s="8">
        <v>0.875</v>
      </c>
    </row>
    <row r="147" spans="1:11">
      <c r="A147" s="4" t="s">
        <v>6</v>
      </c>
      <c r="B147" s="4" t="s">
        <v>36</v>
      </c>
      <c r="C147" s="4"/>
      <c r="D147" s="12" t="s">
        <v>222</v>
      </c>
      <c r="E147" s="12"/>
      <c r="F147" s="12" t="s">
        <v>223</v>
      </c>
      <c r="G147" s="12"/>
      <c r="H147" s="12"/>
      <c r="I147" s="8"/>
      <c r="J147" s="12"/>
      <c r="K147" s="8">
        <v>0</v>
      </c>
    </row>
    <row r="148" spans="1:11">
      <c r="A148" s="4" t="s">
        <v>6</v>
      </c>
      <c r="B148" s="4" t="s">
        <v>37</v>
      </c>
      <c r="C148" s="4"/>
      <c r="D148" s="12" t="s">
        <v>222</v>
      </c>
      <c r="E148" s="12"/>
      <c r="F148" s="12" t="s">
        <v>223</v>
      </c>
      <c r="G148" s="12"/>
      <c r="H148" s="12"/>
      <c r="I148" s="8"/>
      <c r="J148" s="12"/>
      <c r="K148" s="8">
        <v>0.05</v>
      </c>
    </row>
    <row r="149" spans="1:11">
      <c r="A149" s="4" t="s">
        <v>6</v>
      </c>
      <c r="B149" s="4" t="s">
        <v>38</v>
      </c>
      <c r="C149" s="4"/>
      <c r="D149" s="12" t="s">
        <v>222</v>
      </c>
      <c r="E149" s="12"/>
      <c r="F149" s="12" t="s">
        <v>223</v>
      </c>
      <c r="G149" s="12"/>
      <c r="H149" s="12"/>
      <c r="I149" s="8"/>
      <c r="J149" s="12"/>
      <c r="K149" s="8">
        <v>0.05</v>
      </c>
    </row>
    <row r="150" spans="1:11">
      <c r="A150" s="4" t="s">
        <v>6</v>
      </c>
      <c r="B150" s="4" t="s">
        <v>39</v>
      </c>
      <c r="C150" s="4"/>
      <c r="D150" s="12" t="s">
        <v>222</v>
      </c>
      <c r="E150" s="12"/>
      <c r="F150" s="12" t="s">
        <v>223</v>
      </c>
      <c r="G150" s="12"/>
      <c r="H150" s="12"/>
      <c r="I150" s="8"/>
      <c r="J150" s="12"/>
      <c r="K150" s="8">
        <v>0.35</v>
      </c>
    </row>
    <row r="151" spans="1:11">
      <c r="A151" s="4" t="s">
        <v>6</v>
      </c>
      <c r="B151" s="4" t="s">
        <v>40</v>
      </c>
      <c r="C151" s="4"/>
      <c r="D151" s="12" t="s">
        <v>222</v>
      </c>
      <c r="E151" s="12"/>
      <c r="F151" s="12" t="s">
        <v>223</v>
      </c>
      <c r="G151" s="12"/>
      <c r="H151" s="12"/>
      <c r="I151" s="8"/>
      <c r="J151" s="12"/>
      <c r="K151" s="8">
        <v>0</v>
      </c>
    </row>
    <row r="152" spans="1:11">
      <c r="A152" s="4" t="s">
        <v>6</v>
      </c>
      <c r="B152" s="4" t="s">
        <v>41</v>
      </c>
      <c r="C152" s="4"/>
      <c r="D152" s="12" t="s">
        <v>222</v>
      </c>
      <c r="E152" s="12"/>
      <c r="F152" s="12" t="s">
        <v>223</v>
      </c>
      <c r="G152" s="12"/>
      <c r="H152" s="12"/>
      <c r="I152" s="8"/>
      <c r="J152" s="12"/>
      <c r="K152" s="8">
        <v>2.05</v>
      </c>
    </row>
    <row r="153" spans="1:11">
      <c r="A153" s="4" t="s">
        <v>6</v>
      </c>
      <c r="B153" s="4" t="s">
        <v>42</v>
      </c>
      <c r="C153" s="4"/>
      <c r="D153" s="12" t="s">
        <v>222</v>
      </c>
      <c r="E153" s="12"/>
      <c r="F153" s="12" t="s">
        <v>223</v>
      </c>
      <c r="G153" s="12"/>
      <c r="H153" s="12"/>
      <c r="I153" s="8"/>
      <c r="J153" s="12"/>
      <c r="K153" s="8">
        <v>0</v>
      </c>
    </row>
    <row r="154" spans="1:11">
      <c r="A154" s="4" t="s">
        <v>6</v>
      </c>
      <c r="B154" s="4" t="s">
        <v>43</v>
      </c>
      <c r="C154" s="4"/>
      <c r="D154" s="12" t="s">
        <v>222</v>
      </c>
      <c r="E154" s="12"/>
      <c r="F154" s="12" t="s">
        <v>223</v>
      </c>
      <c r="G154" s="12"/>
      <c r="H154" s="12"/>
      <c r="I154" s="8"/>
      <c r="J154" s="12"/>
      <c r="K154" s="8">
        <v>3</v>
      </c>
    </row>
    <row r="155" spans="1:11">
      <c r="A155" s="4" t="s">
        <v>6</v>
      </c>
      <c r="B155" s="4" t="s">
        <v>44</v>
      </c>
      <c r="C155" s="4"/>
      <c r="D155" s="12" t="s">
        <v>222</v>
      </c>
      <c r="E155" s="12"/>
      <c r="F155" s="12" t="s">
        <v>223</v>
      </c>
      <c r="G155" s="12"/>
      <c r="H155" s="12"/>
      <c r="I155" s="8"/>
      <c r="J155" s="12"/>
      <c r="K155" s="8">
        <v>0.275</v>
      </c>
    </row>
    <row r="156" spans="1:11">
      <c r="A156" s="4" t="s">
        <v>6</v>
      </c>
      <c r="B156" s="4" t="s">
        <v>45</v>
      </c>
      <c r="C156" s="4"/>
      <c r="D156" s="12" t="s">
        <v>222</v>
      </c>
      <c r="E156" s="12"/>
      <c r="F156" s="12" t="s">
        <v>223</v>
      </c>
      <c r="G156" s="12"/>
      <c r="H156" s="12"/>
      <c r="I156" s="8"/>
      <c r="J156" s="12"/>
      <c r="K156" s="8">
        <v>3</v>
      </c>
    </row>
    <row r="157" spans="1:11">
      <c r="A157" s="4" t="s">
        <v>6</v>
      </c>
      <c r="B157" s="4" t="s">
        <v>46</v>
      </c>
      <c r="C157" s="4"/>
      <c r="D157" s="12" t="s">
        <v>222</v>
      </c>
      <c r="E157" s="12"/>
      <c r="F157" s="12" t="s">
        <v>223</v>
      </c>
      <c r="G157" s="12"/>
      <c r="H157" s="12"/>
      <c r="I157" s="8"/>
      <c r="J157" s="12"/>
      <c r="K157" s="8">
        <v>3</v>
      </c>
    </row>
    <row r="158" spans="1:11">
      <c r="A158" s="4" t="s">
        <v>6</v>
      </c>
      <c r="B158" s="4" t="s">
        <v>47</v>
      </c>
      <c r="C158" s="4"/>
      <c r="D158" s="12" t="s">
        <v>222</v>
      </c>
      <c r="E158" s="12"/>
      <c r="F158" s="12" t="s">
        <v>223</v>
      </c>
      <c r="G158" s="12"/>
      <c r="H158" s="12"/>
      <c r="I158" s="8"/>
      <c r="J158" s="12"/>
      <c r="K158" s="8">
        <v>0</v>
      </c>
    </row>
    <row r="159" spans="1:11">
      <c r="A159" s="4" t="s">
        <v>6</v>
      </c>
      <c r="B159" s="4" t="s">
        <v>48</v>
      </c>
      <c r="C159" s="4"/>
      <c r="D159" s="12" t="s">
        <v>222</v>
      </c>
      <c r="E159" s="12"/>
      <c r="F159" s="12" t="s">
        <v>223</v>
      </c>
      <c r="G159" s="12"/>
      <c r="H159" s="12"/>
      <c r="I159" s="8"/>
      <c r="J159" s="12"/>
      <c r="K159" s="8">
        <v>0</v>
      </c>
    </row>
    <row r="160" spans="1:11">
      <c r="A160" s="4" t="s">
        <v>6</v>
      </c>
      <c r="B160" s="4" t="s">
        <v>49</v>
      </c>
      <c r="C160" s="4"/>
      <c r="D160" s="12" t="s">
        <v>222</v>
      </c>
      <c r="E160" s="12"/>
      <c r="F160" s="12" t="s">
        <v>223</v>
      </c>
      <c r="G160" s="12"/>
      <c r="H160" s="12"/>
      <c r="I160" s="8"/>
      <c r="J160" s="12"/>
      <c r="K160" s="8">
        <v>1.35</v>
      </c>
    </row>
    <row r="161" spans="1:11">
      <c r="A161" s="4" t="s">
        <v>50</v>
      </c>
      <c r="B161" s="4" t="s">
        <v>51</v>
      </c>
      <c r="C161" s="4"/>
      <c r="D161" s="12" t="s">
        <v>222</v>
      </c>
      <c r="E161" s="12"/>
      <c r="F161" s="12" t="s">
        <v>223</v>
      </c>
      <c r="G161" s="12"/>
      <c r="H161" s="12"/>
      <c r="I161" s="8"/>
      <c r="J161" s="12"/>
      <c r="K161" s="8">
        <v>0</v>
      </c>
    </row>
    <row r="162" spans="1:11">
      <c r="A162" s="4" t="s">
        <v>50</v>
      </c>
      <c r="B162" s="4" t="s">
        <v>52</v>
      </c>
      <c r="C162" s="4"/>
      <c r="D162" s="12" t="s">
        <v>222</v>
      </c>
      <c r="E162" s="12"/>
      <c r="F162" s="12" t="s">
        <v>223</v>
      </c>
      <c r="G162" s="12"/>
      <c r="H162" s="12"/>
      <c r="I162" s="8"/>
      <c r="J162" s="12"/>
      <c r="K162" s="8">
        <v>0</v>
      </c>
    </row>
    <row r="163" spans="1:11">
      <c r="A163" s="4" t="s">
        <v>50</v>
      </c>
      <c r="B163" s="4" t="s">
        <v>53</v>
      </c>
      <c r="C163" s="4"/>
      <c r="D163" s="12" t="s">
        <v>222</v>
      </c>
      <c r="E163" s="12"/>
      <c r="F163" s="12" t="s">
        <v>223</v>
      </c>
      <c r="G163" s="12"/>
      <c r="H163" s="12"/>
      <c r="I163" s="8"/>
      <c r="J163" s="12"/>
      <c r="K163" s="8">
        <v>0</v>
      </c>
    </row>
    <row r="164" spans="1:11">
      <c r="A164" s="4" t="s">
        <v>50</v>
      </c>
      <c r="B164" s="4" t="s">
        <v>54</v>
      </c>
      <c r="C164" s="4"/>
      <c r="D164" s="12" t="s">
        <v>222</v>
      </c>
      <c r="E164" s="12"/>
      <c r="F164" s="12" t="s">
        <v>223</v>
      </c>
      <c r="G164" s="12"/>
      <c r="H164" s="12"/>
      <c r="I164" s="8"/>
      <c r="J164" s="12"/>
      <c r="K164" s="8">
        <v>0</v>
      </c>
    </row>
    <row r="165" spans="1:11">
      <c r="A165" s="4" t="s">
        <v>50</v>
      </c>
      <c r="B165" s="4" t="s">
        <v>55</v>
      </c>
      <c r="C165" s="4"/>
      <c r="D165" s="12" t="s">
        <v>222</v>
      </c>
      <c r="E165" s="12"/>
      <c r="F165" s="12" t="s">
        <v>223</v>
      </c>
      <c r="G165" s="12"/>
      <c r="H165" s="12"/>
      <c r="I165" s="8"/>
      <c r="J165" s="12"/>
      <c r="K165" s="8">
        <v>0.45</v>
      </c>
    </row>
    <row r="166" spans="1:11">
      <c r="A166" s="4" t="s">
        <v>50</v>
      </c>
      <c r="B166" s="4" t="s">
        <v>56</v>
      </c>
      <c r="C166" s="4"/>
      <c r="D166" s="12" t="s">
        <v>222</v>
      </c>
      <c r="E166" s="12"/>
      <c r="F166" s="12" t="s">
        <v>223</v>
      </c>
      <c r="G166" s="12"/>
      <c r="H166" s="12"/>
      <c r="I166" s="8"/>
      <c r="J166" s="12"/>
      <c r="K166" s="8">
        <v>0</v>
      </c>
    </row>
    <row r="167" spans="1:11">
      <c r="A167" s="4" t="s">
        <v>50</v>
      </c>
      <c r="B167" s="4" t="s">
        <v>57</v>
      </c>
      <c r="C167" s="4"/>
      <c r="D167" s="12" t="s">
        <v>222</v>
      </c>
      <c r="E167" s="12"/>
      <c r="F167" s="12" t="s">
        <v>223</v>
      </c>
      <c r="G167" s="12"/>
      <c r="H167" s="12"/>
      <c r="I167" s="8"/>
      <c r="J167" s="12"/>
      <c r="K167" s="8">
        <v>0.65</v>
      </c>
    </row>
    <row r="168" spans="1:11">
      <c r="A168" s="4" t="s">
        <v>50</v>
      </c>
      <c r="B168" s="4" t="s">
        <v>58</v>
      </c>
      <c r="C168" s="4"/>
      <c r="D168" s="12" t="s">
        <v>222</v>
      </c>
      <c r="E168" s="12"/>
      <c r="F168" s="12" t="s">
        <v>223</v>
      </c>
      <c r="G168" s="12"/>
      <c r="H168" s="12"/>
      <c r="I168" s="8"/>
      <c r="J168" s="12"/>
      <c r="K168" s="8">
        <v>0.075</v>
      </c>
    </row>
    <row r="169" spans="1:11">
      <c r="A169" s="4" t="s">
        <v>50</v>
      </c>
      <c r="B169" s="4" t="s">
        <v>59</v>
      </c>
      <c r="C169" s="4"/>
      <c r="D169" s="12" t="s">
        <v>222</v>
      </c>
      <c r="E169" s="12"/>
      <c r="F169" s="12" t="s">
        <v>223</v>
      </c>
      <c r="G169" s="12"/>
      <c r="H169" s="12"/>
      <c r="I169" s="8"/>
      <c r="J169" s="12"/>
      <c r="K169" s="8">
        <v>0</v>
      </c>
    </row>
    <row r="170" spans="1:11">
      <c r="A170" s="4" t="s">
        <v>50</v>
      </c>
      <c r="B170" s="4" t="s">
        <v>60</v>
      </c>
      <c r="C170" s="4"/>
      <c r="D170" s="12" t="s">
        <v>222</v>
      </c>
      <c r="E170" s="12"/>
      <c r="F170" s="12" t="s">
        <v>223</v>
      </c>
      <c r="G170" s="12"/>
      <c r="H170" s="12"/>
      <c r="I170" s="8"/>
      <c r="J170" s="12"/>
      <c r="K170" s="8">
        <v>0</v>
      </c>
    </row>
    <row r="171" spans="1:11">
      <c r="A171" s="4" t="s">
        <v>50</v>
      </c>
      <c r="B171" s="4" t="s">
        <v>61</v>
      </c>
      <c r="C171" s="4"/>
      <c r="D171" s="12" t="s">
        <v>222</v>
      </c>
      <c r="E171" s="12"/>
      <c r="F171" s="12" t="s">
        <v>223</v>
      </c>
      <c r="G171" s="12"/>
      <c r="H171" s="12"/>
      <c r="I171" s="8"/>
      <c r="J171" s="12"/>
      <c r="K171" s="8">
        <v>0</v>
      </c>
    </row>
    <row r="172" spans="1:11">
      <c r="A172" s="4" t="s">
        <v>50</v>
      </c>
      <c r="B172" s="4" t="s">
        <v>62</v>
      </c>
      <c r="C172" s="4"/>
      <c r="D172" s="12" t="s">
        <v>222</v>
      </c>
      <c r="E172" s="12"/>
      <c r="F172" s="12" t="s">
        <v>223</v>
      </c>
      <c r="G172" s="12"/>
      <c r="H172" s="12"/>
      <c r="I172" s="8"/>
      <c r="J172" s="12"/>
      <c r="K172" s="8">
        <v>1.975</v>
      </c>
    </row>
    <row r="173" spans="1:11">
      <c r="A173" s="4" t="s">
        <v>50</v>
      </c>
      <c r="B173" s="4" t="s">
        <v>63</v>
      </c>
      <c r="C173" s="4"/>
      <c r="D173" s="12" t="s">
        <v>222</v>
      </c>
      <c r="E173" s="12"/>
      <c r="F173" s="12" t="s">
        <v>223</v>
      </c>
      <c r="G173" s="12"/>
      <c r="H173" s="12"/>
      <c r="I173" s="8"/>
      <c r="J173" s="12"/>
      <c r="K173" s="8">
        <v>0</v>
      </c>
    </row>
    <row r="174" spans="1:11">
      <c r="A174" s="4" t="s">
        <v>50</v>
      </c>
      <c r="B174" s="4" t="s">
        <v>64</v>
      </c>
      <c r="C174" s="4"/>
      <c r="D174" s="12" t="s">
        <v>222</v>
      </c>
      <c r="E174" s="12"/>
      <c r="F174" s="12" t="s">
        <v>223</v>
      </c>
      <c r="G174" s="12"/>
      <c r="H174" s="12"/>
      <c r="I174" s="8"/>
      <c r="J174" s="12"/>
      <c r="K174" s="8">
        <v>0</v>
      </c>
    </row>
    <row r="175" spans="1:11">
      <c r="A175" s="4" t="s">
        <v>50</v>
      </c>
      <c r="B175" s="4" t="s">
        <v>65</v>
      </c>
      <c r="C175" s="4"/>
      <c r="D175" s="12" t="s">
        <v>222</v>
      </c>
      <c r="E175" s="12"/>
      <c r="F175" s="12" t="s">
        <v>223</v>
      </c>
      <c r="G175" s="12"/>
      <c r="H175" s="12"/>
      <c r="I175" s="8"/>
      <c r="J175" s="12"/>
      <c r="K175" s="8">
        <v>0</v>
      </c>
    </row>
    <row r="176" spans="1:11">
      <c r="A176" s="4" t="s">
        <v>50</v>
      </c>
      <c r="B176" s="4" t="s">
        <v>66</v>
      </c>
      <c r="C176" s="4"/>
      <c r="D176" s="12" t="s">
        <v>222</v>
      </c>
      <c r="E176" s="12"/>
      <c r="F176" s="12" t="s">
        <v>223</v>
      </c>
      <c r="G176" s="12"/>
      <c r="H176" s="12"/>
      <c r="I176" s="8"/>
      <c r="J176" s="12"/>
      <c r="K176" s="8">
        <v>3</v>
      </c>
    </row>
    <row r="177" spans="1:11">
      <c r="A177" s="4" t="s">
        <v>50</v>
      </c>
      <c r="B177" s="4" t="s">
        <v>67</v>
      </c>
      <c r="C177" s="4"/>
      <c r="D177" s="12" t="s">
        <v>222</v>
      </c>
      <c r="E177" s="12"/>
      <c r="F177" s="12" t="s">
        <v>223</v>
      </c>
      <c r="G177" s="12"/>
      <c r="H177" s="12"/>
      <c r="I177" s="8"/>
      <c r="J177" s="12"/>
      <c r="K177" s="8">
        <v>0</v>
      </c>
    </row>
    <row r="178" spans="1:11">
      <c r="A178" s="4" t="s">
        <v>50</v>
      </c>
      <c r="B178" s="4" t="s">
        <v>68</v>
      </c>
      <c r="C178" s="4"/>
      <c r="D178" s="12" t="s">
        <v>222</v>
      </c>
      <c r="E178" s="12"/>
      <c r="F178" s="12" t="s">
        <v>223</v>
      </c>
      <c r="G178" s="12"/>
      <c r="H178" s="12"/>
      <c r="I178" s="8"/>
      <c r="J178" s="12"/>
      <c r="K178" s="8">
        <v>0</v>
      </c>
    </row>
    <row r="179" spans="1:11">
      <c r="A179" s="4" t="s">
        <v>50</v>
      </c>
      <c r="B179" s="4" t="s">
        <v>69</v>
      </c>
      <c r="C179" s="4"/>
      <c r="D179" s="12" t="s">
        <v>222</v>
      </c>
      <c r="E179" s="12"/>
      <c r="F179" s="12" t="s">
        <v>223</v>
      </c>
      <c r="G179" s="12"/>
      <c r="H179" s="12"/>
      <c r="I179" s="8"/>
      <c r="J179" s="12"/>
      <c r="K179" s="8">
        <v>0.05</v>
      </c>
    </row>
    <row r="180" spans="1:11">
      <c r="A180" s="4" t="s">
        <v>50</v>
      </c>
      <c r="B180" s="4" t="s">
        <v>70</v>
      </c>
      <c r="C180" s="4"/>
      <c r="D180" s="12" t="s">
        <v>222</v>
      </c>
      <c r="E180" s="12"/>
      <c r="F180" s="12" t="s">
        <v>223</v>
      </c>
      <c r="G180" s="12"/>
      <c r="H180" s="12"/>
      <c r="I180" s="8"/>
      <c r="J180" s="12"/>
      <c r="K180" s="8">
        <v>0.05</v>
      </c>
    </row>
    <row r="181" spans="1:11">
      <c r="A181" s="4" t="s">
        <v>50</v>
      </c>
      <c r="B181" s="4" t="s">
        <v>71</v>
      </c>
      <c r="C181" s="4"/>
      <c r="D181" s="12" t="s">
        <v>222</v>
      </c>
      <c r="E181" s="12"/>
      <c r="F181" s="12" t="s">
        <v>223</v>
      </c>
      <c r="G181" s="12"/>
      <c r="H181" s="12"/>
      <c r="I181" s="8"/>
      <c r="J181" s="12"/>
      <c r="K181" s="8">
        <v>3</v>
      </c>
    </row>
    <row r="182" spans="1:11">
      <c r="A182" s="4" t="s">
        <v>50</v>
      </c>
      <c r="B182" s="4" t="s">
        <v>72</v>
      </c>
      <c r="C182" s="4"/>
      <c r="D182" s="12" t="s">
        <v>222</v>
      </c>
      <c r="E182" s="12"/>
      <c r="F182" s="12" t="s">
        <v>223</v>
      </c>
      <c r="G182" s="12"/>
      <c r="H182" s="12"/>
      <c r="I182" s="8"/>
      <c r="J182" s="12"/>
      <c r="K182" s="8">
        <v>2.225</v>
      </c>
    </row>
    <row r="183" spans="1:11">
      <c r="A183" s="4" t="s">
        <v>50</v>
      </c>
      <c r="B183" s="4" t="s">
        <v>73</v>
      </c>
      <c r="C183" s="4"/>
      <c r="D183" s="12" t="s">
        <v>222</v>
      </c>
      <c r="E183" s="12"/>
      <c r="F183" s="12" t="s">
        <v>223</v>
      </c>
      <c r="G183" s="12"/>
      <c r="H183" s="12"/>
      <c r="I183" s="8"/>
      <c r="J183" s="12"/>
      <c r="K183" s="8">
        <v>0</v>
      </c>
    </row>
    <row r="184" spans="1:11">
      <c r="A184" s="4" t="s">
        <v>50</v>
      </c>
      <c r="B184" s="4" t="s">
        <v>74</v>
      </c>
      <c r="C184" s="4"/>
      <c r="D184" s="12" t="s">
        <v>222</v>
      </c>
      <c r="E184" s="12"/>
      <c r="F184" s="12" t="s">
        <v>223</v>
      </c>
      <c r="G184" s="12"/>
      <c r="H184" s="12"/>
      <c r="I184" s="8"/>
      <c r="J184" s="12"/>
      <c r="K184" s="8">
        <v>0</v>
      </c>
    </row>
    <row r="185" spans="1:11">
      <c r="A185" s="4" t="s">
        <v>50</v>
      </c>
      <c r="B185" s="4" t="s">
        <v>75</v>
      </c>
      <c r="C185" s="4"/>
      <c r="D185" s="12" t="s">
        <v>222</v>
      </c>
      <c r="E185" s="12"/>
      <c r="F185" s="12" t="s">
        <v>223</v>
      </c>
      <c r="G185" s="12"/>
      <c r="H185" s="12"/>
      <c r="I185" s="8"/>
      <c r="J185" s="12"/>
      <c r="K185" s="8">
        <v>0.525</v>
      </c>
    </row>
    <row r="186" spans="1:11">
      <c r="A186" s="4" t="s">
        <v>50</v>
      </c>
      <c r="B186" s="4" t="s">
        <v>76</v>
      </c>
      <c r="C186" s="4"/>
      <c r="D186" s="12" t="s">
        <v>222</v>
      </c>
      <c r="E186" s="12"/>
      <c r="F186" s="12" t="s">
        <v>223</v>
      </c>
      <c r="G186" s="12"/>
      <c r="H186" s="12"/>
      <c r="I186" s="8"/>
      <c r="J186" s="12"/>
      <c r="K186" s="8">
        <v>0</v>
      </c>
    </row>
    <row r="187" spans="1:11">
      <c r="A187" s="4" t="s">
        <v>50</v>
      </c>
      <c r="B187" s="4" t="s">
        <v>77</v>
      </c>
      <c r="C187" s="4"/>
      <c r="D187" s="12" t="s">
        <v>222</v>
      </c>
      <c r="E187" s="12"/>
      <c r="F187" s="12" t="s">
        <v>223</v>
      </c>
      <c r="G187" s="12"/>
      <c r="H187" s="12"/>
      <c r="I187" s="8"/>
      <c r="J187" s="12"/>
      <c r="K187" s="8">
        <v>0.65</v>
      </c>
    </row>
    <row r="188" spans="1:11">
      <c r="A188" s="4" t="s">
        <v>50</v>
      </c>
      <c r="B188" s="4" t="s">
        <v>78</v>
      </c>
      <c r="C188" s="4"/>
      <c r="D188" s="12" t="s">
        <v>222</v>
      </c>
      <c r="E188" s="12"/>
      <c r="F188" s="12" t="s">
        <v>223</v>
      </c>
      <c r="G188" s="12"/>
      <c r="H188" s="12"/>
      <c r="I188" s="8"/>
      <c r="J188" s="12"/>
      <c r="K188" s="8">
        <v>0</v>
      </c>
    </row>
    <row r="189" spans="1:11">
      <c r="A189" s="4" t="s">
        <v>50</v>
      </c>
      <c r="B189" s="4" t="s">
        <v>79</v>
      </c>
      <c r="C189" s="4"/>
      <c r="D189" s="12" t="s">
        <v>222</v>
      </c>
      <c r="E189" s="12"/>
      <c r="F189" s="12" t="s">
        <v>223</v>
      </c>
      <c r="G189" s="12"/>
      <c r="H189" s="12"/>
      <c r="I189" s="8"/>
      <c r="J189" s="12"/>
      <c r="K189" s="8">
        <v>0</v>
      </c>
    </row>
    <row r="190" spans="1:11">
      <c r="A190" s="4" t="s">
        <v>50</v>
      </c>
      <c r="B190" s="4" t="s">
        <v>80</v>
      </c>
      <c r="C190" s="4"/>
      <c r="D190" s="12" t="s">
        <v>222</v>
      </c>
      <c r="E190" s="12"/>
      <c r="F190" s="12" t="s">
        <v>223</v>
      </c>
      <c r="G190" s="12"/>
      <c r="H190" s="12"/>
      <c r="I190" s="8"/>
      <c r="J190" s="12"/>
      <c r="K190" s="8">
        <v>0.75</v>
      </c>
    </row>
    <row r="191" spans="1:11">
      <c r="A191" s="4" t="s">
        <v>50</v>
      </c>
      <c r="B191" s="4" t="s">
        <v>81</v>
      </c>
      <c r="C191" s="4"/>
      <c r="D191" s="12" t="s">
        <v>222</v>
      </c>
      <c r="E191" s="12"/>
      <c r="F191" s="12" t="s">
        <v>223</v>
      </c>
      <c r="G191" s="12"/>
      <c r="H191" s="12"/>
      <c r="I191" s="8"/>
      <c r="J191" s="12"/>
      <c r="K191" s="8">
        <v>0</v>
      </c>
    </row>
    <row r="192" spans="1:11">
      <c r="A192" s="4" t="s">
        <v>50</v>
      </c>
      <c r="B192" s="4" t="s">
        <v>82</v>
      </c>
      <c r="C192" s="4"/>
      <c r="D192" s="12" t="s">
        <v>222</v>
      </c>
      <c r="E192" s="12"/>
      <c r="F192" s="12" t="s">
        <v>223</v>
      </c>
      <c r="G192" s="12"/>
      <c r="H192" s="12"/>
      <c r="I192" s="8"/>
      <c r="J192" s="12"/>
      <c r="K192" s="8">
        <v>0</v>
      </c>
    </row>
    <row r="193" spans="1:11">
      <c r="A193" s="4" t="s">
        <v>50</v>
      </c>
      <c r="B193" s="4" t="s">
        <v>83</v>
      </c>
      <c r="C193" s="4"/>
      <c r="D193" s="12" t="s">
        <v>222</v>
      </c>
      <c r="E193" s="12"/>
      <c r="F193" s="12" t="s">
        <v>223</v>
      </c>
      <c r="G193" s="12"/>
      <c r="H193" s="12"/>
      <c r="I193" s="8"/>
      <c r="J193" s="12"/>
      <c r="K193" s="8">
        <v>0.15</v>
      </c>
    </row>
    <row r="194" spans="1:11">
      <c r="A194" s="4" t="s">
        <v>50</v>
      </c>
      <c r="B194" s="4" t="s">
        <v>84</v>
      </c>
      <c r="C194" s="4"/>
      <c r="D194" s="12" t="s">
        <v>222</v>
      </c>
      <c r="E194" s="12"/>
      <c r="F194" s="12" t="s">
        <v>223</v>
      </c>
      <c r="G194" s="12"/>
      <c r="H194" s="12"/>
      <c r="I194" s="8"/>
      <c r="J194" s="12"/>
      <c r="K194" s="8">
        <v>0</v>
      </c>
    </row>
    <row r="195" spans="1:11">
      <c r="A195" s="4" t="s">
        <v>50</v>
      </c>
      <c r="B195" s="4" t="s">
        <v>85</v>
      </c>
      <c r="C195" s="4"/>
      <c r="D195" s="12" t="s">
        <v>222</v>
      </c>
      <c r="E195" s="12"/>
      <c r="F195" s="12" t="s">
        <v>223</v>
      </c>
      <c r="G195" s="12"/>
      <c r="H195" s="12"/>
      <c r="I195" s="8"/>
      <c r="J195" s="12"/>
      <c r="K195" s="8">
        <v>0</v>
      </c>
    </row>
    <row r="196" spans="1:11">
      <c r="A196" s="4" t="s">
        <v>50</v>
      </c>
      <c r="B196" s="4" t="s">
        <v>86</v>
      </c>
      <c r="C196" s="4"/>
      <c r="D196" s="12" t="s">
        <v>222</v>
      </c>
      <c r="E196" s="12"/>
      <c r="F196" s="12" t="s">
        <v>223</v>
      </c>
      <c r="G196" s="12"/>
      <c r="H196" s="12"/>
      <c r="I196" s="8"/>
      <c r="J196" s="12"/>
      <c r="K196" s="8">
        <v>0</v>
      </c>
    </row>
    <row r="197" spans="1:11">
      <c r="A197" s="4" t="s">
        <v>50</v>
      </c>
      <c r="B197" s="4" t="s">
        <v>87</v>
      </c>
      <c r="C197" s="4"/>
      <c r="D197" s="12" t="s">
        <v>222</v>
      </c>
      <c r="E197" s="12"/>
      <c r="F197" s="12" t="s">
        <v>223</v>
      </c>
      <c r="G197" s="12"/>
      <c r="H197" s="12"/>
      <c r="I197" s="8"/>
      <c r="J197" s="12"/>
      <c r="K197" s="8">
        <v>0</v>
      </c>
    </row>
    <row r="198" spans="1:11">
      <c r="A198" s="4" t="s">
        <v>50</v>
      </c>
      <c r="B198" s="4" t="s">
        <v>88</v>
      </c>
      <c r="C198" s="4"/>
      <c r="D198" s="12" t="s">
        <v>222</v>
      </c>
      <c r="E198" s="12"/>
      <c r="F198" s="12" t="s">
        <v>223</v>
      </c>
      <c r="G198" s="12"/>
      <c r="H198" s="12"/>
      <c r="I198" s="8"/>
      <c r="J198" s="12"/>
      <c r="K198" s="8">
        <v>0</v>
      </c>
    </row>
    <row r="199" spans="1:11">
      <c r="A199" s="4" t="s">
        <v>50</v>
      </c>
      <c r="B199" s="4" t="s">
        <v>89</v>
      </c>
      <c r="C199" s="4"/>
      <c r="D199" s="12" t="s">
        <v>222</v>
      </c>
      <c r="E199" s="12"/>
      <c r="F199" s="12" t="s">
        <v>223</v>
      </c>
      <c r="G199" s="12"/>
      <c r="H199" s="12"/>
      <c r="I199" s="8"/>
      <c r="J199" s="12"/>
      <c r="K199" s="8">
        <v>0</v>
      </c>
    </row>
    <row r="200" spans="1:11">
      <c r="A200" s="4" t="s">
        <v>90</v>
      </c>
      <c r="B200" s="4" t="s">
        <v>91</v>
      </c>
      <c r="C200" s="4"/>
      <c r="D200" s="12" t="s">
        <v>222</v>
      </c>
      <c r="E200" s="12"/>
      <c r="F200" s="12" t="s">
        <v>223</v>
      </c>
      <c r="G200" s="12"/>
      <c r="H200" s="12"/>
      <c r="I200" s="8"/>
      <c r="J200" s="12"/>
      <c r="K200" s="8">
        <v>0</v>
      </c>
    </row>
    <row r="201" spans="1:11">
      <c r="A201" s="4" t="s">
        <v>90</v>
      </c>
      <c r="B201" s="4" t="s">
        <v>92</v>
      </c>
      <c r="C201" s="4"/>
      <c r="D201" s="12" t="s">
        <v>222</v>
      </c>
      <c r="E201" s="12"/>
      <c r="F201" s="12" t="s">
        <v>223</v>
      </c>
      <c r="G201" s="12"/>
      <c r="H201" s="12"/>
      <c r="I201" s="8"/>
      <c r="J201" s="12"/>
      <c r="K201" s="8">
        <v>3</v>
      </c>
    </row>
    <row r="202" spans="1:11">
      <c r="A202" s="4" t="s">
        <v>90</v>
      </c>
      <c r="B202" s="4" t="s">
        <v>93</v>
      </c>
      <c r="C202" s="4"/>
      <c r="D202" s="12" t="s">
        <v>222</v>
      </c>
      <c r="E202" s="12"/>
      <c r="F202" s="12" t="s">
        <v>223</v>
      </c>
      <c r="G202" s="12"/>
      <c r="H202" s="12"/>
      <c r="I202" s="8"/>
      <c r="J202" s="12"/>
      <c r="K202" s="8">
        <v>0</v>
      </c>
    </row>
    <row r="203" spans="1:11">
      <c r="A203" s="4" t="s">
        <v>90</v>
      </c>
      <c r="B203" s="4" t="s">
        <v>94</v>
      </c>
      <c r="C203" s="4"/>
      <c r="D203" s="12" t="s">
        <v>222</v>
      </c>
      <c r="E203" s="12"/>
      <c r="F203" s="12" t="s">
        <v>223</v>
      </c>
      <c r="G203" s="12"/>
      <c r="H203" s="12"/>
      <c r="I203" s="8"/>
      <c r="J203" s="12"/>
      <c r="K203" s="8">
        <v>0</v>
      </c>
    </row>
    <row r="204" spans="1:11">
      <c r="A204" s="4" t="s">
        <v>90</v>
      </c>
      <c r="B204" s="4" t="s">
        <v>95</v>
      </c>
      <c r="C204" s="4"/>
      <c r="D204" s="12" t="s">
        <v>222</v>
      </c>
      <c r="E204" s="12"/>
      <c r="F204" s="12" t="s">
        <v>223</v>
      </c>
      <c r="G204" s="12"/>
      <c r="H204" s="12"/>
      <c r="I204" s="8"/>
      <c r="J204" s="12"/>
      <c r="K204" s="8">
        <v>0.15</v>
      </c>
    </row>
    <row r="205" spans="1:11">
      <c r="A205" s="4" t="s">
        <v>90</v>
      </c>
      <c r="B205" s="4" t="s">
        <v>96</v>
      </c>
      <c r="C205" s="4"/>
      <c r="D205" s="12" t="s">
        <v>222</v>
      </c>
      <c r="E205" s="12"/>
      <c r="F205" s="12" t="s">
        <v>223</v>
      </c>
      <c r="G205" s="12"/>
      <c r="H205" s="12"/>
      <c r="I205" s="8"/>
      <c r="J205" s="12"/>
      <c r="K205" s="8">
        <v>0.25</v>
      </c>
    </row>
    <row r="206" spans="1:11">
      <c r="A206" s="4" t="s">
        <v>90</v>
      </c>
      <c r="B206" s="4" t="s">
        <v>97</v>
      </c>
      <c r="C206" s="4"/>
      <c r="D206" s="12" t="s">
        <v>222</v>
      </c>
      <c r="E206" s="12"/>
      <c r="F206" s="12" t="s">
        <v>223</v>
      </c>
      <c r="G206" s="12"/>
      <c r="H206" s="12"/>
      <c r="I206" s="8"/>
      <c r="J206" s="12"/>
      <c r="K206" s="8">
        <v>3</v>
      </c>
    </row>
    <row r="207" spans="1:11">
      <c r="A207" s="4" t="s">
        <v>90</v>
      </c>
      <c r="B207" s="4" t="s">
        <v>98</v>
      </c>
      <c r="C207" s="4"/>
      <c r="D207" s="12" t="s">
        <v>222</v>
      </c>
      <c r="E207" s="12"/>
      <c r="F207" s="12" t="s">
        <v>223</v>
      </c>
      <c r="G207" s="12"/>
      <c r="H207" s="12"/>
      <c r="I207" s="8"/>
      <c r="J207" s="12"/>
      <c r="K207" s="8">
        <v>2.925</v>
      </c>
    </row>
    <row r="208" spans="1:11">
      <c r="A208" s="4" t="s">
        <v>90</v>
      </c>
      <c r="B208" s="4" t="s">
        <v>99</v>
      </c>
      <c r="C208" s="4"/>
      <c r="D208" s="12" t="s">
        <v>222</v>
      </c>
      <c r="E208" s="12"/>
      <c r="F208" s="12" t="s">
        <v>223</v>
      </c>
      <c r="G208" s="12"/>
      <c r="H208" s="12"/>
      <c r="I208" s="8"/>
      <c r="J208" s="12"/>
      <c r="K208" s="8">
        <v>0</v>
      </c>
    </row>
    <row r="209" spans="1:11">
      <c r="A209" s="4" t="s">
        <v>90</v>
      </c>
      <c r="B209" s="4" t="s">
        <v>100</v>
      </c>
      <c r="C209" s="4"/>
      <c r="D209" s="12" t="s">
        <v>222</v>
      </c>
      <c r="E209" s="12"/>
      <c r="F209" s="12" t="s">
        <v>223</v>
      </c>
      <c r="G209" s="12"/>
      <c r="H209" s="12"/>
      <c r="I209" s="8"/>
      <c r="J209" s="12"/>
      <c r="K209" s="8">
        <v>0</v>
      </c>
    </row>
    <row r="210" spans="1:11">
      <c r="A210" s="4" t="s">
        <v>90</v>
      </c>
      <c r="B210" s="4" t="s">
        <v>101</v>
      </c>
      <c r="C210" s="4"/>
      <c r="D210" s="12" t="s">
        <v>222</v>
      </c>
      <c r="E210" s="12"/>
      <c r="F210" s="12" t="s">
        <v>223</v>
      </c>
      <c r="G210" s="12"/>
      <c r="H210" s="12"/>
      <c r="I210" s="8"/>
      <c r="J210" s="12"/>
      <c r="K210" s="8">
        <v>0</v>
      </c>
    </row>
    <row r="211" spans="1:11">
      <c r="A211" s="4" t="s">
        <v>90</v>
      </c>
      <c r="B211" s="4" t="s">
        <v>102</v>
      </c>
      <c r="C211" s="4"/>
      <c r="D211" s="12" t="s">
        <v>222</v>
      </c>
      <c r="E211" s="12"/>
      <c r="F211" s="12" t="s">
        <v>223</v>
      </c>
      <c r="G211" s="12"/>
      <c r="H211" s="12"/>
      <c r="I211" s="8"/>
      <c r="J211" s="12"/>
      <c r="K211" s="8">
        <v>0</v>
      </c>
    </row>
    <row r="212" spans="1:11">
      <c r="A212" s="4" t="s">
        <v>90</v>
      </c>
      <c r="B212" s="4" t="s">
        <v>103</v>
      </c>
      <c r="C212" s="4"/>
      <c r="D212" s="12" t="s">
        <v>222</v>
      </c>
      <c r="E212" s="12"/>
      <c r="F212" s="12" t="s">
        <v>223</v>
      </c>
      <c r="G212" s="12"/>
      <c r="H212" s="12"/>
      <c r="I212" s="8"/>
      <c r="J212" s="12"/>
      <c r="K212" s="8">
        <v>0.175</v>
      </c>
    </row>
    <row r="213" spans="1:11">
      <c r="A213" s="4" t="s">
        <v>90</v>
      </c>
      <c r="B213" s="4" t="s">
        <v>104</v>
      </c>
      <c r="C213" s="4"/>
      <c r="D213" s="12" t="s">
        <v>222</v>
      </c>
      <c r="E213" s="12"/>
      <c r="F213" s="12" t="s">
        <v>223</v>
      </c>
      <c r="G213" s="12"/>
      <c r="H213" s="12"/>
      <c r="I213" s="8"/>
      <c r="J213" s="12"/>
      <c r="K213" s="8">
        <v>2.2</v>
      </c>
    </row>
    <row r="214" spans="1:11">
      <c r="A214" s="4" t="s">
        <v>90</v>
      </c>
      <c r="B214" s="4" t="s">
        <v>105</v>
      </c>
      <c r="C214" s="4"/>
      <c r="D214" s="12" t="s">
        <v>222</v>
      </c>
      <c r="E214" s="12"/>
      <c r="F214" s="12" t="s">
        <v>223</v>
      </c>
      <c r="G214" s="12"/>
      <c r="H214" s="12"/>
      <c r="I214" s="8"/>
      <c r="J214" s="12"/>
      <c r="K214" s="8">
        <v>0</v>
      </c>
    </row>
    <row r="215" spans="1:11">
      <c r="A215" s="4" t="s">
        <v>90</v>
      </c>
      <c r="B215" s="4" t="s">
        <v>106</v>
      </c>
      <c r="C215" s="4"/>
      <c r="D215" s="12" t="s">
        <v>222</v>
      </c>
      <c r="E215" s="12"/>
      <c r="F215" s="12" t="s">
        <v>223</v>
      </c>
      <c r="G215" s="12"/>
      <c r="H215" s="12"/>
      <c r="I215" s="8"/>
      <c r="J215" s="12"/>
      <c r="K215" s="8">
        <v>0.725</v>
      </c>
    </row>
    <row r="216" spans="1:11">
      <c r="A216" s="4" t="s">
        <v>90</v>
      </c>
      <c r="B216" s="4" t="s">
        <v>107</v>
      </c>
      <c r="C216" s="4"/>
      <c r="D216" s="12" t="s">
        <v>222</v>
      </c>
      <c r="E216" s="12"/>
      <c r="F216" s="12" t="s">
        <v>223</v>
      </c>
      <c r="G216" s="12"/>
      <c r="H216" s="12"/>
      <c r="I216" s="8"/>
      <c r="J216" s="12"/>
      <c r="K216" s="8">
        <v>0</v>
      </c>
    </row>
    <row r="217" spans="1:11">
      <c r="A217" s="4" t="s">
        <v>90</v>
      </c>
      <c r="B217" s="4" t="s">
        <v>108</v>
      </c>
      <c r="C217" s="4"/>
      <c r="D217" s="12" t="s">
        <v>222</v>
      </c>
      <c r="E217" s="12"/>
      <c r="F217" s="12" t="s">
        <v>223</v>
      </c>
      <c r="G217" s="12"/>
      <c r="H217" s="12"/>
      <c r="I217" s="8"/>
      <c r="J217" s="12"/>
      <c r="K217" s="8">
        <v>0</v>
      </c>
    </row>
    <row r="218" spans="1:11">
      <c r="A218" s="4" t="s">
        <v>90</v>
      </c>
      <c r="B218" s="4" t="s">
        <v>109</v>
      </c>
      <c r="C218" s="4"/>
      <c r="D218" s="12" t="s">
        <v>222</v>
      </c>
      <c r="E218" s="12"/>
      <c r="F218" s="12" t="s">
        <v>223</v>
      </c>
      <c r="G218" s="12"/>
      <c r="H218" s="12"/>
      <c r="I218" s="8"/>
      <c r="J218" s="12"/>
      <c r="K218" s="8">
        <v>0</v>
      </c>
    </row>
    <row r="219" spans="1:11">
      <c r="A219" s="4" t="s">
        <v>90</v>
      </c>
      <c r="B219" s="4" t="s">
        <v>110</v>
      </c>
      <c r="C219" s="4"/>
      <c r="D219" s="12" t="s">
        <v>222</v>
      </c>
      <c r="E219" s="12"/>
      <c r="F219" s="12" t="s">
        <v>223</v>
      </c>
      <c r="G219" s="12"/>
      <c r="H219" s="12"/>
      <c r="I219" s="8"/>
      <c r="J219" s="12"/>
      <c r="K219" s="8">
        <v>0.65</v>
      </c>
    </row>
    <row r="220" spans="1:11">
      <c r="A220" s="4" t="s">
        <v>90</v>
      </c>
      <c r="B220" s="4" t="s">
        <v>111</v>
      </c>
      <c r="C220" s="4"/>
      <c r="D220" s="12" t="s">
        <v>222</v>
      </c>
      <c r="E220" s="12"/>
      <c r="F220" s="12" t="s">
        <v>223</v>
      </c>
      <c r="G220" s="12"/>
      <c r="H220" s="12"/>
      <c r="I220" s="8"/>
      <c r="J220" s="12"/>
      <c r="K220" s="8">
        <v>0</v>
      </c>
    </row>
    <row r="221" spans="1:11">
      <c r="A221" s="4" t="s">
        <v>90</v>
      </c>
      <c r="B221" s="4" t="s">
        <v>112</v>
      </c>
      <c r="C221" s="4"/>
      <c r="D221" s="12" t="s">
        <v>222</v>
      </c>
      <c r="E221" s="12"/>
      <c r="F221" s="12" t="s">
        <v>223</v>
      </c>
      <c r="G221" s="12"/>
      <c r="H221" s="12"/>
      <c r="I221" s="8"/>
      <c r="J221" s="12"/>
      <c r="K221" s="8">
        <v>0.6</v>
      </c>
    </row>
    <row r="222" spans="1:11">
      <c r="A222" s="4" t="s">
        <v>90</v>
      </c>
      <c r="B222" s="4" t="s">
        <v>113</v>
      </c>
      <c r="C222" s="4"/>
      <c r="D222" s="12" t="s">
        <v>222</v>
      </c>
      <c r="E222" s="12"/>
      <c r="F222" s="12" t="s">
        <v>223</v>
      </c>
      <c r="G222" s="12"/>
      <c r="H222" s="12"/>
      <c r="I222" s="8"/>
      <c r="J222" s="12"/>
      <c r="K222" s="8">
        <v>0</v>
      </c>
    </row>
    <row r="223" spans="1:11">
      <c r="A223" s="4" t="s">
        <v>90</v>
      </c>
      <c r="B223" s="4" t="s">
        <v>114</v>
      </c>
      <c r="C223" s="4"/>
      <c r="D223" s="12" t="s">
        <v>222</v>
      </c>
      <c r="E223" s="12"/>
      <c r="F223" s="12" t="s">
        <v>223</v>
      </c>
      <c r="G223" s="12"/>
      <c r="H223" s="12"/>
      <c r="I223" s="8"/>
      <c r="J223" s="12"/>
      <c r="K223" s="8">
        <v>0</v>
      </c>
    </row>
    <row r="224" spans="1:11">
      <c r="A224" s="4" t="s">
        <v>90</v>
      </c>
      <c r="B224" s="4" t="s">
        <v>115</v>
      </c>
      <c r="C224" s="4"/>
      <c r="D224" s="12" t="s">
        <v>222</v>
      </c>
      <c r="E224" s="12"/>
      <c r="F224" s="12" t="s">
        <v>223</v>
      </c>
      <c r="G224" s="12"/>
      <c r="H224" s="12"/>
      <c r="I224" s="8"/>
      <c r="J224" s="12"/>
      <c r="K224" s="8">
        <v>0</v>
      </c>
    </row>
    <row r="225" spans="1:11">
      <c r="A225" s="4" t="s">
        <v>90</v>
      </c>
      <c r="B225" s="4" t="s">
        <v>116</v>
      </c>
      <c r="C225" s="4"/>
      <c r="D225" s="12" t="s">
        <v>222</v>
      </c>
      <c r="E225" s="12"/>
      <c r="F225" s="12" t="s">
        <v>223</v>
      </c>
      <c r="G225" s="12"/>
      <c r="H225" s="12"/>
      <c r="I225" s="8"/>
      <c r="J225" s="12"/>
      <c r="K225" s="8">
        <v>2.975</v>
      </c>
    </row>
    <row r="226" spans="1:11">
      <c r="A226" s="4" t="s">
        <v>90</v>
      </c>
      <c r="B226" s="4" t="s">
        <v>117</v>
      </c>
      <c r="C226" s="4"/>
      <c r="D226" s="12" t="s">
        <v>222</v>
      </c>
      <c r="E226" s="12"/>
      <c r="F226" s="12" t="s">
        <v>223</v>
      </c>
      <c r="G226" s="12"/>
      <c r="H226" s="12"/>
      <c r="I226" s="8"/>
      <c r="J226" s="12"/>
      <c r="K226" s="8">
        <v>0</v>
      </c>
    </row>
    <row r="227" spans="1:11">
      <c r="A227" s="4" t="s">
        <v>90</v>
      </c>
      <c r="B227" s="4" t="s">
        <v>118</v>
      </c>
      <c r="C227" s="4"/>
      <c r="D227" s="12" t="s">
        <v>222</v>
      </c>
      <c r="E227" s="12"/>
      <c r="F227" s="12" t="s">
        <v>223</v>
      </c>
      <c r="G227" s="12"/>
      <c r="H227" s="12"/>
      <c r="I227" s="8"/>
      <c r="J227" s="12"/>
      <c r="K227" s="8">
        <v>0</v>
      </c>
    </row>
    <row r="228" spans="1:11">
      <c r="A228" s="4" t="s">
        <v>90</v>
      </c>
      <c r="B228" s="4" t="s">
        <v>119</v>
      </c>
      <c r="C228" s="4"/>
      <c r="D228" s="12" t="s">
        <v>222</v>
      </c>
      <c r="E228" s="12"/>
      <c r="F228" s="12" t="s">
        <v>223</v>
      </c>
      <c r="G228" s="12"/>
      <c r="H228" s="12"/>
      <c r="I228" s="8"/>
      <c r="J228" s="12"/>
      <c r="K228" s="8">
        <v>0</v>
      </c>
    </row>
    <row r="229" spans="1:11">
      <c r="A229" s="4" t="s">
        <v>90</v>
      </c>
      <c r="B229" s="4" t="s">
        <v>120</v>
      </c>
      <c r="C229" s="4"/>
      <c r="D229" s="12" t="s">
        <v>222</v>
      </c>
      <c r="E229" s="12"/>
      <c r="F229" s="12" t="s">
        <v>223</v>
      </c>
      <c r="G229" s="12"/>
      <c r="H229" s="12"/>
      <c r="I229" s="8"/>
      <c r="J229" s="12"/>
      <c r="K229" s="8">
        <v>0</v>
      </c>
    </row>
    <row r="230" spans="1:11">
      <c r="A230" s="4" t="s">
        <v>90</v>
      </c>
      <c r="B230" s="4" t="s">
        <v>121</v>
      </c>
      <c r="C230" s="4"/>
      <c r="D230" s="12" t="s">
        <v>222</v>
      </c>
      <c r="E230" s="12"/>
      <c r="F230" s="12" t="s">
        <v>223</v>
      </c>
      <c r="G230" s="12"/>
      <c r="H230" s="12"/>
      <c r="I230" s="8"/>
      <c r="J230" s="12"/>
      <c r="K230" s="8">
        <v>0</v>
      </c>
    </row>
    <row r="231" spans="1:11">
      <c r="A231" s="4" t="s">
        <v>90</v>
      </c>
      <c r="B231" s="4" t="s">
        <v>122</v>
      </c>
      <c r="C231" s="4"/>
      <c r="D231" s="12" t="s">
        <v>222</v>
      </c>
      <c r="E231" s="12"/>
      <c r="F231" s="12" t="s">
        <v>223</v>
      </c>
      <c r="G231" s="12"/>
      <c r="H231" s="12"/>
      <c r="I231" s="8"/>
      <c r="J231" s="12"/>
      <c r="K231" s="8">
        <v>0.55</v>
      </c>
    </row>
    <row r="232" spans="1:11">
      <c r="A232" s="4" t="s">
        <v>90</v>
      </c>
      <c r="B232" s="4" t="s">
        <v>123</v>
      </c>
      <c r="C232" s="4"/>
      <c r="D232" s="12" t="s">
        <v>222</v>
      </c>
      <c r="E232" s="12"/>
      <c r="F232" s="12" t="s">
        <v>223</v>
      </c>
      <c r="G232" s="12"/>
      <c r="H232" s="12"/>
      <c r="I232" s="8"/>
      <c r="J232" s="12"/>
      <c r="K232" s="8">
        <v>0</v>
      </c>
    </row>
  </sheetData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9"/>
  <sheetViews>
    <sheetView topLeftCell="C1" workbookViewId="0">
      <selection activeCell="E24" sqref="E24"/>
    </sheetView>
  </sheetViews>
  <sheetFormatPr defaultColWidth="9.2037037037037" defaultRowHeight="14.4"/>
  <cols>
    <col min="1" max="1" width="28.6018518518519" style="1" customWidth="1"/>
    <col min="2" max="2" width="16.2685185185185" style="1" customWidth="1"/>
    <col min="3" max="3" width="7.26851851851852" style="1" customWidth="1"/>
    <col min="4" max="4" width="29.6018518518519" style="1" customWidth="1"/>
    <col min="5" max="5" width="84.2037037037037" style="1" customWidth="1"/>
    <col min="6" max="6" width="9.26851851851852" style="1" customWidth="1"/>
    <col min="7" max="7" width="7.33333333333333" style="1" customWidth="1"/>
    <col min="8" max="8" width="8.06481481481481" style="1" customWidth="1"/>
    <col min="9" max="9" width="9.26851851851852" style="1" customWidth="1"/>
    <col min="10" max="10" width="9.46296296296296" style="2" customWidth="1"/>
    <col min="11" max="11" width="15.0648148148148" style="1" customWidth="1"/>
    <col min="12" max="12" width="6" style="2" customWidth="1"/>
    <col min="13" max="16384" width="9.2037037037037" style="1"/>
  </cols>
  <sheetData>
    <row r="1" spans="1:12">
      <c r="A1" s="3" t="s">
        <v>0</v>
      </c>
      <c r="B1" s="3" t="s">
        <v>1</v>
      </c>
      <c r="C1" s="3" t="s">
        <v>2</v>
      </c>
      <c r="D1" s="3" t="s">
        <v>159</v>
      </c>
      <c r="E1" s="3" t="s">
        <v>160</v>
      </c>
      <c r="F1" s="3" t="s">
        <v>161</v>
      </c>
      <c r="G1" s="3" t="s">
        <v>162</v>
      </c>
      <c r="H1" s="3" t="s">
        <v>190</v>
      </c>
      <c r="I1" s="3" t="s">
        <v>191</v>
      </c>
      <c r="J1" s="3" t="s">
        <v>163</v>
      </c>
      <c r="K1" s="3" t="s">
        <v>192</v>
      </c>
      <c r="L1" s="3" t="s">
        <v>158</v>
      </c>
    </row>
    <row r="2" spans="1:12">
      <c r="A2" s="4" t="s">
        <v>90</v>
      </c>
      <c r="B2" s="4" t="s">
        <v>92</v>
      </c>
      <c r="C2" s="4"/>
      <c r="D2" s="3" t="s">
        <v>224</v>
      </c>
      <c r="E2" s="3" t="s">
        <v>225</v>
      </c>
      <c r="F2" s="3" t="s">
        <v>226</v>
      </c>
      <c r="G2" s="3" t="s">
        <v>187</v>
      </c>
      <c r="H2" s="3"/>
      <c r="I2" s="3"/>
      <c r="J2" s="8">
        <v>1.3</v>
      </c>
      <c r="K2" s="8"/>
      <c r="L2" s="8">
        <v>1.3</v>
      </c>
    </row>
    <row r="3" spans="1:12">
      <c r="A3" s="4" t="s">
        <v>90</v>
      </c>
      <c r="B3" s="4" t="s">
        <v>92</v>
      </c>
      <c r="C3" s="4"/>
      <c r="D3" s="3" t="s">
        <v>224</v>
      </c>
      <c r="E3" s="3" t="s">
        <v>225</v>
      </c>
      <c r="F3" s="3" t="s">
        <v>226</v>
      </c>
      <c r="G3" s="3" t="s">
        <v>188</v>
      </c>
      <c r="H3" s="3"/>
      <c r="I3" s="3"/>
      <c r="J3" s="8">
        <v>1.3</v>
      </c>
      <c r="K3" s="8"/>
      <c r="L3" s="8">
        <v>1.3</v>
      </c>
    </row>
    <row r="4" spans="1:12">
      <c r="A4" s="4" t="s">
        <v>90</v>
      </c>
      <c r="B4" s="4" t="s">
        <v>92</v>
      </c>
      <c r="C4" s="4"/>
      <c r="D4" s="5" t="s">
        <v>144</v>
      </c>
      <c r="E4" s="3" t="s">
        <v>227</v>
      </c>
      <c r="F4" s="3" t="s">
        <v>168</v>
      </c>
      <c r="G4" s="3"/>
      <c r="H4" s="3" t="s">
        <v>204</v>
      </c>
      <c r="I4" s="3"/>
      <c r="J4" s="8">
        <v>0.25</v>
      </c>
      <c r="K4" s="8"/>
      <c r="L4" s="8">
        <v>0.25</v>
      </c>
    </row>
    <row r="5" spans="1:12">
      <c r="A5" s="5" t="s">
        <v>90</v>
      </c>
      <c r="B5" s="5" t="s">
        <v>95</v>
      </c>
      <c r="C5" s="5"/>
      <c r="D5" s="3" t="s">
        <v>146</v>
      </c>
      <c r="E5" s="6" t="s">
        <v>228</v>
      </c>
      <c r="F5" s="3" t="s">
        <v>168</v>
      </c>
      <c r="G5" s="6"/>
      <c r="H5" s="3" t="s">
        <v>210</v>
      </c>
      <c r="I5" s="3" t="s">
        <v>199</v>
      </c>
      <c r="J5" s="8">
        <v>0.35</v>
      </c>
      <c r="K5" s="8">
        <v>0.5</v>
      </c>
      <c r="L5" s="8">
        <v>0.175</v>
      </c>
    </row>
    <row r="6" spans="1:12">
      <c r="A6" s="4" t="s">
        <v>90</v>
      </c>
      <c r="B6" s="5" t="s">
        <v>95</v>
      </c>
      <c r="C6" s="4"/>
      <c r="D6" s="3" t="s">
        <v>224</v>
      </c>
      <c r="E6" s="3" t="s">
        <v>229</v>
      </c>
      <c r="F6" s="3" t="s">
        <v>165</v>
      </c>
      <c r="G6" s="3" t="s">
        <v>187</v>
      </c>
      <c r="H6" s="3"/>
      <c r="I6" s="3"/>
      <c r="J6" s="8">
        <v>0.3</v>
      </c>
      <c r="K6" s="8"/>
      <c r="L6" s="8">
        <v>0.3</v>
      </c>
    </row>
    <row r="7" spans="1:12">
      <c r="A7" s="4" t="s">
        <v>90</v>
      </c>
      <c r="B7" s="5" t="s">
        <v>95</v>
      </c>
      <c r="C7" s="4"/>
      <c r="D7" s="3" t="s">
        <v>224</v>
      </c>
      <c r="E7" s="3" t="s">
        <v>229</v>
      </c>
      <c r="F7" s="3" t="s">
        <v>165</v>
      </c>
      <c r="G7" s="3" t="s">
        <v>188</v>
      </c>
      <c r="H7" s="3"/>
      <c r="I7" s="3"/>
      <c r="J7" s="8">
        <v>0.3</v>
      </c>
      <c r="K7" s="8"/>
      <c r="L7" s="8">
        <v>0.3</v>
      </c>
    </row>
    <row r="8" spans="1:12">
      <c r="A8" s="4" t="s">
        <v>90</v>
      </c>
      <c r="B8" s="4" t="s">
        <v>97</v>
      </c>
      <c r="C8" s="4"/>
      <c r="D8" s="3" t="s">
        <v>224</v>
      </c>
      <c r="E8" s="3" t="s">
        <v>230</v>
      </c>
      <c r="F8" s="3" t="s">
        <v>165</v>
      </c>
      <c r="G8" s="3" t="s">
        <v>187</v>
      </c>
      <c r="H8" s="3"/>
      <c r="I8" s="3"/>
      <c r="J8" s="8">
        <v>0.5</v>
      </c>
      <c r="K8" s="8"/>
      <c r="L8" s="8">
        <v>0.5</v>
      </c>
    </row>
    <row r="9" spans="1:12">
      <c r="A9" s="4" t="s">
        <v>90</v>
      </c>
      <c r="B9" s="4" t="s">
        <v>97</v>
      </c>
      <c r="C9" s="4"/>
      <c r="D9" s="3" t="s">
        <v>224</v>
      </c>
      <c r="E9" s="3" t="s">
        <v>230</v>
      </c>
      <c r="F9" s="3" t="s">
        <v>165</v>
      </c>
      <c r="G9" s="3" t="s">
        <v>188</v>
      </c>
      <c r="H9" s="3"/>
      <c r="I9" s="3"/>
      <c r="J9" s="8">
        <v>0.5</v>
      </c>
      <c r="K9" s="8"/>
      <c r="L9" s="8">
        <v>0.5</v>
      </c>
    </row>
    <row r="10" spans="1:12">
      <c r="A10" s="4" t="s">
        <v>90</v>
      </c>
      <c r="B10" s="4" t="s">
        <v>97</v>
      </c>
      <c r="C10" s="4"/>
      <c r="D10" s="5" t="s">
        <v>144</v>
      </c>
      <c r="E10" s="3" t="s">
        <v>227</v>
      </c>
      <c r="F10" s="3" t="s">
        <v>168</v>
      </c>
      <c r="G10" s="3"/>
      <c r="H10" s="3" t="s">
        <v>204</v>
      </c>
      <c r="I10" s="3"/>
      <c r="J10" s="8">
        <v>0.25</v>
      </c>
      <c r="K10" s="8"/>
      <c r="L10" s="8">
        <v>0.25</v>
      </c>
    </row>
    <row r="11" spans="1:12">
      <c r="A11" s="5" t="s">
        <v>90</v>
      </c>
      <c r="B11" s="5" t="s">
        <v>97</v>
      </c>
      <c r="C11" s="5"/>
      <c r="D11" s="3" t="s">
        <v>146</v>
      </c>
      <c r="E11" s="6" t="s">
        <v>228</v>
      </c>
      <c r="F11" s="3" t="s">
        <v>168</v>
      </c>
      <c r="G11" s="6"/>
      <c r="H11" s="3" t="s">
        <v>210</v>
      </c>
      <c r="I11" s="3" t="s">
        <v>199</v>
      </c>
      <c r="J11" s="8">
        <v>0.35</v>
      </c>
      <c r="K11" s="8">
        <v>0.5</v>
      </c>
      <c r="L11" s="8">
        <v>0.175</v>
      </c>
    </row>
    <row r="12" spans="1:12">
      <c r="A12" s="5" t="s">
        <v>90</v>
      </c>
      <c r="B12" s="5" t="s">
        <v>96</v>
      </c>
      <c r="C12" s="5"/>
      <c r="D12" s="3" t="s">
        <v>144</v>
      </c>
      <c r="E12" s="5" t="s">
        <v>231</v>
      </c>
      <c r="F12" s="3" t="s">
        <v>232</v>
      </c>
      <c r="G12" s="6"/>
      <c r="H12" s="3" t="s">
        <v>210</v>
      </c>
      <c r="I12" s="3"/>
      <c r="J12" s="8">
        <v>2.5</v>
      </c>
      <c r="K12" s="8">
        <v>0.9</v>
      </c>
      <c r="L12" s="8">
        <f>J12*K12</f>
        <v>2.25</v>
      </c>
    </row>
    <row r="13" spans="1:12">
      <c r="A13" s="5" t="s">
        <v>233</v>
      </c>
      <c r="B13" s="5" t="s">
        <v>9</v>
      </c>
      <c r="C13" s="5"/>
      <c r="D13" s="5" t="s">
        <v>144</v>
      </c>
      <c r="E13" s="5" t="s">
        <v>227</v>
      </c>
      <c r="F13" s="5" t="s">
        <v>168</v>
      </c>
      <c r="G13" s="5"/>
      <c r="H13" s="5" t="s">
        <v>206</v>
      </c>
      <c r="I13" s="5"/>
      <c r="J13" s="9">
        <v>1</v>
      </c>
      <c r="K13" s="9"/>
      <c r="L13" s="9">
        <v>1</v>
      </c>
    </row>
    <row r="14" spans="1:12">
      <c r="A14" s="5" t="s">
        <v>233</v>
      </c>
      <c r="B14" s="5" t="s">
        <v>10</v>
      </c>
      <c r="C14" s="5"/>
      <c r="D14" s="5" t="s">
        <v>145</v>
      </c>
      <c r="E14" s="5" t="s">
        <v>234</v>
      </c>
      <c r="F14" s="5"/>
      <c r="G14" s="5"/>
      <c r="H14" s="5"/>
      <c r="I14" s="5"/>
      <c r="J14" s="9">
        <v>572</v>
      </c>
      <c r="K14" s="9"/>
      <c r="L14" s="9">
        <v>0.9533</v>
      </c>
    </row>
    <row r="15" spans="1:12">
      <c r="A15" s="4" t="s">
        <v>6</v>
      </c>
      <c r="B15" s="4" t="s">
        <v>14</v>
      </c>
      <c r="C15" s="4"/>
      <c r="D15" s="3" t="s">
        <v>224</v>
      </c>
      <c r="E15" s="3" t="s">
        <v>235</v>
      </c>
      <c r="F15" s="3" t="s">
        <v>166</v>
      </c>
      <c r="G15" s="3" t="s">
        <v>187</v>
      </c>
      <c r="H15" s="3"/>
      <c r="I15" s="3"/>
      <c r="J15" s="8">
        <v>0.7</v>
      </c>
      <c r="K15" s="8"/>
      <c r="L15" s="8">
        <v>0.7</v>
      </c>
    </row>
    <row r="16" spans="1:12">
      <c r="A16" s="4" t="s">
        <v>6</v>
      </c>
      <c r="B16" s="4" t="s">
        <v>14</v>
      </c>
      <c r="C16" s="4"/>
      <c r="D16" s="3" t="s">
        <v>224</v>
      </c>
      <c r="E16" s="3" t="s">
        <v>235</v>
      </c>
      <c r="F16" s="3" t="s">
        <v>165</v>
      </c>
      <c r="G16" s="3" t="s">
        <v>188</v>
      </c>
      <c r="H16" s="3"/>
      <c r="I16" s="3"/>
      <c r="J16" s="8">
        <v>0.5</v>
      </c>
      <c r="K16" s="8"/>
      <c r="L16" s="8">
        <v>0.5</v>
      </c>
    </row>
    <row r="17" spans="1:12">
      <c r="A17" s="5" t="s">
        <v>233</v>
      </c>
      <c r="B17" s="5" t="s">
        <v>14</v>
      </c>
      <c r="C17" s="5"/>
      <c r="D17" s="5" t="s">
        <v>144</v>
      </c>
      <c r="E17" s="5" t="s">
        <v>236</v>
      </c>
      <c r="F17" s="5" t="s">
        <v>232</v>
      </c>
      <c r="G17" s="5"/>
      <c r="H17" s="5" t="s">
        <v>210</v>
      </c>
      <c r="I17" s="5" t="s">
        <v>199</v>
      </c>
      <c r="J17" s="9">
        <v>2.5</v>
      </c>
      <c r="K17" s="9">
        <v>0.5</v>
      </c>
      <c r="L17" s="9">
        <v>1.25</v>
      </c>
    </row>
    <row r="18" spans="1:12">
      <c r="A18" s="4" t="s">
        <v>90</v>
      </c>
      <c r="B18" s="4" t="s">
        <v>98</v>
      </c>
      <c r="C18" s="4"/>
      <c r="D18" s="3" t="s">
        <v>224</v>
      </c>
      <c r="E18" s="3" t="s">
        <v>235</v>
      </c>
      <c r="F18" s="3" t="s">
        <v>165</v>
      </c>
      <c r="G18" s="3" t="s">
        <v>187</v>
      </c>
      <c r="H18" s="3"/>
      <c r="I18" s="3"/>
      <c r="J18" s="8">
        <v>0.5</v>
      </c>
      <c r="K18" s="8"/>
      <c r="L18" s="8">
        <v>0.5</v>
      </c>
    </row>
    <row r="19" spans="1:12">
      <c r="A19" s="4" t="s">
        <v>90</v>
      </c>
      <c r="B19" s="4" t="s">
        <v>98</v>
      </c>
      <c r="C19" s="4"/>
      <c r="D19" s="3" t="s">
        <v>224</v>
      </c>
      <c r="E19" s="3" t="s">
        <v>235</v>
      </c>
      <c r="F19" s="3" t="s">
        <v>165</v>
      </c>
      <c r="G19" s="3" t="s">
        <v>188</v>
      </c>
      <c r="H19" s="3"/>
      <c r="I19" s="3"/>
      <c r="J19" s="8">
        <v>0.5</v>
      </c>
      <c r="K19" s="8"/>
      <c r="L19" s="8">
        <v>0.5</v>
      </c>
    </row>
    <row r="20" spans="1:12">
      <c r="A20" s="5" t="s">
        <v>90</v>
      </c>
      <c r="B20" s="43" t="s">
        <v>98</v>
      </c>
      <c r="C20" s="3"/>
      <c r="D20" s="3" t="s">
        <v>144</v>
      </c>
      <c r="E20" s="6" t="s">
        <v>237</v>
      </c>
      <c r="F20" s="3" t="s">
        <v>238</v>
      </c>
      <c r="G20" s="3"/>
      <c r="H20" s="3"/>
      <c r="I20" s="3" t="s">
        <v>239</v>
      </c>
      <c r="J20" s="8">
        <v>0.3</v>
      </c>
      <c r="K20" s="8"/>
      <c r="L20" s="8">
        <v>0.3</v>
      </c>
    </row>
    <row r="21" spans="1:12">
      <c r="A21" s="5" t="s">
        <v>90</v>
      </c>
      <c r="B21" s="3" t="s">
        <v>98</v>
      </c>
      <c r="C21" s="3"/>
      <c r="D21" s="3" t="s">
        <v>144</v>
      </c>
      <c r="E21" s="5" t="s">
        <v>236</v>
      </c>
      <c r="F21" s="3" t="s">
        <v>232</v>
      </c>
      <c r="G21" s="3"/>
      <c r="H21" s="3" t="s">
        <v>210</v>
      </c>
      <c r="I21" s="3" t="s">
        <v>199</v>
      </c>
      <c r="J21" s="8">
        <v>2.5</v>
      </c>
      <c r="K21" s="8">
        <v>0.5</v>
      </c>
      <c r="L21" s="8">
        <v>1.25</v>
      </c>
    </row>
    <row r="22" spans="1:12">
      <c r="A22" s="4" t="s">
        <v>50</v>
      </c>
      <c r="B22" s="43" t="s">
        <v>54</v>
      </c>
      <c r="C22" s="3"/>
      <c r="D22" s="3" t="s">
        <v>145</v>
      </c>
      <c r="E22" s="3" t="s">
        <v>240</v>
      </c>
      <c r="F22" s="3"/>
      <c r="G22" s="3"/>
      <c r="H22" s="3"/>
      <c r="I22" s="3"/>
      <c r="J22" s="8">
        <v>7.5</v>
      </c>
      <c r="K22" s="8"/>
      <c r="L22" s="8">
        <v>1</v>
      </c>
    </row>
    <row r="23" spans="1:12">
      <c r="A23" s="4" t="s">
        <v>50</v>
      </c>
      <c r="B23" s="43" t="s">
        <v>54</v>
      </c>
      <c r="C23" s="3"/>
      <c r="D23" s="3" t="s">
        <v>144</v>
      </c>
      <c r="E23" s="6" t="s">
        <v>241</v>
      </c>
      <c r="F23" s="5" t="s">
        <v>242</v>
      </c>
      <c r="G23" s="3"/>
      <c r="H23" s="3"/>
      <c r="I23" s="3"/>
      <c r="J23" s="8">
        <v>1.5</v>
      </c>
      <c r="K23" s="8"/>
      <c r="L23" s="8">
        <v>1.5</v>
      </c>
    </row>
    <row r="24" spans="1:12">
      <c r="A24" s="4" t="s">
        <v>50</v>
      </c>
      <c r="B24" s="43" t="s">
        <v>54</v>
      </c>
      <c r="C24" s="3"/>
      <c r="D24" s="3" t="s">
        <v>144</v>
      </c>
      <c r="E24" s="3" t="s">
        <v>243</v>
      </c>
      <c r="F24" s="3" t="s">
        <v>232</v>
      </c>
      <c r="G24" s="3"/>
      <c r="H24" s="3"/>
      <c r="I24" s="3" t="s">
        <v>199</v>
      </c>
      <c r="J24" s="9">
        <v>0.75</v>
      </c>
      <c r="K24" s="8"/>
      <c r="L24" s="8">
        <v>0.75</v>
      </c>
    </row>
    <row r="25" spans="1:12">
      <c r="A25" s="4" t="s">
        <v>90</v>
      </c>
      <c r="B25" s="4" t="s">
        <v>99</v>
      </c>
      <c r="C25" s="4"/>
      <c r="D25" s="3" t="s">
        <v>224</v>
      </c>
      <c r="E25" s="3" t="s">
        <v>244</v>
      </c>
      <c r="F25" s="3" t="s">
        <v>165</v>
      </c>
      <c r="G25" s="3" t="s">
        <v>187</v>
      </c>
      <c r="H25" s="3"/>
      <c r="I25" s="3"/>
      <c r="J25" s="8">
        <v>0.3</v>
      </c>
      <c r="K25" s="8"/>
      <c r="L25" s="8">
        <v>0.3</v>
      </c>
    </row>
    <row r="26" spans="1:12">
      <c r="A26" s="4" t="s">
        <v>90</v>
      </c>
      <c r="B26" s="4" t="s">
        <v>99</v>
      </c>
      <c r="C26" s="4"/>
      <c r="D26" s="3" t="s">
        <v>224</v>
      </c>
      <c r="E26" s="3" t="s">
        <v>244</v>
      </c>
      <c r="F26" s="3" t="s">
        <v>165</v>
      </c>
      <c r="G26" s="3" t="s">
        <v>188</v>
      </c>
      <c r="H26" s="3"/>
      <c r="I26" s="3"/>
      <c r="J26" s="8">
        <v>0.3</v>
      </c>
      <c r="K26" s="8"/>
      <c r="L26" s="8">
        <v>0.3</v>
      </c>
    </row>
    <row r="27" spans="1:12">
      <c r="A27" s="4" t="s">
        <v>50</v>
      </c>
      <c r="B27" s="3" t="s">
        <v>55</v>
      </c>
      <c r="C27" s="3"/>
      <c r="D27" s="3" t="s">
        <v>145</v>
      </c>
      <c r="E27" s="3" t="s">
        <v>240</v>
      </c>
      <c r="F27" s="3"/>
      <c r="G27" s="3"/>
      <c r="H27" s="3"/>
      <c r="I27" s="3"/>
      <c r="J27" s="8">
        <v>6</v>
      </c>
      <c r="K27" s="8"/>
      <c r="L27" s="8">
        <v>1</v>
      </c>
    </row>
    <row r="28" spans="1:12">
      <c r="A28" s="4" t="s">
        <v>50</v>
      </c>
      <c r="B28" s="3" t="s">
        <v>55</v>
      </c>
      <c r="C28" s="3"/>
      <c r="D28" s="3" t="s">
        <v>145</v>
      </c>
      <c r="E28" s="7" t="s">
        <v>234</v>
      </c>
      <c r="F28" s="3"/>
      <c r="G28" s="3"/>
      <c r="H28" s="3"/>
      <c r="I28" s="3"/>
      <c r="J28" s="8">
        <v>446</v>
      </c>
      <c r="K28" s="8"/>
      <c r="L28" s="8">
        <v>0.74</v>
      </c>
    </row>
    <row r="29" spans="1:12">
      <c r="A29" s="4" t="s">
        <v>90</v>
      </c>
      <c r="B29" s="4" t="s">
        <v>101</v>
      </c>
      <c r="C29" s="4"/>
      <c r="D29" s="3" t="s">
        <v>224</v>
      </c>
      <c r="E29" s="3" t="s">
        <v>245</v>
      </c>
      <c r="F29" s="3" t="s">
        <v>165</v>
      </c>
      <c r="G29" s="3" t="s">
        <v>187</v>
      </c>
      <c r="H29" s="3"/>
      <c r="I29" s="3"/>
      <c r="J29" s="8">
        <v>0.3</v>
      </c>
      <c r="K29" s="8"/>
      <c r="L29" s="8">
        <v>0.3</v>
      </c>
    </row>
    <row r="30" spans="1:12">
      <c r="A30" s="4" t="s">
        <v>90</v>
      </c>
      <c r="B30" s="4" t="s">
        <v>101</v>
      </c>
      <c r="C30" s="4"/>
      <c r="D30" s="3" t="s">
        <v>224</v>
      </c>
      <c r="E30" s="3" t="s">
        <v>245</v>
      </c>
      <c r="F30" s="3" t="s">
        <v>165</v>
      </c>
      <c r="G30" s="3" t="s">
        <v>188</v>
      </c>
      <c r="H30" s="3"/>
      <c r="I30" s="3"/>
      <c r="J30" s="8">
        <v>0.3</v>
      </c>
      <c r="K30" s="8"/>
      <c r="L30" s="8">
        <v>0.3</v>
      </c>
    </row>
    <row r="31" spans="1:12">
      <c r="A31" s="5" t="s">
        <v>233</v>
      </c>
      <c r="B31" s="5" t="s">
        <v>16</v>
      </c>
      <c r="C31" s="5"/>
      <c r="D31" s="5" t="s">
        <v>144</v>
      </c>
      <c r="E31" s="5" t="s">
        <v>227</v>
      </c>
      <c r="F31" s="5" t="s">
        <v>168</v>
      </c>
      <c r="G31" s="5"/>
      <c r="H31" s="5" t="s">
        <v>204</v>
      </c>
      <c r="I31" s="5"/>
      <c r="J31" s="9">
        <v>0.25</v>
      </c>
      <c r="K31" s="9"/>
      <c r="L31" s="9">
        <v>0.25</v>
      </c>
    </row>
    <row r="32" spans="1:12">
      <c r="A32" s="5" t="s">
        <v>233</v>
      </c>
      <c r="B32" s="5" t="s">
        <v>16</v>
      </c>
      <c r="C32" s="5"/>
      <c r="D32" s="5" t="s">
        <v>144</v>
      </c>
      <c r="E32" s="5" t="s">
        <v>246</v>
      </c>
      <c r="F32" s="3" t="s">
        <v>170</v>
      </c>
      <c r="G32" s="5"/>
      <c r="H32" s="5" t="s">
        <v>204</v>
      </c>
      <c r="I32" s="5"/>
      <c r="J32" s="9">
        <v>1</v>
      </c>
      <c r="K32" s="9">
        <v>0.9</v>
      </c>
      <c r="L32" s="9">
        <f>J32*K32</f>
        <v>0.9</v>
      </c>
    </row>
    <row r="33" spans="1:12">
      <c r="A33" s="5" t="s">
        <v>233</v>
      </c>
      <c r="B33" s="5" t="s">
        <v>16</v>
      </c>
      <c r="C33" s="5"/>
      <c r="D33" s="5" t="s">
        <v>144</v>
      </c>
      <c r="E33" s="5" t="s">
        <v>247</v>
      </c>
      <c r="F33" s="5" t="s">
        <v>170</v>
      </c>
      <c r="G33" s="5"/>
      <c r="H33" s="5" t="s">
        <v>204</v>
      </c>
      <c r="I33" s="5"/>
      <c r="J33" s="9">
        <v>1</v>
      </c>
      <c r="K33" s="9"/>
      <c r="L33" s="9">
        <v>1</v>
      </c>
    </row>
    <row r="34" spans="1:12">
      <c r="A34" s="5" t="s">
        <v>233</v>
      </c>
      <c r="B34" s="5" t="s">
        <v>16</v>
      </c>
      <c r="C34" s="5"/>
      <c r="D34" s="5" t="s">
        <v>144</v>
      </c>
      <c r="E34" s="5" t="s">
        <v>248</v>
      </c>
      <c r="F34" s="5" t="s">
        <v>168</v>
      </c>
      <c r="G34" s="5"/>
      <c r="H34" s="5" t="s">
        <v>204</v>
      </c>
      <c r="I34" s="5"/>
      <c r="J34" s="9">
        <v>0.25</v>
      </c>
      <c r="K34" s="9"/>
      <c r="L34" s="9">
        <v>0.25</v>
      </c>
    </row>
    <row r="35" spans="1:12">
      <c r="A35" s="5" t="s">
        <v>233</v>
      </c>
      <c r="B35" s="5" t="s">
        <v>18</v>
      </c>
      <c r="C35" s="5"/>
      <c r="D35" s="5" t="s">
        <v>145</v>
      </c>
      <c r="E35" s="5" t="s">
        <v>234</v>
      </c>
      <c r="F35" s="5"/>
      <c r="G35" s="5"/>
      <c r="H35" s="5"/>
      <c r="I35" s="5"/>
      <c r="J35" s="9">
        <v>444</v>
      </c>
      <c r="K35" s="9"/>
      <c r="L35" s="9">
        <v>0.74</v>
      </c>
    </row>
    <row r="36" spans="1:12">
      <c r="A36" s="5" t="s">
        <v>233</v>
      </c>
      <c r="B36" s="5" t="s">
        <v>18</v>
      </c>
      <c r="C36" s="5"/>
      <c r="D36" s="5" t="s">
        <v>144</v>
      </c>
      <c r="E36" s="5" t="s">
        <v>246</v>
      </c>
      <c r="F36" s="3" t="s">
        <v>170</v>
      </c>
      <c r="G36" s="5"/>
      <c r="H36" s="5" t="s">
        <v>204</v>
      </c>
      <c r="I36" s="5"/>
      <c r="J36" s="9">
        <v>1</v>
      </c>
      <c r="K36" s="9">
        <v>0.9</v>
      </c>
      <c r="L36" s="9">
        <f>J36*K36</f>
        <v>0.9</v>
      </c>
    </row>
    <row r="37" spans="1:12">
      <c r="A37" s="4" t="s">
        <v>6</v>
      </c>
      <c r="B37" s="4" t="s">
        <v>21</v>
      </c>
      <c r="C37" s="4"/>
      <c r="D37" s="3" t="s">
        <v>224</v>
      </c>
      <c r="E37" s="3" t="s">
        <v>230</v>
      </c>
      <c r="F37" s="3" t="s">
        <v>165</v>
      </c>
      <c r="G37" s="3" t="s">
        <v>187</v>
      </c>
      <c r="H37" s="3"/>
      <c r="I37" s="3"/>
      <c r="J37" s="8">
        <v>0.5</v>
      </c>
      <c r="K37" s="8"/>
      <c r="L37" s="8">
        <v>0.5</v>
      </c>
    </row>
    <row r="38" spans="1:12">
      <c r="A38" s="4" t="s">
        <v>6</v>
      </c>
      <c r="B38" s="4" t="s">
        <v>21</v>
      </c>
      <c r="C38" s="4"/>
      <c r="D38" s="3" t="s">
        <v>224</v>
      </c>
      <c r="E38" s="3" t="s">
        <v>230</v>
      </c>
      <c r="F38" s="3" t="s">
        <v>165</v>
      </c>
      <c r="G38" s="3" t="s">
        <v>188</v>
      </c>
      <c r="H38" s="3"/>
      <c r="I38" s="3"/>
      <c r="J38" s="8">
        <v>0.5</v>
      </c>
      <c r="K38" s="8"/>
      <c r="L38" s="8">
        <v>0.5</v>
      </c>
    </row>
    <row r="39" spans="1:12">
      <c r="A39" s="5" t="s">
        <v>233</v>
      </c>
      <c r="B39" s="5" t="s">
        <v>21</v>
      </c>
      <c r="C39" s="5"/>
      <c r="D39" s="5" t="s">
        <v>144</v>
      </c>
      <c r="E39" s="5" t="s">
        <v>246</v>
      </c>
      <c r="F39" s="3" t="s">
        <v>170</v>
      </c>
      <c r="G39" s="5"/>
      <c r="H39" s="5" t="s">
        <v>204</v>
      </c>
      <c r="I39" s="5"/>
      <c r="J39" s="9">
        <v>1</v>
      </c>
      <c r="K39" s="9">
        <v>0.9</v>
      </c>
      <c r="L39" s="9">
        <f>J39*K39</f>
        <v>0.9</v>
      </c>
    </row>
    <row r="40" spans="1:12">
      <c r="A40" s="4" t="s">
        <v>90</v>
      </c>
      <c r="B40" s="4" t="s">
        <v>103</v>
      </c>
      <c r="C40" s="4"/>
      <c r="D40" s="3" t="s">
        <v>224</v>
      </c>
      <c r="E40" s="3" t="s">
        <v>249</v>
      </c>
      <c r="F40" s="3" t="s">
        <v>165</v>
      </c>
      <c r="G40" s="3" t="s">
        <v>187</v>
      </c>
      <c r="H40" s="3"/>
      <c r="I40" s="3"/>
      <c r="J40" s="8">
        <v>0.3</v>
      </c>
      <c r="K40" s="8"/>
      <c r="L40" s="8">
        <v>0.3</v>
      </c>
    </row>
    <row r="41" spans="1:12">
      <c r="A41" s="4" t="s">
        <v>90</v>
      </c>
      <c r="B41" s="4" t="s">
        <v>103</v>
      </c>
      <c r="C41" s="4"/>
      <c r="D41" s="3" t="s">
        <v>224</v>
      </c>
      <c r="E41" s="3" t="s">
        <v>249</v>
      </c>
      <c r="F41" s="3" t="s">
        <v>165</v>
      </c>
      <c r="G41" s="3" t="s">
        <v>188</v>
      </c>
      <c r="H41" s="3"/>
      <c r="I41" s="3"/>
      <c r="J41" s="8">
        <v>0.3</v>
      </c>
      <c r="K41" s="8"/>
      <c r="L41" s="8">
        <v>0.3</v>
      </c>
    </row>
    <row r="42" spans="1:12">
      <c r="A42" s="5" t="s">
        <v>233</v>
      </c>
      <c r="B42" s="5" t="s">
        <v>23</v>
      </c>
      <c r="C42" s="5"/>
      <c r="D42" s="5" t="s">
        <v>144</v>
      </c>
      <c r="E42" s="5" t="s">
        <v>250</v>
      </c>
      <c r="F42" s="5" t="s">
        <v>232</v>
      </c>
      <c r="G42" s="5"/>
      <c r="H42" s="5"/>
      <c r="I42" s="5"/>
      <c r="J42" s="9">
        <v>0.75</v>
      </c>
      <c r="K42" s="9"/>
      <c r="L42" s="9">
        <v>0.75</v>
      </c>
    </row>
    <row r="43" spans="1:12">
      <c r="A43" s="5" t="s">
        <v>233</v>
      </c>
      <c r="B43" s="5" t="s">
        <v>23</v>
      </c>
      <c r="C43" s="5"/>
      <c r="D43" s="5" t="s">
        <v>144</v>
      </c>
      <c r="E43" s="5" t="s">
        <v>251</v>
      </c>
      <c r="F43" s="5"/>
      <c r="G43" s="5"/>
      <c r="H43" s="5"/>
      <c r="I43" s="3" t="s">
        <v>199</v>
      </c>
      <c r="J43" s="9">
        <v>2.5</v>
      </c>
      <c r="K43" s="9">
        <v>0.6</v>
      </c>
      <c r="L43" s="9">
        <f>J43*K43</f>
        <v>1.5</v>
      </c>
    </row>
    <row r="44" spans="1:12">
      <c r="A44" s="4" t="s">
        <v>6</v>
      </c>
      <c r="B44" s="4" t="s">
        <v>29</v>
      </c>
      <c r="C44" s="4"/>
      <c r="D44" s="3" t="s">
        <v>224</v>
      </c>
      <c r="E44" s="3" t="s">
        <v>244</v>
      </c>
      <c r="F44" s="3" t="s">
        <v>166</v>
      </c>
      <c r="G44" s="3" t="s">
        <v>187</v>
      </c>
      <c r="H44" s="3"/>
      <c r="I44" s="3"/>
      <c r="J44" s="8">
        <v>0.5</v>
      </c>
      <c r="K44" s="8"/>
      <c r="L44" s="8">
        <v>0.5</v>
      </c>
    </row>
    <row r="45" spans="1:12">
      <c r="A45" s="4" t="s">
        <v>6</v>
      </c>
      <c r="B45" s="4" t="s">
        <v>29</v>
      </c>
      <c r="C45" s="4"/>
      <c r="D45" s="3" t="s">
        <v>224</v>
      </c>
      <c r="E45" s="3" t="s">
        <v>244</v>
      </c>
      <c r="F45" s="3" t="s">
        <v>165</v>
      </c>
      <c r="G45" s="3" t="s">
        <v>188</v>
      </c>
      <c r="H45" s="3"/>
      <c r="I45" s="3"/>
      <c r="J45" s="8">
        <v>0.3</v>
      </c>
      <c r="K45" s="8"/>
      <c r="L45" s="8">
        <v>0.3</v>
      </c>
    </row>
    <row r="46" spans="1:12">
      <c r="A46" s="5" t="s">
        <v>233</v>
      </c>
      <c r="B46" s="5" t="s">
        <v>32</v>
      </c>
      <c r="C46" s="5"/>
      <c r="D46" s="5" t="s">
        <v>144</v>
      </c>
      <c r="E46" s="5" t="s">
        <v>246</v>
      </c>
      <c r="F46" s="3" t="s">
        <v>170</v>
      </c>
      <c r="G46" s="5"/>
      <c r="H46" s="5" t="s">
        <v>210</v>
      </c>
      <c r="I46" s="5"/>
      <c r="J46" s="9">
        <v>1.5</v>
      </c>
      <c r="K46" s="9">
        <v>0.9</v>
      </c>
      <c r="L46" s="9">
        <f>J46*K46</f>
        <v>1.35</v>
      </c>
    </row>
    <row r="47" spans="1:12">
      <c r="A47" s="5" t="s">
        <v>233</v>
      </c>
      <c r="B47" s="5" t="s">
        <v>32</v>
      </c>
      <c r="C47" s="5"/>
      <c r="D47" s="5" t="s">
        <v>144</v>
      </c>
      <c r="E47" s="5" t="s">
        <v>252</v>
      </c>
      <c r="F47" s="5" t="s">
        <v>168</v>
      </c>
      <c r="G47" s="5"/>
      <c r="H47" s="5" t="s">
        <v>210</v>
      </c>
      <c r="I47" s="5"/>
      <c r="J47" s="9">
        <v>0.5</v>
      </c>
      <c r="K47" s="9"/>
      <c r="L47" s="9">
        <v>0.5</v>
      </c>
    </row>
    <row r="48" spans="1:12">
      <c r="A48" s="4" t="s">
        <v>50</v>
      </c>
      <c r="B48" s="3" t="s">
        <v>62</v>
      </c>
      <c r="C48" s="3"/>
      <c r="D48" s="3" t="s">
        <v>144</v>
      </c>
      <c r="E48" s="6" t="s">
        <v>253</v>
      </c>
      <c r="F48" s="3" t="s">
        <v>232</v>
      </c>
      <c r="G48" s="3"/>
      <c r="H48" s="3" t="s">
        <v>254</v>
      </c>
      <c r="I48" s="3"/>
      <c r="J48" s="8">
        <v>3.15</v>
      </c>
      <c r="K48" s="8"/>
      <c r="L48" s="8">
        <v>3.15</v>
      </c>
    </row>
    <row r="49" spans="1:12">
      <c r="A49" s="4" t="s">
        <v>50</v>
      </c>
      <c r="B49" s="3" t="s">
        <v>62</v>
      </c>
      <c r="C49" s="3"/>
      <c r="D49" s="3" t="s">
        <v>144</v>
      </c>
      <c r="E49" s="6" t="s">
        <v>255</v>
      </c>
      <c r="F49" s="3" t="s">
        <v>232</v>
      </c>
      <c r="G49" s="3"/>
      <c r="H49" s="3" t="s">
        <v>254</v>
      </c>
      <c r="I49" s="3"/>
      <c r="J49" s="8">
        <v>3.15</v>
      </c>
      <c r="K49" s="8"/>
      <c r="L49" s="8">
        <v>3.15</v>
      </c>
    </row>
    <row r="50" spans="1:12">
      <c r="A50" s="4" t="s">
        <v>50</v>
      </c>
      <c r="B50" s="3" t="s">
        <v>62</v>
      </c>
      <c r="C50" s="3"/>
      <c r="D50" s="3" t="s">
        <v>144</v>
      </c>
      <c r="E50" s="6" t="s">
        <v>256</v>
      </c>
      <c r="F50" s="5" t="s">
        <v>242</v>
      </c>
      <c r="G50" s="3"/>
      <c r="H50" s="3" t="s">
        <v>210</v>
      </c>
      <c r="I50" s="3"/>
      <c r="J50" s="8"/>
      <c r="K50" s="8"/>
      <c r="L50" s="8">
        <v>4</v>
      </c>
    </row>
    <row r="51" spans="1:12">
      <c r="A51" s="4" t="s">
        <v>50</v>
      </c>
      <c r="B51" s="3" t="s">
        <v>62</v>
      </c>
      <c r="C51" s="3"/>
      <c r="D51" s="3" t="s">
        <v>144</v>
      </c>
      <c r="E51" s="5" t="s">
        <v>246</v>
      </c>
      <c r="F51" s="3" t="s">
        <v>170</v>
      </c>
      <c r="G51" s="3"/>
      <c r="H51" s="3" t="s">
        <v>210</v>
      </c>
      <c r="I51" s="3"/>
      <c r="J51" s="8">
        <v>1.5</v>
      </c>
      <c r="K51" s="8">
        <v>0.9</v>
      </c>
      <c r="L51" s="8">
        <v>1.35</v>
      </c>
    </row>
    <row r="52" spans="1:12">
      <c r="A52" s="4" t="s">
        <v>6</v>
      </c>
      <c r="B52" s="4" t="s">
        <v>34</v>
      </c>
      <c r="C52" s="4"/>
      <c r="D52" s="3" t="s">
        <v>224</v>
      </c>
      <c r="E52" s="3" t="s">
        <v>249</v>
      </c>
      <c r="F52" s="3" t="s">
        <v>166</v>
      </c>
      <c r="G52" s="3" t="s">
        <v>187</v>
      </c>
      <c r="H52" s="3"/>
      <c r="I52" s="3"/>
      <c r="J52" s="8">
        <v>0.5</v>
      </c>
      <c r="K52" s="8"/>
      <c r="L52" s="8">
        <v>0.5</v>
      </c>
    </row>
    <row r="53" spans="1:12">
      <c r="A53" s="4" t="s">
        <v>6</v>
      </c>
      <c r="B53" s="4" t="s">
        <v>34</v>
      </c>
      <c r="C53" s="4"/>
      <c r="D53" s="3" t="s">
        <v>224</v>
      </c>
      <c r="E53" s="3" t="s">
        <v>249</v>
      </c>
      <c r="F53" s="3" t="s">
        <v>165</v>
      </c>
      <c r="G53" s="3" t="s">
        <v>188</v>
      </c>
      <c r="H53" s="3"/>
      <c r="I53" s="3"/>
      <c r="J53" s="8">
        <v>0.3</v>
      </c>
      <c r="K53" s="8"/>
      <c r="L53" s="8">
        <v>0.3</v>
      </c>
    </row>
    <row r="54" spans="1:12">
      <c r="A54" s="5" t="s">
        <v>233</v>
      </c>
      <c r="B54" s="4" t="s">
        <v>34</v>
      </c>
      <c r="C54" s="5"/>
      <c r="D54" s="5" t="s">
        <v>144</v>
      </c>
      <c r="E54" s="5" t="s">
        <v>257</v>
      </c>
      <c r="F54" s="5" t="s">
        <v>232</v>
      </c>
      <c r="G54" s="5"/>
      <c r="H54" s="5" t="s">
        <v>204</v>
      </c>
      <c r="I54" s="5"/>
      <c r="J54" s="9">
        <v>2</v>
      </c>
      <c r="K54" s="9"/>
      <c r="L54" s="9">
        <v>2</v>
      </c>
    </row>
    <row r="55" spans="1:12">
      <c r="A55" s="4" t="s">
        <v>6</v>
      </c>
      <c r="B55" s="4" t="s">
        <v>35</v>
      </c>
      <c r="C55" s="4"/>
      <c r="D55" s="3" t="s">
        <v>224</v>
      </c>
      <c r="E55" s="3" t="s">
        <v>258</v>
      </c>
      <c r="F55" s="3" t="s">
        <v>166</v>
      </c>
      <c r="G55" s="3" t="s">
        <v>187</v>
      </c>
      <c r="H55" s="3"/>
      <c r="I55" s="3"/>
      <c r="J55" s="8">
        <v>0.5</v>
      </c>
      <c r="K55" s="8"/>
      <c r="L55" s="8">
        <v>0.5</v>
      </c>
    </row>
    <row r="56" spans="1:12">
      <c r="A56" s="4" t="s">
        <v>6</v>
      </c>
      <c r="B56" s="4" t="s">
        <v>35</v>
      </c>
      <c r="C56" s="4"/>
      <c r="D56" s="3" t="s">
        <v>224</v>
      </c>
      <c r="E56" s="3" t="s">
        <v>258</v>
      </c>
      <c r="F56" s="3" t="s">
        <v>166</v>
      </c>
      <c r="G56" s="3" t="s">
        <v>188</v>
      </c>
      <c r="H56" s="3"/>
      <c r="I56" s="3"/>
      <c r="J56" s="8">
        <v>0.5</v>
      </c>
      <c r="K56" s="8"/>
      <c r="L56" s="8">
        <v>0.5</v>
      </c>
    </row>
    <row r="57" spans="1:12">
      <c r="A57" s="5" t="s">
        <v>233</v>
      </c>
      <c r="B57" s="5" t="s">
        <v>35</v>
      </c>
      <c r="C57" s="5"/>
      <c r="D57" s="5" t="s">
        <v>144</v>
      </c>
      <c r="E57" s="5" t="s">
        <v>259</v>
      </c>
      <c r="F57" s="5" t="s">
        <v>232</v>
      </c>
      <c r="G57" s="5"/>
      <c r="H57" s="5" t="s">
        <v>206</v>
      </c>
      <c r="I57" s="3" t="s">
        <v>199</v>
      </c>
      <c r="J57" s="9">
        <v>3.5</v>
      </c>
      <c r="K57" s="9">
        <v>0.5</v>
      </c>
      <c r="L57" s="9">
        <v>1.75</v>
      </c>
    </row>
    <row r="58" spans="1:12">
      <c r="A58" s="5" t="s">
        <v>233</v>
      </c>
      <c r="B58" s="5" t="s">
        <v>35</v>
      </c>
      <c r="C58" s="5"/>
      <c r="D58" s="5" t="s">
        <v>145</v>
      </c>
      <c r="E58" s="5" t="s">
        <v>260</v>
      </c>
      <c r="F58" s="5"/>
      <c r="G58" s="5"/>
      <c r="H58" s="5"/>
      <c r="I58" s="5"/>
      <c r="J58" s="9">
        <v>0.75</v>
      </c>
      <c r="K58" s="9"/>
      <c r="L58" s="9">
        <v>0.75</v>
      </c>
    </row>
    <row r="59" spans="1:12">
      <c r="A59" s="5" t="s">
        <v>233</v>
      </c>
      <c r="B59" s="5" t="s">
        <v>35</v>
      </c>
      <c r="C59" s="5"/>
      <c r="D59" s="5" t="s">
        <v>144</v>
      </c>
      <c r="E59" s="5" t="s">
        <v>261</v>
      </c>
      <c r="F59" s="5" t="s">
        <v>170</v>
      </c>
      <c r="G59" s="5"/>
      <c r="H59" s="5" t="s">
        <v>210</v>
      </c>
      <c r="I59" s="3" t="s">
        <v>199</v>
      </c>
      <c r="J59" s="9">
        <v>1.5</v>
      </c>
      <c r="K59" s="9">
        <v>0.8</v>
      </c>
      <c r="L59" s="9">
        <v>1.2</v>
      </c>
    </row>
    <row r="60" spans="1:12">
      <c r="A60" s="5" t="s">
        <v>233</v>
      </c>
      <c r="B60" s="5" t="s">
        <v>35</v>
      </c>
      <c r="C60" s="5"/>
      <c r="D60" s="5" t="s">
        <v>145</v>
      </c>
      <c r="E60" s="5" t="s">
        <v>262</v>
      </c>
      <c r="F60" s="5"/>
      <c r="G60" s="5"/>
      <c r="H60" s="5"/>
      <c r="I60" s="5"/>
      <c r="J60" s="9">
        <v>0.5</v>
      </c>
      <c r="K60" s="9"/>
      <c r="L60" s="9">
        <v>0.5</v>
      </c>
    </row>
    <row r="61" spans="1:12">
      <c r="A61" s="4" t="s">
        <v>50</v>
      </c>
      <c r="B61" s="4" t="s">
        <v>66</v>
      </c>
      <c r="C61" s="4"/>
      <c r="D61" s="3" t="s">
        <v>224</v>
      </c>
      <c r="E61" s="3" t="s">
        <v>263</v>
      </c>
      <c r="F61" s="3" t="s">
        <v>165</v>
      </c>
      <c r="G61" s="3" t="s">
        <v>187</v>
      </c>
      <c r="H61" s="3"/>
      <c r="I61" s="3"/>
      <c r="J61" s="8">
        <v>0.3</v>
      </c>
      <c r="K61" s="8"/>
      <c r="L61" s="8">
        <v>0.3</v>
      </c>
    </row>
    <row r="62" spans="1:12">
      <c r="A62" s="4" t="s">
        <v>50</v>
      </c>
      <c r="B62" s="4" t="s">
        <v>66</v>
      </c>
      <c r="C62" s="4"/>
      <c r="D62" s="3" t="s">
        <v>224</v>
      </c>
      <c r="E62" s="3" t="s">
        <v>263</v>
      </c>
      <c r="F62" s="3" t="s">
        <v>165</v>
      </c>
      <c r="G62" s="3" t="s">
        <v>188</v>
      </c>
      <c r="H62" s="3"/>
      <c r="I62" s="3"/>
      <c r="J62" s="8">
        <v>0.3</v>
      </c>
      <c r="K62" s="8"/>
      <c r="L62" s="8">
        <v>0.3</v>
      </c>
    </row>
    <row r="63" spans="1:12">
      <c r="A63" s="5" t="s">
        <v>233</v>
      </c>
      <c r="B63" s="5" t="s">
        <v>41</v>
      </c>
      <c r="C63" s="5"/>
      <c r="D63" s="5" t="s">
        <v>145</v>
      </c>
      <c r="E63" s="5" t="s">
        <v>264</v>
      </c>
      <c r="F63" s="5"/>
      <c r="G63" s="5"/>
      <c r="H63" s="5"/>
      <c r="I63" s="5"/>
      <c r="J63" s="9">
        <v>0.75</v>
      </c>
      <c r="K63" s="9"/>
      <c r="L63" s="9">
        <v>0.75</v>
      </c>
    </row>
    <row r="64" spans="1:12">
      <c r="A64" s="5" t="s">
        <v>233</v>
      </c>
      <c r="B64" s="5" t="s">
        <v>41</v>
      </c>
      <c r="C64" s="5"/>
      <c r="D64" s="5" t="s">
        <v>145</v>
      </c>
      <c r="E64" s="5" t="s">
        <v>265</v>
      </c>
      <c r="F64" s="5"/>
      <c r="G64" s="5"/>
      <c r="H64" s="5"/>
      <c r="I64" s="5"/>
      <c r="J64" s="9">
        <v>1</v>
      </c>
      <c r="K64" s="9"/>
      <c r="L64" s="9">
        <v>1</v>
      </c>
    </row>
    <row r="65" spans="1:12">
      <c r="A65" s="5" t="s">
        <v>233</v>
      </c>
      <c r="B65" s="5" t="s">
        <v>41</v>
      </c>
      <c r="C65" s="5"/>
      <c r="D65" s="5" t="s">
        <v>145</v>
      </c>
      <c r="E65" s="5" t="s">
        <v>260</v>
      </c>
      <c r="F65" s="5"/>
      <c r="G65" s="5"/>
      <c r="H65" s="5"/>
      <c r="I65" s="5"/>
      <c r="J65" s="9">
        <v>0.75</v>
      </c>
      <c r="K65" s="9"/>
      <c r="L65" s="9">
        <v>0.75</v>
      </c>
    </row>
    <row r="66" spans="1:12">
      <c r="A66" s="5" t="s">
        <v>233</v>
      </c>
      <c r="B66" s="5" t="s">
        <v>41</v>
      </c>
      <c r="C66" s="5"/>
      <c r="D66" s="5" t="s">
        <v>144</v>
      </c>
      <c r="E66" s="5" t="s">
        <v>266</v>
      </c>
      <c r="F66" s="5" t="s">
        <v>232</v>
      </c>
      <c r="G66" s="5"/>
      <c r="H66" s="5" t="s">
        <v>210</v>
      </c>
      <c r="I66" s="5"/>
      <c r="J66" s="9">
        <v>2.5</v>
      </c>
      <c r="K66" s="9"/>
      <c r="L66" s="9">
        <v>2.5</v>
      </c>
    </row>
    <row r="67" spans="1:12">
      <c r="A67" s="4" t="s">
        <v>6</v>
      </c>
      <c r="B67" s="4" t="s">
        <v>42</v>
      </c>
      <c r="C67" s="4"/>
      <c r="D67" s="3" t="s">
        <v>224</v>
      </c>
      <c r="E67" s="3" t="s">
        <v>263</v>
      </c>
      <c r="F67" s="3" t="s">
        <v>165</v>
      </c>
      <c r="G67" s="3" t="s">
        <v>187</v>
      </c>
      <c r="H67" s="3"/>
      <c r="I67" s="3"/>
      <c r="J67" s="8">
        <v>0.3</v>
      </c>
      <c r="K67" s="8"/>
      <c r="L67" s="8">
        <v>0.3</v>
      </c>
    </row>
    <row r="68" spans="1:12">
      <c r="A68" s="4" t="s">
        <v>6</v>
      </c>
      <c r="B68" s="4" t="s">
        <v>42</v>
      </c>
      <c r="C68" s="4"/>
      <c r="D68" s="3" t="s">
        <v>224</v>
      </c>
      <c r="E68" s="3" t="s">
        <v>263</v>
      </c>
      <c r="F68" s="3" t="s">
        <v>165</v>
      </c>
      <c r="G68" s="3" t="s">
        <v>188</v>
      </c>
      <c r="H68" s="3"/>
      <c r="I68" s="3"/>
      <c r="J68" s="8">
        <v>0.3</v>
      </c>
      <c r="K68" s="8"/>
      <c r="L68" s="8">
        <v>0.3</v>
      </c>
    </row>
    <row r="69" spans="1:12">
      <c r="A69" s="4" t="s">
        <v>50</v>
      </c>
      <c r="B69" s="4" t="s">
        <v>67</v>
      </c>
      <c r="C69" s="4"/>
      <c r="D69" s="3" t="s">
        <v>224</v>
      </c>
      <c r="E69" s="3" t="s">
        <v>230</v>
      </c>
      <c r="F69" s="3" t="s">
        <v>165</v>
      </c>
      <c r="G69" s="3" t="s">
        <v>187</v>
      </c>
      <c r="H69" s="3"/>
      <c r="I69" s="3"/>
      <c r="J69" s="8">
        <v>0.5</v>
      </c>
      <c r="K69" s="8"/>
      <c r="L69" s="8">
        <v>0.5</v>
      </c>
    </row>
    <row r="70" spans="1:12">
      <c r="A70" s="4" t="s">
        <v>50</v>
      </c>
      <c r="B70" s="4" t="s">
        <v>67</v>
      </c>
      <c r="C70" s="4"/>
      <c r="D70" s="3" t="s">
        <v>224</v>
      </c>
      <c r="E70" s="3" t="s">
        <v>230</v>
      </c>
      <c r="F70" s="3" t="s">
        <v>166</v>
      </c>
      <c r="G70" s="3" t="s">
        <v>188</v>
      </c>
      <c r="H70" s="3"/>
      <c r="I70" s="3"/>
      <c r="J70" s="8">
        <v>0.7</v>
      </c>
      <c r="K70" s="8"/>
      <c r="L70" s="8">
        <v>0.7</v>
      </c>
    </row>
    <row r="71" spans="1:12">
      <c r="A71" s="5" t="s">
        <v>233</v>
      </c>
      <c r="B71" s="5" t="s">
        <v>43</v>
      </c>
      <c r="C71" s="5"/>
      <c r="D71" s="5" t="s">
        <v>144</v>
      </c>
      <c r="E71" s="5" t="s">
        <v>261</v>
      </c>
      <c r="F71" s="5" t="s">
        <v>170</v>
      </c>
      <c r="G71" s="5"/>
      <c r="H71" s="5" t="s">
        <v>210</v>
      </c>
      <c r="I71" s="5" t="s">
        <v>267</v>
      </c>
      <c r="J71" s="9">
        <v>1.5</v>
      </c>
      <c r="K71" s="9">
        <v>1</v>
      </c>
      <c r="L71" s="9">
        <v>1.5</v>
      </c>
    </row>
    <row r="72" spans="1:12">
      <c r="A72" s="5" t="s">
        <v>233</v>
      </c>
      <c r="B72" s="5" t="s">
        <v>43</v>
      </c>
      <c r="C72" s="5"/>
      <c r="D72" s="5" t="s">
        <v>144</v>
      </c>
      <c r="E72" s="5" t="s">
        <v>261</v>
      </c>
      <c r="F72" s="5" t="s">
        <v>170</v>
      </c>
      <c r="G72" s="5"/>
      <c r="H72" s="5" t="s">
        <v>204</v>
      </c>
      <c r="I72" s="5" t="s">
        <v>199</v>
      </c>
      <c r="J72" s="9">
        <v>1</v>
      </c>
      <c r="K72" s="9">
        <v>0.5</v>
      </c>
      <c r="L72" s="9">
        <v>0.5</v>
      </c>
    </row>
    <row r="73" spans="1:12">
      <c r="A73" s="5" t="s">
        <v>233</v>
      </c>
      <c r="B73" s="5" t="s">
        <v>43</v>
      </c>
      <c r="C73" s="5"/>
      <c r="D73" s="5" t="s">
        <v>144</v>
      </c>
      <c r="E73" s="5" t="s">
        <v>231</v>
      </c>
      <c r="F73" s="5" t="s">
        <v>232</v>
      </c>
      <c r="G73" s="5"/>
      <c r="H73" s="5" t="s">
        <v>210</v>
      </c>
      <c r="I73" s="5"/>
      <c r="J73" s="9">
        <v>2.5</v>
      </c>
      <c r="K73" s="9"/>
      <c r="L73" s="9">
        <v>2.5</v>
      </c>
    </row>
    <row r="74" spans="1:12">
      <c r="A74" s="5" t="s">
        <v>233</v>
      </c>
      <c r="B74" s="5" t="s">
        <v>43</v>
      </c>
      <c r="C74" s="5"/>
      <c r="D74" s="5" t="s">
        <v>144</v>
      </c>
      <c r="E74" s="5" t="s">
        <v>227</v>
      </c>
      <c r="F74" s="5" t="s">
        <v>168</v>
      </c>
      <c r="G74" s="5"/>
      <c r="H74" s="5" t="s">
        <v>206</v>
      </c>
      <c r="I74" s="5"/>
      <c r="J74" s="9">
        <v>1</v>
      </c>
      <c r="K74" s="9"/>
      <c r="L74" s="9">
        <v>1</v>
      </c>
    </row>
    <row r="75" spans="1:12">
      <c r="A75" s="5" t="s">
        <v>233</v>
      </c>
      <c r="B75" s="5" t="s">
        <v>43</v>
      </c>
      <c r="C75" s="5"/>
      <c r="D75" s="5" t="s">
        <v>144</v>
      </c>
      <c r="E75" s="5" t="s">
        <v>246</v>
      </c>
      <c r="F75" s="3" t="s">
        <v>170</v>
      </c>
      <c r="G75" s="5"/>
      <c r="H75" s="5" t="s">
        <v>206</v>
      </c>
      <c r="I75" s="5"/>
      <c r="J75" s="9">
        <v>2</v>
      </c>
      <c r="K75" s="9">
        <v>0.9</v>
      </c>
      <c r="L75" s="9">
        <v>1.8</v>
      </c>
    </row>
    <row r="76" spans="1:12">
      <c r="A76" s="5" t="s">
        <v>233</v>
      </c>
      <c r="B76" s="5" t="s">
        <v>44</v>
      </c>
      <c r="C76" s="5"/>
      <c r="D76" s="5" t="s">
        <v>145</v>
      </c>
      <c r="E76" s="5" t="s">
        <v>264</v>
      </c>
      <c r="F76" s="5"/>
      <c r="G76" s="5"/>
      <c r="H76" s="5"/>
      <c r="I76" s="5"/>
      <c r="J76" s="9">
        <v>1</v>
      </c>
      <c r="K76" s="9"/>
      <c r="L76" s="9">
        <v>1</v>
      </c>
    </row>
    <row r="77" spans="1:12">
      <c r="A77" s="4" t="s">
        <v>6</v>
      </c>
      <c r="B77" s="4" t="s">
        <v>45</v>
      </c>
      <c r="C77" s="4"/>
      <c r="D77" s="3" t="s">
        <v>224</v>
      </c>
      <c r="E77" s="3" t="s">
        <v>245</v>
      </c>
      <c r="F77" s="3" t="s">
        <v>166</v>
      </c>
      <c r="G77" s="3" t="s">
        <v>187</v>
      </c>
      <c r="H77" s="3"/>
      <c r="I77" s="3"/>
      <c r="J77" s="8">
        <v>0.5</v>
      </c>
      <c r="K77" s="8"/>
      <c r="L77" s="8">
        <v>0.5</v>
      </c>
    </row>
    <row r="78" spans="1:12">
      <c r="A78" s="4" t="s">
        <v>6</v>
      </c>
      <c r="B78" s="4" t="s">
        <v>45</v>
      </c>
      <c r="C78" s="4"/>
      <c r="D78" s="3" t="s">
        <v>224</v>
      </c>
      <c r="E78" s="3" t="s">
        <v>245</v>
      </c>
      <c r="F78" s="3" t="s">
        <v>166</v>
      </c>
      <c r="G78" s="3" t="s">
        <v>188</v>
      </c>
      <c r="H78" s="3"/>
      <c r="I78" s="3"/>
      <c r="J78" s="8">
        <v>0.5</v>
      </c>
      <c r="K78" s="8"/>
      <c r="L78" s="8">
        <v>0.5</v>
      </c>
    </row>
    <row r="79" spans="1:12">
      <c r="A79" s="4" t="s">
        <v>6</v>
      </c>
      <c r="B79" s="4" t="s">
        <v>45</v>
      </c>
      <c r="C79" s="4"/>
      <c r="D79" s="5" t="s">
        <v>144</v>
      </c>
      <c r="E79" s="5" t="s">
        <v>227</v>
      </c>
      <c r="F79" s="5" t="s">
        <v>168</v>
      </c>
      <c r="G79" s="5"/>
      <c r="H79" s="5" t="s">
        <v>210</v>
      </c>
      <c r="I79" s="5"/>
      <c r="J79" s="9">
        <v>0.5</v>
      </c>
      <c r="K79" s="9"/>
      <c r="L79" s="9">
        <v>0.5</v>
      </c>
    </row>
    <row r="80" spans="1:12">
      <c r="A80" s="5" t="s">
        <v>233</v>
      </c>
      <c r="B80" s="5" t="s">
        <v>46</v>
      </c>
      <c r="C80" s="5"/>
      <c r="D80" s="5" t="s">
        <v>144</v>
      </c>
      <c r="E80" s="5" t="s">
        <v>268</v>
      </c>
      <c r="F80" s="5"/>
      <c r="G80" s="5"/>
      <c r="H80" s="5"/>
      <c r="I80" s="5"/>
      <c r="J80" s="9">
        <v>2</v>
      </c>
      <c r="K80" s="9"/>
      <c r="L80" s="9">
        <v>2</v>
      </c>
    </row>
    <row r="81" spans="1:12">
      <c r="A81" s="5" t="s">
        <v>233</v>
      </c>
      <c r="B81" s="5" t="s">
        <v>46</v>
      </c>
      <c r="C81" s="5"/>
      <c r="D81" s="5" t="s">
        <v>144</v>
      </c>
      <c r="E81" s="5" t="s">
        <v>227</v>
      </c>
      <c r="F81" s="5" t="s">
        <v>168</v>
      </c>
      <c r="G81" s="5"/>
      <c r="H81" s="5" t="s">
        <v>206</v>
      </c>
      <c r="I81" s="5"/>
      <c r="J81" s="9">
        <v>1</v>
      </c>
      <c r="K81" s="9"/>
      <c r="L81" s="9">
        <v>1</v>
      </c>
    </row>
    <row r="82" spans="1:12">
      <c r="A82" s="5" t="s">
        <v>233</v>
      </c>
      <c r="B82" s="5" t="s">
        <v>46</v>
      </c>
      <c r="C82" s="5"/>
      <c r="D82" s="5" t="s">
        <v>144</v>
      </c>
      <c r="E82" s="5" t="s">
        <v>269</v>
      </c>
      <c r="F82" s="5" t="s">
        <v>242</v>
      </c>
      <c r="G82" s="5"/>
      <c r="H82" s="5" t="s">
        <v>206</v>
      </c>
      <c r="I82" s="10">
        <v>5</v>
      </c>
      <c r="J82" s="9">
        <v>4.5</v>
      </c>
      <c r="K82" s="9">
        <v>0.5</v>
      </c>
      <c r="L82" s="9">
        <v>2.25</v>
      </c>
    </row>
    <row r="83" spans="1:12">
      <c r="A83" s="5" t="s">
        <v>233</v>
      </c>
      <c r="B83" s="5" t="s">
        <v>46</v>
      </c>
      <c r="C83" s="5"/>
      <c r="D83" s="5" t="s">
        <v>144</v>
      </c>
      <c r="E83" s="5" t="s">
        <v>261</v>
      </c>
      <c r="F83" s="5" t="s">
        <v>170</v>
      </c>
      <c r="G83" s="5"/>
      <c r="H83" s="5" t="s">
        <v>210</v>
      </c>
      <c r="I83" s="5" t="s">
        <v>199</v>
      </c>
      <c r="J83" s="9">
        <v>1.5</v>
      </c>
      <c r="K83" s="9">
        <v>0.6</v>
      </c>
      <c r="L83" s="9">
        <v>0.9</v>
      </c>
    </row>
    <row r="84" spans="1:12">
      <c r="A84" s="5" t="s">
        <v>233</v>
      </c>
      <c r="B84" s="5" t="s">
        <v>46</v>
      </c>
      <c r="C84" s="5"/>
      <c r="D84" s="5" t="s">
        <v>144</v>
      </c>
      <c r="E84" s="5" t="s">
        <v>261</v>
      </c>
      <c r="F84" s="5" t="s">
        <v>170</v>
      </c>
      <c r="G84" s="5"/>
      <c r="H84" s="5" t="s">
        <v>204</v>
      </c>
      <c r="I84" s="5" t="s">
        <v>199</v>
      </c>
      <c r="J84" s="9">
        <v>1</v>
      </c>
      <c r="K84" s="9">
        <v>0.6</v>
      </c>
      <c r="L84" s="9">
        <v>0.6</v>
      </c>
    </row>
    <row r="85" spans="1:12">
      <c r="A85" s="5" t="s">
        <v>233</v>
      </c>
      <c r="B85" s="5" t="s">
        <v>46</v>
      </c>
      <c r="C85" s="5"/>
      <c r="D85" s="5" t="s">
        <v>144</v>
      </c>
      <c r="E85" s="5" t="s">
        <v>236</v>
      </c>
      <c r="F85" s="5" t="s">
        <v>232</v>
      </c>
      <c r="G85" s="5"/>
      <c r="H85" s="5" t="s">
        <v>210</v>
      </c>
      <c r="I85" s="5" t="s">
        <v>270</v>
      </c>
      <c r="J85" s="9">
        <v>2.5</v>
      </c>
      <c r="K85" s="9">
        <v>0.6</v>
      </c>
      <c r="L85" s="9">
        <v>1.5</v>
      </c>
    </row>
    <row r="86" spans="1:12">
      <c r="A86" s="5" t="s">
        <v>233</v>
      </c>
      <c r="B86" s="5" t="s">
        <v>46</v>
      </c>
      <c r="C86" s="5"/>
      <c r="D86" s="5" t="s">
        <v>144</v>
      </c>
      <c r="E86" s="5" t="s">
        <v>246</v>
      </c>
      <c r="F86" s="3" t="s">
        <v>170</v>
      </c>
      <c r="G86" s="5"/>
      <c r="H86" s="5" t="s">
        <v>210</v>
      </c>
      <c r="I86" s="5" t="s">
        <v>199</v>
      </c>
      <c r="J86" s="9">
        <v>1.5</v>
      </c>
      <c r="K86" s="9">
        <v>0.9</v>
      </c>
      <c r="L86" s="9">
        <f>J86*K86</f>
        <v>1.35</v>
      </c>
    </row>
    <row r="87" spans="1:12">
      <c r="A87" s="5" t="s">
        <v>233</v>
      </c>
      <c r="B87" s="5" t="s">
        <v>46</v>
      </c>
      <c r="C87" s="5"/>
      <c r="D87" s="5" t="s">
        <v>144</v>
      </c>
      <c r="E87" s="3" t="s">
        <v>271</v>
      </c>
      <c r="F87" s="5" t="s">
        <v>242</v>
      </c>
      <c r="G87" s="5"/>
      <c r="H87" s="5" t="s">
        <v>272</v>
      </c>
      <c r="I87" s="5"/>
      <c r="J87" s="9">
        <v>4.5</v>
      </c>
      <c r="K87" s="9">
        <v>0.9</v>
      </c>
      <c r="L87" s="9">
        <f>K87*J87</f>
        <v>4.05</v>
      </c>
    </row>
    <row r="88" spans="1:12">
      <c r="A88" s="4" t="s">
        <v>50</v>
      </c>
      <c r="B88" s="4" t="s">
        <v>72</v>
      </c>
      <c r="C88" s="4"/>
      <c r="D88" s="3" t="s">
        <v>224</v>
      </c>
      <c r="E88" s="3" t="s">
        <v>235</v>
      </c>
      <c r="F88" s="3" t="s">
        <v>166</v>
      </c>
      <c r="G88" s="3" t="s">
        <v>187</v>
      </c>
      <c r="H88" s="3"/>
      <c r="I88" s="3"/>
      <c r="J88" s="8">
        <v>0.7</v>
      </c>
      <c r="K88" s="8"/>
      <c r="L88" s="8">
        <v>0.7</v>
      </c>
    </row>
    <row r="89" spans="1:12">
      <c r="A89" s="4" t="s">
        <v>50</v>
      </c>
      <c r="B89" s="4" t="s">
        <v>72</v>
      </c>
      <c r="C89" s="4"/>
      <c r="D89" s="3" t="s">
        <v>224</v>
      </c>
      <c r="E89" s="3" t="s">
        <v>235</v>
      </c>
      <c r="F89" s="3" t="s">
        <v>165</v>
      </c>
      <c r="G89" s="3" t="s">
        <v>188</v>
      </c>
      <c r="H89" s="3"/>
      <c r="I89" s="3"/>
      <c r="J89" s="8">
        <v>0.5</v>
      </c>
      <c r="K89" s="8"/>
      <c r="L89" s="8">
        <v>0.5</v>
      </c>
    </row>
    <row r="90" spans="1:12">
      <c r="A90" s="4" t="s">
        <v>50</v>
      </c>
      <c r="B90" s="3" t="s">
        <v>72</v>
      </c>
      <c r="C90" s="3"/>
      <c r="D90" s="3" t="s">
        <v>144</v>
      </c>
      <c r="E90" s="3" t="s">
        <v>273</v>
      </c>
      <c r="F90" s="5" t="s">
        <v>242</v>
      </c>
      <c r="G90" s="3"/>
      <c r="H90" s="3" t="s">
        <v>204</v>
      </c>
      <c r="I90" s="3"/>
      <c r="J90" s="8">
        <v>3.5</v>
      </c>
      <c r="K90" s="8">
        <v>0.9</v>
      </c>
      <c r="L90" s="8">
        <f>K90*J90</f>
        <v>3.15</v>
      </c>
    </row>
    <row r="91" spans="1:12">
      <c r="A91" s="4" t="s">
        <v>50</v>
      </c>
      <c r="B91" s="3" t="s">
        <v>72</v>
      </c>
      <c r="C91" s="3"/>
      <c r="D91" s="3" t="s">
        <v>144</v>
      </c>
      <c r="E91" s="3" t="s">
        <v>274</v>
      </c>
      <c r="F91" s="5" t="s">
        <v>242</v>
      </c>
      <c r="G91" s="3"/>
      <c r="H91" s="3" t="s">
        <v>204</v>
      </c>
      <c r="I91" s="3"/>
      <c r="J91" s="8">
        <v>3.5</v>
      </c>
      <c r="K91" s="8">
        <v>0.9</v>
      </c>
      <c r="L91" s="8">
        <f>K91*J91</f>
        <v>3.15</v>
      </c>
    </row>
    <row r="92" spans="1:12">
      <c r="A92" s="4" t="s">
        <v>50</v>
      </c>
      <c r="B92" s="3" t="s">
        <v>72</v>
      </c>
      <c r="C92" s="5"/>
      <c r="D92" s="5" t="s">
        <v>144</v>
      </c>
      <c r="E92" s="5" t="s">
        <v>246</v>
      </c>
      <c r="F92" s="3" t="s">
        <v>170</v>
      </c>
      <c r="G92" s="5"/>
      <c r="H92" s="5" t="s">
        <v>210</v>
      </c>
      <c r="I92" s="5"/>
      <c r="J92" s="9">
        <v>1.5</v>
      </c>
      <c r="K92" s="9">
        <v>0.9</v>
      </c>
      <c r="L92" s="11">
        <f>J92*K92</f>
        <v>1.35</v>
      </c>
    </row>
    <row r="93" spans="1:12">
      <c r="A93" s="4" t="s">
        <v>50</v>
      </c>
      <c r="B93" s="3" t="s">
        <v>72</v>
      </c>
      <c r="C93" s="3"/>
      <c r="D93" s="3" t="s">
        <v>144</v>
      </c>
      <c r="E93" s="6" t="s">
        <v>275</v>
      </c>
      <c r="F93" s="5" t="s">
        <v>242</v>
      </c>
      <c r="G93" s="3"/>
      <c r="H93" s="3" t="s">
        <v>204</v>
      </c>
      <c r="I93" s="3"/>
      <c r="J93" s="8">
        <v>3.5</v>
      </c>
      <c r="K93" s="8">
        <v>0.9</v>
      </c>
      <c r="L93" s="8">
        <f>K93*J93</f>
        <v>3.15</v>
      </c>
    </row>
    <row r="94" spans="1:12">
      <c r="A94" s="4" t="s">
        <v>50</v>
      </c>
      <c r="B94" s="3" t="s">
        <v>75</v>
      </c>
      <c r="C94" s="3"/>
      <c r="D94" s="3" t="s">
        <v>144</v>
      </c>
      <c r="E94" s="5" t="s">
        <v>236</v>
      </c>
      <c r="F94" s="3" t="s">
        <v>232</v>
      </c>
      <c r="G94" s="3"/>
      <c r="H94" s="3" t="s">
        <v>204</v>
      </c>
      <c r="I94" s="5" t="s">
        <v>270</v>
      </c>
      <c r="J94" s="8">
        <v>2</v>
      </c>
      <c r="K94" s="8">
        <v>0.6</v>
      </c>
      <c r="L94" s="8">
        <v>1.2</v>
      </c>
    </row>
    <row r="95" spans="1:12">
      <c r="A95" s="4" t="s">
        <v>50</v>
      </c>
      <c r="B95" s="3" t="s">
        <v>75</v>
      </c>
      <c r="C95" s="3"/>
      <c r="D95" s="3" t="s">
        <v>144</v>
      </c>
      <c r="E95" s="3" t="s">
        <v>276</v>
      </c>
      <c r="F95" s="5" t="s">
        <v>242</v>
      </c>
      <c r="G95" s="3"/>
      <c r="H95" s="3"/>
      <c r="I95" s="3"/>
      <c r="J95" s="8"/>
      <c r="K95" s="8"/>
      <c r="L95" s="8">
        <v>0.3</v>
      </c>
    </row>
    <row r="96" spans="1:12">
      <c r="A96" s="4" t="s">
        <v>50</v>
      </c>
      <c r="B96" s="3" t="s">
        <v>75</v>
      </c>
      <c r="C96" s="3"/>
      <c r="D96" s="3" t="s">
        <v>144</v>
      </c>
      <c r="E96" s="6" t="s">
        <v>240</v>
      </c>
      <c r="F96" s="5" t="s">
        <v>242</v>
      </c>
      <c r="G96" s="6"/>
      <c r="H96" s="3"/>
      <c r="I96" s="3"/>
      <c r="J96" s="8">
        <v>6.5</v>
      </c>
      <c r="K96" s="8"/>
      <c r="L96" s="8">
        <v>1</v>
      </c>
    </row>
    <row r="97" spans="1:12">
      <c r="A97" s="4" t="s">
        <v>90</v>
      </c>
      <c r="B97" s="4" t="s">
        <v>110</v>
      </c>
      <c r="C97" s="4"/>
      <c r="D97" s="3" t="s">
        <v>224</v>
      </c>
      <c r="E97" s="3" t="s">
        <v>258</v>
      </c>
      <c r="F97" s="3" t="s">
        <v>165</v>
      </c>
      <c r="G97" s="3" t="s">
        <v>187</v>
      </c>
      <c r="H97" s="3"/>
      <c r="I97" s="3"/>
      <c r="J97" s="8">
        <v>0.3</v>
      </c>
      <c r="K97" s="8"/>
      <c r="L97" s="8">
        <v>0.3</v>
      </c>
    </row>
    <row r="98" spans="1:12">
      <c r="A98" s="4" t="s">
        <v>90</v>
      </c>
      <c r="B98" s="4" t="s">
        <v>110</v>
      </c>
      <c r="C98" s="4"/>
      <c r="D98" s="3" t="s">
        <v>224</v>
      </c>
      <c r="E98" s="3" t="s">
        <v>258</v>
      </c>
      <c r="F98" s="3" t="s">
        <v>165</v>
      </c>
      <c r="G98" s="3" t="s">
        <v>188</v>
      </c>
      <c r="H98" s="3"/>
      <c r="I98" s="3"/>
      <c r="J98" s="8">
        <v>0.3</v>
      </c>
      <c r="K98" s="8"/>
      <c r="L98" s="8">
        <v>0.3</v>
      </c>
    </row>
    <row r="99" spans="1:12">
      <c r="A99" s="4" t="s">
        <v>90</v>
      </c>
      <c r="B99" s="4" t="s">
        <v>111</v>
      </c>
      <c r="C99" s="4"/>
      <c r="D99" s="3" t="s">
        <v>224</v>
      </c>
      <c r="E99" s="3" t="s">
        <v>263</v>
      </c>
      <c r="F99" s="3" t="s">
        <v>165</v>
      </c>
      <c r="G99" s="3" t="s">
        <v>187</v>
      </c>
      <c r="H99" s="3"/>
      <c r="I99" s="3"/>
      <c r="J99" s="8">
        <v>0.3</v>
      </c>
      <c r="K99" s="8"/>
      <c r="L99" s="8">
        <v>0.3</v>
      </c>
    </row>
    <row r="100" spans="1:12">
      <c r="A100" s="4" t="s">
        <v>90</v>
      </c>
      <c r="B100" s="4" t="s">
        <v>111</v>
      </c>
      <c r="C100" s="4"/>
      <c r="D100" s="3" t="s">
        <v>224</v>
      </c>
      <c r="E100" s="3" t="s">
        <v>263</v>
      </c>
      <c r="F100" s="3" t="s">
        <v>166</v>
      </c>
      <c r="G100" s="3" t="s">
        <v>188</v>
      </c>
      <c r="H100" s="3"/>
      <c r="I100" s="3"/>
      <c r="J100" s="8">
        <v>0.5</v>
      </c>
      <c r="K100" s="8"/>
      <c r="L100" s="8">
        <v>0.5</v>
      </c>
    </row>
    <row r="101" spans="1:12">
      <c r="A101" s="5" t="s">
        <v>90</v>
      </c>
      <c r="B101" s="3" t="s">
        <v>111</v>
      </c>
      <c r="C101" s="3"/>
      <c r="D101" s="3" t="s">
        <v>144</v>
      </c>
      <c r="E101" s="5" t="s">
        <v>236</v>
      </c>
      <c r="F101" s="3" t="s">
        <v>232</v>
      </c>
      <c r="G101" s="3"/>
      <c r="H101" s="3" t="s">
        <v>210</v>
      </c>
      <c r="I101" s="3" t="s">
        <v>277</v>
      </c>
      <c r="J101" s="8">
        <v>2.5</v>
      </c>
      <c r="K101" s="8">
        <v>0.8</v>
      </c>
      <c r="L101" s="8">
        <v>2</v>
      </c>
    </row>
    <row r="102" spans="1:12">
      <c r="A102" s="5" t="s">
        <v>90</v>
      </c>
      <c r="B102" s="3" t="s">
        <v>111</v>
      </c>
      <c r="C102" s="3"/>
      <c r="D102" s="3" t="s">
        <v>144</v>
      </c>
      <c r="E102" s="5" t="s">
        <v>261</v>
      </c>
      <c r="F102" s="3" t="s">
        <v>170</v>
      </c>
      <c r="G102" s="3"/>
      <c r="H102" s="3" t="s">
        <v>210</v>
      </c>
      <c r="I102" s="3" t="s">
        <v>199</v>
      </c>
      <c r="J102" s="8">
        <v>1.5</v>
      </c>
      <c r="K102" s="8">
        <v>0.5</v>
      </c>
      <c r="L102" s="8">
        <v>0.75</v>
      </c>
    </row>
    <row r="103" spans="1:12">
      <c r="A103" s="4" t="s">
        <v>50</v>
      </c>
      <c r="B103" s="4" t="s">
        <v>80</v>
      </c>
      <c r="C103" s="4"/>
      <c r="D103" s="3" t="s">
        <v>224</v>
      </c>
      <c r="E103" s="3" t="s">
        <v>245</v>
      </c>
      <c r="F103" s="3" t="s">
        <v>165</v>
      </c>
      <c r="G103" s="3" t="s">
        <v>187</v>
      </c>
      <c r="H103" s="3"/>
      <c r="I103" s="3"/>
      <c r="J103" s="8">
        <v>0.3</v>
      </c>
      <c r="K103" s="8"/>
      <c r="L103" s="8">
        <v>0.3</v>
      </c>
    </row>
    <row r="104" spans="1:12">
      <c r="A104" s="4" t="s">
        <v>50</v>
      </c>
      <c r="B104" s="4" t="s">
        <v>80</v>
      </c>
      <c r="C104" s="4"/>
      <c r="D104" s="3" t="s">
        <v>224</v>
      </c>
      <c r="E104" s="3" t="s">
        <v>245</v>
      </c>
      <c r="F104" s="3" t="s">
        <v>165</v>
      </c>
      <c r="G104" s="3" t="s">
        <v>188</v>
      </c>
      <c r="H104" s="3"/>
      <c r="I104" s="3"/>
      <c r="J104" s="8">
        <v>0.3</v>
      </c>
      <c r="K104" s="8"/>
      <c r="L104" s="8">
        <v>0.3</v>
      </c>
    </row>
    <row r="105" spans="1:12">
      <c r="A105" s="4" t="s">
        <v>50</v>
      </c>
      <c r="B105" s="4" t="s">
        <v>85</v>
      </c>
      <c r="C105" s="4"/>
      <c r="D105" s="3" t="s">
        <v>224</v>
      </c>
      <c r="E105" s="3" t="s">
        <v>258</v>
      </c>
      <c r="F105" s="3" t="s">
        <v>165</v>
      </c>
      <c r="G105" s="3" t="s">
        <v>187</v>
      </c>
      <c r="H105" s="3"/>
      <c r="I105" s="3"/>
      <c r="J105" s="8">
        <v>0.3</v>
      </c>
      <c r="K105" s="8"/>
      <c r="L105" s="8">
        <v>0.3</v>
      </c>
    </row>
    <row r="106" spans="1:12">
      <c r="A106" s="4" t="s">
        <v>50</v>
      </c>
      <c r="B106" s="4" t="s">
        <v>85</v>
      </c>
      <c r="C106" s="4"/>
      <c r="D106" s="3" t="s">
        <v>224</v>
      </c>
      <c r="E106" s="3" t="s">
        <v>258</v>
      </c>
      <c r="F106" s="3" t="s">
        <v>165</v>
      </c>
      <c r="G106" s="3" t="s">
        <v>188</v>
      </c>
      <c r="H106" s="3"/>
      <c r="I106" s="3"/>
      <c r="J106" s="8">
        <v>0.3</v>
      </c>
      <c r="K106" s="8"/>
      <c r="L106" s="8">
        <v>0.3</v>
      </c>
    </row>
    <row r="107" spans="1:12">
      <c r="A107" s="4" t="s">
        <v>50</v>
      </c>
      <c r="B107" s="4" t="s">
        <v>86</v>
      </c>
      <c r="C107" s="4"/>
      <c r="D107" s="3" t="s">
        <v>224</v>
      </c>
      <c r="E107" s="3" t="s">
        <v>249</v>
      </c>
      <c r="F107" s="3" t="s">
        <v>165</v>
      </c>
      <c r="G107" s="3" t="s">
        <v>187</v>
      </c>
      <c r="H107" s="3"/>
      <c r="I107" s="3"/>
      <c r="J107" s="8">
        <v>0.3</v>
      </c>
      <c r="K107" s="8"/>
      <c r="L107" s="8">
        <v>0.3</v>
      </c>
    </row>
    <row r="108" spans="1:12">
      <c r="A108" s="4" t="s">
        <v>50</v>
      </c>
      <c r="B108" s="4" t="s">
        <v>86</v>
      </c>
      <c r="C108" s="4"/>
      <c r="D108" s="3" t="s">
        <v>224</v>
      </c>
      <c r="E108" s="3" t="s">
        <v>249</v>
      </c>
      <c r="F108" s="3" t="s">
        <v>166</v>
      </c>
      <c r="G108" s="3" t="s">
        <v>188</v>
      </c>
      <c r="H108" s="3"/>
      <c r="I108" s="3"/>
      <c r="J108" s="8">
        <v>0.5</v>
      </c>
      <c r="K108" s="8"/>
      <c r="L108" s="8">
        <v>0.5</v>
      </c>
    </row>
    <row r="109" spans="1:12">
      <c r="A109" s="4" t="s">
        <v>50</v>
      </c>
      <c r="B109" s="4" t="s">
        <v>87</v>
      </c>
      <c r="C109" s="4"/>
      <c r="D109" s="3" t="s">
        <v>224</v>
      </c>
      <c r="E109" s="3" t="s">
        <v>244</v>
      </c>
      <c r="F109" s="3" t="s">
        <v>165</v>
      </c>
      <c r="G109" s="3" t="s">
        <v>187</v>
      </c>
      <c r="H109" s="3"/>
      <c r="I109" s="3"/>
      <c r="J109" s="8">
        <v>0.3</v>
      </c>
      <c r="K109" s="8"/>
      <c r="L109" s="8">
        <v>0.3</v>
      </c>
    </row>
    <row r="110" spans="1:12">
      <c r="A110" s="4" t="s">
        <v>50</v>
      </c>
      <c r="B110" s="4" t="s">
        <v>87</v>
      </c>
      <c r="C110" s="4"/>
      <c r="D110" s="3" t="s">
        <v>224</v>
      </c>
      <c r="E110" s="3" t="s">
        <v>244</v>
      </c>
      <c r="F110" s="3" t="s">
        <v>165</v>
      </c>
      <c r="G110" s="3" t="s">
        <v>188</v>
      </c>
      <c r="H110" s="3"/>
      <c r="I110" s="3"/>
      <c r="J110" s="8">
        <v>0.3</v>
      </c>
      <c r="K110" s="8"/>
      <c r="L110" s="8">
        <v>0.3</v>
      </c>
    </row>
    <row r="111" spans="1:12">
      <c r="A111" s="5" t="s">
        <v>90</v>
      </c>
      <c r="B111" s="3" t="s">
        <v>120</v>
      </c>
      <c r="C111" s="3"/>
      <c r="D111" s="3" t="s">
        <v>144</v>
      </c>
      <c r="E111" s="6" t="s">
        <v>278</v>
      </c>
      <c r="F111" s="5" t="s">
        <v>242</v>
      </c>
      <c r="G111" s="3"/>
      <c r="H111" s="3" t="s">
        <v>206</v>
      </c>
      <c r="I111" s="3" t="s">
        <v>270</v>
      </c>
      <c r="J111" s="8">
        <v>4.5</v>
      </c>
      <c r="K111" s="8">
        <v>0.6</v>
      </c>
      <c r="L111" s="8">
        <v>2.7</v>
      </c>
    </row>
    <row r="112" spans="1:12">
      <c r="A112" s="5" t="s">
        <v>90</v>
      </c>
      <c r="B112" s="3" t="s">
        <v>120</v>
      </c>
      <c r="C112" s="3"/>
      <c r="D112" s="3" t="s">
        <v>145</v>
      </c>
      <c r="E112" s="6" t="s">
        <v>234</v>
      </c>
      <c r="F112" s="3"/>
      <c r="G112" s="3"/>
      <c r="H112" s="3"/>
      <c r="I112" s="3"/>
      <c r="J112" s="8">
        <v>451</v>
      </c>
      <c r="K112" s="8"/>
      <c r="L112" s="8">
        <v>0.751666666</v>
      </c>
    </row>
    <row r="113" spans="1:12">
      <c r="A113" s="5" t="s">
        <v>90</v>
      </c>
      <c r="B113" s="3" t="s">
        <v>122</v>
      </c>
      <c r="C113" s="3"/>
      <c r="D113" s="3" t="s">
        <v>144</v>
      </c>
      <c r="E113" s="5" t="s">
        <v>236</v>
      </c>
      <c r="F113" s="3" t="s">
        <v>232</v>
      </c>
      <c r="G113" s="3"/>
      <c r="H113" s="3" t="s">
        <v>210</v>
      </c>
      <c r="I113" s="3" t="s">
        <v>277</v>
      </c>
      <c r="J113" s="8">
        <v>2.5</v>
      </c>
      <c r="K113" s="8">
        <v>0.8</v>
      </c>
      <c r="L113" s="8">
        <v>2</v>
      </c>
    </row>
    <row r="114" spans="1:12">
      <c r="A114" s="5" t="s">
        <v>90</v>
      </c>
      <c r="B114" s="3" t="s">
        <v>122</v>
      </c>
      <c r="C114" s="3"/>
      <c r="D114" s="3" t="s">
        <v>144</v>
      </c>
      <c r="E114" s="6" t="s">
        <v>279</v>
      </c>
      <c r="F114" s="3" t="s">
        <v>170</v>
      </c>
      <c r="G114" s="3"/>
      <c r="H114" s="3" t="s">
        <v>204</v>
      </c>
      <c r="I114" s="3" t="s">
        <v>267</v>
      </c>
      <c r="J114" s="8">
        <v>1</v>
      </c>
      <c r="K114" s="8">
        <v>1</v>
      </c>
      <c r="L114" s="8">
        <v>1</v>
      </c>
    </row>
    <row r="115" spans="1:12">
      <c r="A115" s="5" t="s">
        <v>90</v>
      </c>
      <c r="B115" s="3" t="s">
        <v>122</v>
      </c>
      <c r="C115" s="3"/>
      <c r="D115" s="3" t="s">
        <v>145</v>
      </c>
      <c r="E115" s="6" t="s">
        <v>280</v>
      </c>
      <c r="F115" s="3"/>
      <c r="G115" s="3"/>
      <c r="H115" s="3" t="s">
        <v>281</v>
      </c>
      <c r="I115" s="3"/>
      <c r="J115" s="8">
        <v>0.75</v>
      </c>
      <c r="K115" s="8"/>
      <c r="L115" s="8">
        <v>0.75</v>
      </c>
    </row>
    <row r="116" spans="1:12">
      <c r="A116" s="5" t="s">
        <v>6</v>
      </c>
      <c r="B116" s="5" t="s">
        <v>43</v>
      </c>
      <c r="C116" s="5"/>
      <c r="D116" s="3" t="s">
        <v>144</v>
      </c>
      <c r="E116" s="7" t="s">
        <v>282</v>
      </c>
      <c r="F116" s="5"/>
      <c r="G116" s="5"/>
      <c r="H116" s="9"/>
      <c r="I116" s="3"/>
      <c r="J116" s="8">
        <v>3.5</v>
      </c>
      <c r="K116" s="8"/>
      <c r="L116" s="8">
        <v>3.5</v>
      </c>
    </row>
    <row r="117" spans="1:12">
      <c r="A117" s="5" t="s">
        <v>6</v>
      </c>
      <c r="B117" s="5" t="s">
        <v>43</v>
      </c>
      <c r="C117" s="5"/>
      <c r="D117" s="3" t="s">
        <v>144</v>
      </c>
      <c r="E117" s="7" t="s">
        <v>283</v>
      </c>
      <c r="F117" s="5"/>
      <c r="G117" s="5"/>
      <c r="H117" s="9"/>
      <c r="I117" s="3"/>
      <c r="J117" s="8">
        <v>3.5</v>
      </c>
      <c r="K117" s="8"/>
      <c r="L117" s="8">
        <v>3.5</v>
      </c>
    </row>
    <row r="118" spans="1:12">
      <c r="A118" s="5" t="s">
        <v>6</v>
      </c>
      <c r="B118" s="5" t="s">
        <v>43</v>
      </c>
      <c r="C118" s="5"/>
      <c r="D118" s="3" t="s">
        <v>146</v>
      </c>
      <c r="E118" s="7" t="s">
        <v>284</v>
      </c>
      <c r="F118" s="5" t="s">
        <v>170</v>
      </c>
      <c r="G118" s="5"/>
      <c r="H118" s="9" t="s">
        <v>204</v>
      </c>
      <c r="I118" s="3"/>
      <c r="J118" s="8">
        <v>1</v>
      </c>
      <c r="K118" s="8">
        <v>0.5</v>
      </c>
      <c r="L118" s="8">
        <v>0.5</v>
      </c>
    </row>
    <row r="119" spans="1:12">
      <c r="A119" s="5" t="s">
        <v>90</v>
      </c>
      <c r="B119" s="4" t="s">
        <v>92</v>
      </c>
      <c r="C119" s="5"/>
      <c r="D119" s="3" t="s">
        <v>146</v>
      </c>
      <c r="E119" s="7" t="s">
        <v>284</v>
      </c>
      <c r="F119" s="5" t="s">
        <v>170</v>
      </c>
      <c r="G119" s="5"/>
      <c r="H119" s="9" t="s">
        <v>204</v>
      </c>
      <c r="I119" s="3"/>
      <c r="J119" s="8">
        <v>1</v>
      </c>
      <c r="K119" s="8">
        <v>0.5</v>
      </c>
      <c r="L119" s="8">
        <v>0.5</v>
      </c>
    </row>
    <row r="120" spans="1:12">
      <c r="A120" s="5" t="s">
        <v>6</v>
      </c>
      <c r="B120" s="5" t="s">
        <v>23</v>
      </c>
      <c r="C120" s="5"/>
      <c r="D120" s="5" t="s">
        <v>145</v>
      </c>
      <c r="E120" s="5" t="s">
        <v>234</v>
      </c>
      <c r="F120" s="5"/>
      <c r="G120" s="5"/>
      <c r="H120" s="5"/>
      <c r="I120" s="3"/>
      <c r="J120" s="9">
        <v>535</v>
      </c>
      <c r="K120" s="9"/>
      <c r="L120" s="9">
        <f>J120/600</f>
        <v>0.891666666666667</v>
      </c>
    </row>
    <row r="121" spans="1:12">
      <c r="A121" s="5" t="s">
        <v>6</v>
      </c>
      <c r="B121" s="5" t="s">
        <v>23</v>
      </c>
      <c r="C121" s="5"/>
      <c r="D121" s="5" t="s">
        <v>144</v>
      </c>
      <c r="E121" s="5" t="s">
        <v>285</v>
      </c>
      <c r="F121" s="5" t="s">
        <v>170</v>
      </c>
      <c r="G121" s="5"/>
      <c r="H121" s="5"/>
      <c r="I121" s="3"/>
      <c r="J121" s="9">
        <v>0.2</v>
      </c>
      <c r="K121" s="9"/>
      <c r="L121" s="9">
        <v>0.2</v>
      </c>
    </row>
    <row r="122" spans="1:12">
      <c r="A122" s="4" t="s">
        <v>6</v>
      </c>
      <c r="B122" s="4" t="s">
        <v>45</v>
      </c>
      <c r="C122" s="4"/>
      <c r="D122" s="3" t="s">
        <v>224</v>
      </c>
      <c r="E122" s="3" t="s">
        <v>286</v>
      </c>
      <c r="F122" s="3" t="s">
        <v>166</v>
      </c>
      <c r="G122" s="3" t="s">
        <v>187</v>
      </c>
      <c r="H122" s="3"/>
      <c r="I122" s="3"/>
      <c r="J122" s="8">
        <v>0.7</v>
      </c>
      <c r="K122" s="8"/>
      <c r="L122" s="8">
        <v>0.7</v>
      </c>
    </row>
    <row r="123" spans="1:12">
      <c r="A123" s="4" t="s">
        <v>6</v>
      </c>
      <c r="B123" s="4" t="s">
        <v>45</v>
      </c>
      <c r="C123" s="4"/>
      <c r="D123" s="3" t="s">
        <v>224</v>
      </c>
      <c r="E123" s="3" t="s">
        <v>286</v>
      </c>
      <c r="F123" s="3" t="s">
        <v>166</v>
      </c>
      <c r="G123" s="3" t="s">
        <v>188</v>
      </c>
      <c r="H123" s="3"/>
      <c r="I123" s="3"/>
      <c r="J123" s="8">
        <v>0.7</v>
      </c>
      <c r="K123" s="8"/>
      <c r="L123" s="8">
        <v>0.7</v>
      </c>
    </row>
    <row r="124" spans="1:12">
      <c r="A124" s="3" t="s">
        <v>50</v>
      </c>
      <c r="B124" s="3" t="s">
        <v>71</v>
      </c>
      <c r="C124" s="3"/>
      <c r="D124" s="3" t="s">
        <v>224</v>
      </c>
      <c r="E124" s="3" t="s">
        <v>287</v>
      </c>
      <c r="F124" s="3" t="s">
        <v>166</v>
      </c>
      <c r="G124" s="3" t="s">
        <v>188</v>
      </c>
      <c r="H124" s="3"/>
      <c r="I124" s="3"/>
      <c r="J124" s="8">
        <v>0.7</v>
      </c>
      <c r="K124" s="8"/>
      <c r="L124" s="8">
        <v>0.7</v>
      </c>
    </row>
    <row r="125" spans="1:12">
      <c r="A125" s="3" t="s">
        <v>50</v>
      </c>
      <c r="B125" s="3" t="s">
        <v>71</v>
      </c>
      <c r="C125" s="3"/>
      <c r="D125" s="3" t="s">
        <v>224</v>
      </c>
      <c r="E125" s="3" t="s">
        <v>287</v>
      </c>
      <c r="F125" s="3" t="s">
        <v>166</v>
      </c>
      <c r="G125" s="3" t="s">
        <v>188</v>
      </c>
      <c r="H125" s="3"/>
      <c r="I125" s="3"/>
      <c r="J125" s="8">
        <v>0.7</v>
      </c>
      <c r="K125" s="8"/>
      <c r="L125" s="8">
        <v>0.7</v>
      </c>
    </row>
    <row r="126" spans="1:12">
      <c r="A126" s="4" t="s">
        <v>50</v>
      </c>
      <c r="B126" s="4" t="s">
        <v>72</v>
      </c>
      <c r="C126" s="4"/>
      <c r="D126" s="3" t="s">
        <v>224</v>
      </c>
      <c r="E126" s="3" t="s">
        <v>286</v>
      </c>
      <c r="F126" s="3" t="s">
        <v>165</v>
      </c>
      <c r="G126" s="3" t="s">
        <v>187</v>
      </c>
      <c r="H126" s="3"/>
      <c r="I126" s="3"/>
      <c r="J126" s="8">
        <v>0.5</v>
      </c>
      <c r="K126" s="8"/>
      <c r="L126" s="8">
        <v>0.5</v>
      </c>
    </row>
    <row r="127" spans="1:12">
      <c r="A127" s="4" t="s">
        <v>50</v>
      </c>
      <c r="B127" s="4" t="s">
        <v>72</v>
      </c>
      <c r="C127" s="4"/>
      <c r="D127" s="3" t="s">
        <v>224</v>
      </c>
      <c r="E127" s="3" t="s">
        <v>286</v>
      </c>
      <c r="F127" s="3" t="s">
        <v>165</v>
      </c>
      <c r="G127" s="3" t="s">
        <v>188</v>
      </c>
      <c r="H127" s="3"/>
      <c r="I127" s="3"/>
      <c r="J127" s="8">
        <v>0.5</v>
      </c>
      <c r="K127" s="8"/>
      <c r="L127" s="8">
        <v>0.5</v>
      </c>
    </row>
    <row r="128" spans="1:12">
      <c r="A128" s="4" t="s">
        <v>90</v>
      </c>
      <c r="B128" s="4" t="s">
        <v>98</v>
      </c>
      <c r="C128" s="4"/>
      <c r="D128" s="3" t="s">
        <v>224</v>
      </c>
      <c r="E128" s="3" t="s">
        <v>288</v>
      </c>
      <c r="F128" s="3" t="s">
        <v>165</v>
      </c>
      <c r="G128" s="3" t="s">
        <v>187</v>
      </c>
      <c r="H128" s="3"/>
      <c r="I128" s="3"/>
      <c r="J128" s="8">
        <v>0.5</v>
      </c>
      <c r="K128" s="8"/>
      <c r="L128" s="8">
        <v>0.5</v>
      </c>
    </row>
    <row r="129" spans="1:12">
      <c r="A129" s="4" t="s">
        <v>90</v>
      </c>
      <c r="B129" s="4" t="s">
        <v>98</v>
      </c>
      <c r="C129" s="4"/>
      <c r="D129" s="3" t="s">
        <v>224</v>
      </c>
      <c r="E129" s="3" t="s">
        <v>288</v>
      </c>
      <c r="F129" s="3" t="s">
        <v>165</v>
      </c>
      <c r="G129" s="3" t="s">
        <v>188</v>
      </c>
      <c r="H129" s="3"/>
      <c r="I129" s="3"/>
      <c r="J129" s="8">
        <v>0.5</v>
      </c>
      <c r="K129" s="8"/>
      <c r="L129" s="8">
        <v>0.5</v>
      </c>
    </row>
  </sheetData>
  <autoFilter xmlns:etc="http://www.wps.cn/officeDocument/2017/etCustomData" ref="A1:L129" etc:filterBottomFollowUsedRange="0">
    <extLst/>
  </autoFilter>
  <sortState ref="A2:L118">
    <sortCondition ref="B13:B118"/>
  </sortState>
  <dataValidations count="2">
    <dataValidation allowBlank="1" showInputMessage="1" showErrorMessage="1" sqref="D1:E1 E76 E83 E93 E104 E120 F128 E2:E22 E56:E70 E72:E73 E87:E91 E95:E100 E130:E1048576 F11:F18 F63:F69 F97:F102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pageSetup paperSize="9" orientation="portrait"/>
  <headerFooter/>
  <ignoredErrors>
    <ignoredError sqref="L9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>  
     < w o S h e e t P r o p s   s h e e t S t i d = " 1 "   i n t e r l i n e C o l o r = " 0 "   i s D b S h e e t = " 0 "   i n t e r l i n e O n O f f = " 0 "   i s D a s h B o a r d S h e e t = " 0 " >  
       < c e l l p r o t e c t i o n / >  
     < / w o S h e e t P r o p s >  
   < / w o S h e e t s P r o p s >  
   < w o B o o k P r o p s >  
     < b o o k S e t t i n g s   i s I n s e r P i c A s A t t a c h m e n t = " 0 "   i s A u t o U p d a t e P a u s e d = " 0 "   f i l t e r T y p e = " c o n n "   c o r e C o n q u e r U s e r I d = " "   i s F i l t e r S h a r e d = " 1 "   i s M e r g e T a s k s A u t o U p d a t e = " 0 " / >  
   < / w o B o o k P r o p s >  
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黄浩</cp:lastModifiedBy>
  <dcterms:created xsi:type="dcterms:W3CDTF">2020-08-07T13:48:00Z</dcterms:created>
  <dcterms:modified xsi:type="dcterms:W3CDTF">2025-09-29T11:10:38Z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C1E38F50F7698EE2F9817968B3CACF44_43</vt:lpwstr>
  </property>
</Properties>
</file>